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workbookProtection workbookPassword="FB84" lockStructure="1"/>
  <bookViews>
    <workbookView xWindow="0" yWindow="0" windowWidth="15480" windowHeight="8550" tabRatio="866" firstSheet="1" activeTab="12"/>
  </bookViews>
  <sheets>
    <sheet name="C SKEDULE" sheetId="55" state="hidden" r:id="rId1"/>
    <sheet name="START" sheetId="40" r:id="rId2"/>
    <sheet name="Instructions" sheetId="45" r:id="rId3"/>
    <sheet name="Template names" sheetId="39" state="veryHidden" r:id="rId4"/>
    <sheet name="Lookup and lists" sheetId="38" state="veryHidden" r:id="rId5"/>
    <sheet name="Org structure" sheetId="51" r:id="rId6"/>
    <sheet name="Contacts" sheetId="50" r:id="rId7"/>
    <sheet name="B1-Sum" sheetId="7" r:id="rId8"/>
    <sheet name="B2-FinPerf SC" sheetId="9" r:id="rId9"/>
    <sheet name="B2B" sheetId="46" r:id="rId10"/>
    <sheet name="B3-FinPerf V" sheetId="8" r:id="rId11"/>
    <sheet name="B3B" sheetId="47" r:id="rId12"/>
    <sheet name="B4-FinPerf RE" sheetId="10" r:id="rId13"/>
    <sheet name="B5-Capex" sheetId="11" r:id="rId14"/>
    <sheet name="B5B" sheetId="48" r:id="rId15"/>
    <sheet name="B6-FinPos" sheetId="12" r:id="rId16"/>
    <sheet name="B7-CFlow" sheetId="13" r:id="rId17"/>
    <sheet name="B8-ResRecon" sheetId="14" r:id="rId18"/>
    <sheet name="B9-Asset" sheetId="15" r:id="rId19"/>
    <sheet name="B10-SerDel" sheetId="16" r:id="rId20"/>
    <sheet name="SB1" sheetId="17" r:id="rId21"/>
    <sheet name="SB2" sheetId="18" r:id="rId22"/>
    <sheet name="SB3" sheetId="19" r:id="rId23"/>
    <sheet name="SB4" sheetId="20" r:id="rId24"/>
    <sheet name="SB5" sheetId="21" r:id="rId25"/>
    <sheet name="SB6" sheetId="22" r:id="rId26"/>
    <sheet name="SB7" sheetId="23" r:id="rId27"/>
    <sheet name="SB8" sheetId="24" r:id="rId28"/>
    <sheet name="SB9" sheetId="25" r:id="rId29"/>
    <sheet name="SB10" sheetId="26" r:id="rId30"/>
    <sheet name="SB11" sheetId="27" r:id="rId31"/>
    <sheet name="SB12" sheetId="28" r:id="rId32"/>
    <sheet name="SB13" sheetId="29" r:id="rId33"/>
    <sheet name="SB14" sheetId="30" r:id="rId34"/>
    <sheet name="SB15" sheetId="31" r:id="rId35"/>
    <sheet name="SB16" sheetId="32" r:id="rId36"/>
    <sheet name="SB17" sheetId="33" r:id="rId37"/>
    <sheet name="SB18a" sheetId="34" r:id="rId38"/>
    <sheet name="SB18b" sheetId="37" r:id="rId39"/>
    <sheet name="SB18c" sheetId="1" r:id="rId40"/>
    <sheet name="SB18d" sheetId="52" r:id="rId41"/>
    <sheet name="SB19" sheetId="35" r:id="rId42"/>
    <sheet name="SB20" sheetId="36" r:id="rId43"/>
  </sheets>
  <externalReferences>
    <externalReference r:id="rId44"/>
    <externalReference r:id="rId45"/>
    <externalReference r:id="rId46"/>
    <externalReference r:id="rId47"/>
    <externalReference r:id="rId48"/>
    <externalReference r:id="rId49"/>
    <externalReference r:id="rId50"/>
  </externalReferences>
  <definedNames>
    <definedName name="_ADJ1" localSheetId="6">'[1]Template names'!#REF!</definedName>
    <definedName name="_ADJ1" localSheetId="5">'[2]Template names'!#REF!</definedName>
    <definedName name="_ADJ1" localSheetId="40">'Template names'!#REF!</definedName>
    <definedName name="_ADJ1">'Template names'!#REF!</definedName>
    <definedName name="_ADJ10" localSheetId="6">'[1]Template names'!#REF!</definedName>
    <definedName name="_ADJ10" localSheetId="2">'Template names'!#REF!</definedName>
    <definedName name="_ADJ10" localSheetId="5">'[2]Template names'!#REF!</definedName>
    <definedName name="_ADJ10">'Template names'!$B$76</definedName>
    <definedName name="_ADJ11" localSheetId="6">'[1]Template names'!#REF!</definedName>
    <definedName name="_ADJ11" localSheetId="5">'[2]Template names'!#REF!</definedName>
    <definedName name="_ADJ11" localSheetId="40">'Template names'!#REF!</definedName>
    <definedName name="_ADJ11">'Template names'!#REF!</definedName>
    <definedName name="_ADJ12" localSheetId="6">'[1]Template names'!#REF!</definedName>
    <definedName name="_ADJ12" localSheetId="5">'[2]Template names'!#REF!</definedName>
    <definedName name="_ADJ12" localSheetId="40">'Template names'!#REF!</definedName>
    <definedName name="_ADJ12">'Template names'!#REF!</definedName>
    <definedName name="_ADJ13" localSheetId="6">'[1]Template names'!#REF!</definedName>
    <definedName name="_ADJ13" localSheetId="5">'[2]Template names'!#REF!</definedName>
    <definedName name="_ADJ13" localSheetId="40">'Template names'!#REF!</definedName>
    <definedName name="_ADJ13">'Template names'!#REF!</definedName>
    <definedName name="_ADJ14" localSheetId="6">'[1]Template names'!#REF!</definedName>
    <definedName name="_ADJ14" localSheetId="5">'[2]Template names'!#REF!</definedName>
    <definedName name="_ADJ14" localSheetId="40">'Template names'!#REF!</definedName>
    <definedName name="_ADJ14">'Template names'!#REF!</definedName>
    <definedName name="_ADJ16" localSheetId="6">'[1]Template names'!#REF!</definedName>
    <definedName name="_ADJ16" localSheetId="5">'[2]Template names'!#REF!</definedName>
    <definedName name="_ADJ16" localSheetId="40">'Template names'!#REF!</definedName>
    <definedName name="_ADJ16">'Template names'!#REF!</definedName>
    <definedName name="_ADJ17" localSheetId="6">'[1]Template names'!#REF!</definedName>
    <definedName name="_ADJ17" localSheetId="5">'[2]Template names'!#REF!</definedName>
    <definedName name="_ADJ17" localSheetId="40">'Template names'!#REF!</definedName>
    <definedName name="_ADJ17">'Template names'!#REF!</definedName>
    <definedName name="_ADJ18" localSheetId="6">'[1]Template names'!#REF!</definedName>
    <definedName name="_ADJ18" localSheetId="5">'[2]Template names'!#REF!</definedName>
    <definedName name="_ADJ18" localSheetId="40">'Template names'!#REF!</definedName>
    <definedName name="_ADJ18">'Template names'!#REF!</definedName>
    <definedName name="_ADJ19" localSheetId="6">'[1]Template names'!#REF!</definedName>
    <definedName name="_ADJ19" localSheetId="5">'[2]Template names'!#REF!</definedName>
    <definedName name="_ADJ19" localSheetId="40">'Template names'!#REF!</definedName>
    <definedName name="_ADJ19">'Template names'!#REF!</definedName>
    <definedName name="_ADJ2" localSheetId="6">'[1]Template names'!#REF!</definedName>
    <definedName name="_ADJ2" localSheetId="2">'Template names'!#REF!</definedName>
    <definedName name="_ADJ2" localSheetId="5">'[2]Template names'!#REF!</definedName>
    <definedName name="_ADJ2">'Template names'!$B$68</definedName>
    <definedName name="_ADJ3" localSheetId="6">'[1]Template names'!#REF!</definedName>
    <definedName name="_ADJ3" localSheetId="2">'Template names'!#REF!</definedName>
    <definedName name="_ADJ3" localSheetId="5">'[2]Template names'!#REF!</definedName>
    <definedName name="_ADJ3">'Template names'!$B$69</definedName>
    <definedName name="_ADJ4" localSheetId="6">'[1]Template names'!#REF!</definedName>
    <definedName name="_ADJ4" localSheetId="2">'Template names'!#REF!</definedName>
    <definedName name="_ADJ4" localSheetId="5">'[2]Template names'!#REF!</definedName>
    <definedName name="_ADJ4">'Template names'!$B$70</definedName>
    <definedName name="_ADJ5" localSheetId="6">'[1]Template names'!#REF!</definedName>
    <definedName name="_ADJ5" localSheetId="2">'Template names'!#REF!</definedName>
    <definedName name="_ADJ5" localSheetId="5">'[2]Template names'!#REF!</definedName>
    <definedName name="_ADJ5">'Template names'!$B$71</definedName>
    <definedName name="_ADJ6" localSheetId="6">'[1]Template names'!#REF!</definedName>
    <definedName name="_ADJ6" localSheetId="2">'Template names'!#REF!</definedName>
    <definedName name="_ADJ6" localSheetId="5">'[2]Template names'!#REF!</definedName>
    <definedName name="_ADJ6">'Template names'!$B$72</definedName>
    <definedName name="_ADJ7" localSheetId="6">'[1]Template names'!#REF!</definedName>
    <definedName name="_ADJ7" localSheetId="2">'Template names'!#REF!</definedName>
    <definedName name="_ADJ7" localSheetId="5">'[2]Template names'!#REF!</definedName>
    <definedName name="_ADJ7">'Template names'!$B$73</definedName>
    <definedName name="_ADJ8" localSheetId="6">'[1]Template names'!#REF!</definedName>
    <definedName name="_ADJ8" localSheetId="2">'Template names'!#REF!</definedName>
    <definedName name="_ADJ8" localSheetId="5">'[2]Template names'!#REF!</definedName>
    <definedName name="_ADJ8">'Template names'!$B$74</definedName>
    <definedName name="_ADJ9" localSheetId="6">'[1]Template names'!#REF!</definedName>
    <definedName name="_ADJ9" localSheetId="2">'Template names'!#REF!</definedName>
    <definedName name="_ADJ9" localSheetId="5">'[2]Template names'!#REF!</definedName>
    <definedName name="_ADJ9">'Template names'!$B$75</definedName>
    <definedName name="_ccf04" localSheetId="40">#REF!</definedName>
    <definedName name="_ccf04">#REF!</definedName>
    <definedName name="_ccf05" localSheetId="40">#REF!</definedName>
    <definedName name="_ccf05">#REF!</definedName>
    <definedName name="_ccf06">#REF!</definedName>
    <definedName name="_ccf07">#REF!</definedName>
    <definedName name="_ccf08">#REF!</definedName>
    <definedName name="_ccf09">#REF!</definedName>
    <definedName name="_ccf10">#REF!</definedName>
    <definedName name="_ccf11">#REF!</definedName>
    <definedName name="_ccf12">#REF!</definedName>
    <definedName name="_ccf13">#REF!</definedName>
    <definedName name="_cpi1">'[3]Balance Sheet'!$D$50</definedName>
    <definedName name="_cpi2">'[3]Balance Sheet'!$E$50</definedName>
    <definedName name="_cpi3">'[3]Balance Sheet'!$F$50</definedName>
    <definedName name="_ecf04" localSheetId="40">#REF!</definedName>
    <definedName name="_ecf04">#REF!</definedName>
    <definedName name="_ecf05" localSheetId="40">#REF!</definedName>
    <definedName name="_ecf05">#REF!</definedName>
    <definedName name="_ecf06">#REF!</definedName>
    <definedName name="_ecf07">#REF!</definedName>
    <definedName name="_ecf08">#REF!</definedName>
    <definedName name="_ecf09">#REF!</definedName>
    <definedName name="_ecf10">#REF!</definedName>
    <definedName name="_ecf11">#REF!</definedName>
    <definedName name="_ecf12">#REF!</definedName>
    <definedName name="_ecf13">#REF!</definedName>
    <definedName name="_emp04" localSheetId="40">#REF!</definedName>
    <definedName name="_emp04">#REF!</definedName>
    <definedName name="_emp05" localSheetId="40">#REF!</definedName>
    <definedName name="_emp05">#REF!</definedName>
    <definedName name="_emp06">#REF!</definedName>
    <definedName name="_emp07">#REF!</definedName>
    <definedName name="_emp08">#REF!</definedName>
    <definedName name="_emp09">#REF!</definedName>
    <definedName name="_emp10">#REF!</definedName>
    <definedName name="_emp11">#REF!</definedName>
    <definedName name="_emp12">#REF!</definedName>
    <definedName name="_emp13">#REF!</definedName>
    <definedName name="_emp14">#REF!</definedName>
    <definedName name="_emp15">#REF!</definedName>
    <definedName name="_emp16">#REF!</definedName>
    <definedName name="_emp17">#REF!</definedName>
    <definedName name="_emp18">#REF!</definedName>
    <definedName name="_emp19">#REF!</definedName>
    <definedName name="_emp20">#REF!</definedName>
    <definedName name="_emp21">#REF!</definedName>
    <definedName name="_xlnm._FilterDatabase" localSheetId="0" hidden="1">'C SKEDULE'!$A$1:$X$2043</definedName>
    <definedName name="_xlnm._FilterDatabase" localSheetId="5" hidden="1">'Org structure'!$A$1:$D$166</definedName>
    <definedName name="_inf1" localSheetId="40">#REF!</definedName>
    <definedName name="_inf1">#REF!</definedName>
    <definedName name="_inf2" localSheetId="40">#REF!</definedName>
    <definedName name="_inf2">#REF!</definedName>
    <definedName name="_inf3" localSheetId="40">#REF!</definedName>
    <definedName name="_inf3">#REF!</definedName>
    <definedName name="_int04" localSheetId="40">#REF!</definedName>
    <definedName name="_int04">#REF!</definedName>
    <definedName name="_int05" localSheetId="40">#REF!</definedName>
    <definedName name="_int05">#REF!</definedName>
    <definedName name="_int06">#REF!</definedName>
    <definedName name="_int07">#REF!</definedName>
    <definedName name="_int08">#REF!</definedName>
    <definedName name="_int09">#REF!</definedName>
    <definedName name="_int10">#REF!</definedName>
    <definedName name="_int11">#REF!</definedName>
    <definedName name="_int12">#REF!</definedName>
    <definedName name="_int13">#REF!</definedName>
    <definedName name="_int14">#REF!</definedName>
    <definedName name="_int15">#REF!</definedName>
    <definedName name="_int16">#REF!</definedName>
    <definedName name="_int17">#REF!</definedName>
    <definedName name="_int18">#REF!</definedName>
    <definedName name="_int19">#REF!</definedName>
    <definedName name="_int20">#REF!</definedName>
    <definedName name="_inv04" localSheetId="40">#REF!</definedName>
    <definedName name="_inv04">#REF!</definedName>
    <definedName name="_inv05" localSheetId="40">#REF!</definedName>
    <definedName name="_inv05">#REF!</definedName>
    <definedName name="_inv06">#REF!</definedName>
    <definedName name="_inv07">#REF!</definedName>
    <definedName name="_inv08">#REF!</definedName>
    <definedName name="_inv09">#REF!</definedName>
    <definedName name="_inv10">#REF!</definedName>
    <definedName name="_inv11">#REF!</definedName>
    <definedName name="_inv12">#REF!</definedName>
    <definedName name="_inv13">#REF!</definedName>
    <definedName name="_MEB1" localSheetId="6">'[1]Template names'!#REF!</definedName>
    <definedName name="_MEB1" localSheetId="5">'[2]Template names'!#REF!</definedName>
    <definedName name="_MEB1" localSheetId="40">'Template names'!#REF!</definedName>
    <definedName name="_MEB1">'Template names'!#REF!</definedName>
    <definedName name="_MEB10" localSheetId="6">'[1]Template names'!#REF!</definedName>
    <definedName name="_MEB10" localSheetId="5">'[2]Template names'!#REF!</definedName>
    <definedName name="_MEB10" localSheetId="40">'Template names'!#REF!</definedName>
    <definedName name="_MEB10">'Template names'!#REF!</definedName>
    <definedName name="_MEB11" localSheetId="6">'[1]Template names'!#REF!</definedName>
    <definedName name="_MEB11" localSheetId="5">'[2]Template names'!#REF!</definedName>
    <definedName name="_MEB11" localSheetId="40">'Template names'!#REF!</definedName>
    <definedName name="_MEB11">'Template names'!#REF!</definedName>
    <definedName name="_MEB12" localSheetId="6">'[1]Template names'!#REF!</definedName>
    <definedName name="_MEB12" localSheetId="5">'[2]Template names'!#REF!</definedName>
    <definedName name="_MEB12" localSheetId="40">'Template names'!#REF!</definedName>
    <definedName name="_MEB12">'Template names'!#REF!</definedName>
    <definedName name="_MEB2" localSheetId="6">'[1]Template names'!#REF!</definedName>
    <definedName name="_MEB2" localSheetId="5">'[2]Template names'!#REF!</definedName>
    <definedName name="_MEB2" localSheetId="40">'Template names'!#REF!</definedName>
    <definedName name="_MEB2">'Template names'!#REF!</definedName>
    <definedName name="_MEB3" localSheetId="6">'[1]Template names'!#REF!</definedName>
    <definedName name="_MEB3" localSheetId="5">'[2]Template names'!#REF!</definedName>
    <definedName name="_MEB3" localSheetId="40">'Template names'!#REF!</definedName>
    <definedName name="_MEB3">'Template names'!#REF!</definedName>
    <definedName name="_MEB4" localSheetId="6">'[1]Template names'!#REF!</definedName>
    <definedName name="_MEB4" localSheetId="5">'[2]Template names'!#REF!</definedName>
    <definedName name="_MEB4" localSheetId="40">'Template names'!#REF!</definedName>
    <definedName name="_MEB4">'Template names'!#REF!</definedName>
    <definedName name="_MEB5" localSheetId="6">'[1]Template names'!#REF!</definedName>
    <definedName name="_MEB5" localSheetId="5">'[2]Template names'!#REF!</definedName>
    <definedName name="_MEB5" localSheetId="40">'Template names'!#REF!</definedName>
    <definedName name="_MEB5">'Template names'!#REF!</definedName>
    <definedName name="_MEB6" localSheetId="6">'[1]Template names'!#REF!</definedName>
    <definedName name="_MEB6" localSheetId="5">'[2]Template names'!#REF!</definedName>
    <definedName name="_MEB6" localSheetId="40">'Template names'!#REF!</definedName>
    <definedName name="_MEB6">'Template names'!#REF!</definedName>
    <definedName name="_MEB7" localSheetId="6">'[1]Template names'!#REF!</definedName>
    <definedName name="_MEB7" localSheetId="5">'[2]Template names'!#REF!</definedName>
    <definedName name="_MEB7" localSheetId="40">'Template names'!#REF!</definedName>
    <definedName name="_MEB7">'Template names'!#REF!</definedName>
    <definedName name="_MEB8" localSheetId="6">'[1]Template names'!#REF!</definedName>
    <definedName name="_MEB8" localSheetId="5">'[2]Template names'!#REF!</definedName>
    <definedName name="_MEB8" localSheetId="40">'Template names'!#REF!</definedName>
    <definedName name="_MEB8">'Template names'!#REF!</definedName>
    <definedName name="_MEB9" localSheetId="6">'[1]Template names'!#REF!</definedName>
    <definedName name="_MEB9" localSheetId="5">'[2]Template names'!#REF!</definedName>
    <definedName name="_MEB9" localSheetId="40">'Template names'!#REF!</definedName>
    <definedName name="_MEB9">'Template names'!#REF!</definedName>
    <definedName name="_MER1" localSheetId="6">'[1]Template names'!#REF!</definedName>
    <definedName name="_MER1" localSheetId="5">'[2]Template names'!#REF!</definedName>
    <definedName name="_MER1" localSheetId="40">'Template names'!#REF!</definedName>
    <definedName name="_MER1">'Template names'!#REF!</definedName>
    <definedName name="_MER10" localSheetId="6">'[1]Template names'!#REF!</definedName>
    <definedName name="_MER10" localSheetId="5">'[2]Template names'!#REF!</definedName>
    <definedName name="_MER10" localSheetId="40">'Template names'!#REF!</definedName>
    <definedName name="_MER10">'Template names'!#REF!</definedName>
    <definedName name="_MER11" localSheetId="6">'[1]Template names'!#REF!</definedName>
    <definedName name="_MER11" localSheetId="5">'[2]Template names'!#REF!</definedName>
    <definedName name="_MER11" localSheetId="40">'Template names'!#REF!</definedName>
    <definedName name="_MER11">'Template names'!#REF!</definedName>
    <definedName name="_MER2" localSheetId="6">'[1]Template names'!#REF!</definedName>
    <definedName name="_MER2" localSheetId="5">'[2]Template names'!#REF!</definedName>
    <definedName name="_MER2" localSheetId="40">'Template names'!#REF!</definedName>
    <definedName name="_MER2">'Template names'!#REF!</definedName>
    <definedName name="_MER3" localSheetId="6">'[1]Template names'!#REF!</definedName>
    <definedName name="_MER3" localSheetId="5">'[2]Template names'!#REF!</definedName>
    <definedName name="_MER3" localSheetId="40">'Template names'!#REF!</definedName>
    <definedName name="_MER3">'Template names'!#REF!</definedName>
    <definedName name="_MER4" localSheetId="6">'[1]Template names'!#REF!</definedName>
    <definedName name="_MER4" localSheetId="5">'[2]Template names'!#REF!</definedName>
    <definedName name="_MER4" localSheetId="40">'Template names'!#REF!</definedName>
    <definedName name="_MER4">'Template names'!#REF!</definedName>
    <definedName name="_MER5" localSheetId="6">'[1]Template names'!#REF!</definedName>
    <definedName name="_MER5" localSheetId="5">'[2]Template names'!#REF!</definedName>
    <definedName name="_MER5" localSheetId="40">'Template names'!#REF!</definedName>
    <definedName name="_MER5">'Template names'!#REF!</definedName>
    <definedName name="_MER6" localSheetId="6">'[1]Template names'!#REF!</definedName>
    <definedName name="_MER6" localSheetId="5">'[2]Template names'!#REF!</definedName>
    <definedName name="_MER6" localSheetId="40">'Template names'!#REF!</definedName>
    <definedName name="_MER6">'Template names'!#REF!</definedName>
    <definedName name="_MER7" localSheetId="6">'[1]Template names'!#REF!</definedName>
    <definedName name="_MER7" localSheetId="5">'[2]Template names'!#REF!</definedName>
    <definedName name="_MER7" localSheetId="40">'Template names'!#REF!</definedName>
    <definedName name="_MER7">'Template names'!#REF!</definedName>
    <definedName name="_MER8" localSheetId="6">'[1]Template names'!#REF!</definedName>
    <definedName name="_MER8" localSheetId="5">'[2]Template names'!#REF!</definedName>
    <definedName name="_MER8" localSheetId="40">'Template names'!#REF!</definedName>
    <definedName name="_MER8">'Template names'!#REF!</definedName>
    <definedName name="_MER9" localSheetId="6">'[1]Template names'!#REF!</definedName>
    <definedName name="_MER9" localSheetId="5">'[2]Template names'!#REF!</definedName>
    <definedName name="_MER9" localSheetId="40">'Template names'!#REF!</definedName>
    <definedName name="_MER9">'Template names'!#REF!</definedName>
    <definedName name="_rat03" localSheetId="40">#REF!</definedName>
    <definedName name="_rat03">#REF!</definedName>
    <definedName name="_rat04" localSheetId="40">#REF!</definedName>
    <definedName name="_rat04">#REF!</definedName>
    <definedName name="_rat05" localSheetId="40">#REF!</definedName>
    <definedName name="_rat05">#REF!</definedName>
    <definedName name="_rat06" localSheetId="40">#REF!</definedName>
    <definedName name="_rat06">#REF!</definedName>
    <definedName name="_rat07" localSheetId="40">#REF!</definedName>
    <definedName name="_rat07">#REF!</definedName>
    <definedName name="_rat08" localSheetId="40">#REF!</definedName>
    <definedName name="_rat08">#REF!</definedName>
    <definedName name="_rat09" localSheetId="40">#REF!</definedName>
    <definedName name="_rat09">#REF!</definedName>
    <definedName name="_rat10" localSheetId="40">#REF!</definedName>
    <definedName name="_rat10">#REF!</definedName>
    <definedName name="_rat11" localSheetId="40">#REF!</definedName>
    <definedName name="_rat11">#REF!</definedName>
    <definedName name="_rat12" localSheetId="40">#REF!</definedName>
    <definedName name="_rat12">#REF!</definedName>
    <definedName name="_rat13" localSheetId="40">#REF!</definedName>
    <definedName name="_rat13">#REF!</definedName>
    <definedName name="_rgr05" localSheetId="40">#REF!</definedName>
    <definedName name="_rgr05">#REF!</definedName>
    <definedName name="_rgr06">#REF!</definedName>
    <definedName name="_rgr07">#REF!</definedName>
    <definedName name="_rgr08">#REF!</definedName>
    <definedName name="_rgr09">#REF!</definedName>
    <definedName name="_rgr10">#REF!</definedName>
    <definedName name="_rgr11">#REF!</definedName>
    <definedName name="_rgr12">#REF!</definedName>
    <definedName name="_rgr13">#REF!</definedName>
    <definedName name="_rgr14">#REF!</definedName>
    <definedName name="_rgr15">#REF!</definedName>
    <definedName name="_rgr16">#REF!</definedName>
    <definedName name="_rgr17">#REF!</definedName>
    <definedName name="_rgr18">#REF!</definedName>
    <definedName name="_rgr19">#REF!</definedName>
    <definedName name="_rgr20">#REF!</definedName>
    <definedName name="_rmc05" localSheetId="2">#REF!</definedName>
    <definedName name="_rmc05" localSheetId="40">#REF!</definedName>
    <definedName name="_rmc05">#REF!</definedName>
    <definedName name="_rmc06">#REF!</definedName>
    <definedName name="_rmc07">#REF!</definedName>
    <definedName name="_rmc08">#REF!</definedName>
    <definedName name="_rmc09">#REF!</definedName>
    <definedName name="_rmc10">#REF!</definedName>
    <definedName name="_rmc11">#REF!</definedName>
    <definedName name="_rmc12">#REF!</definedName>
    <definedName name="_rmc13">#REF!</definedName>
    <definedName name="_rmc14">#REF!</definedName>
    <definedName name="_rmc15">#REF!</definedName>
    <definedName name="_rmc16">#REF!</definedName>
    <definedName name="_rmc17">#REF!</definedName>
    <definedName name="_rmc18">#REF!</definedName>
    <definedName name="_rmc19">#REF!</definedName>
    <definedName name="_rmc20">#REF!</definedName>
    <definedName name="_rmc21">#REF!</definedName>
    <definedName name="_Sch1" localSheetId="40">'[4]Template names'!#REF!</definedName>
    <definedName name="_Sch1">'[4]Template names'!#REF!</definedName>
    <definedName name="_Sch10" localSheetId="40">'[4]Template names'!#REF!</definedName>
    <definedName name="_Sch10">'[4]Template names'!#REF!</definedName>
    <definedName name="_sch11" localSheetId="40">'[4]Template names'!#REF!</definedName>
    <definedName name="_sch11">'[4]Template names'!#REF!</definedName>
    <definedName name="_Sch2" localSheetId="40">'[4]Template names'!#REF!</definedName>
    <definedName name="_Sch2">'[4]Template names'!#REF!</definedName>
    <definedName name="_Sch3" localSheetId="40">'[4]Template names'!#REF!</definedName>
    <definedName name="_Sch3">'[4]Template names'!#REF!</definedName>
    <definedName name="_Sch4" localSheetId="40">'[4]Template names'!#REF!</definedName>
    <definedName name="_Sch4">'[4]Template names'!#REF!</definedName>
    <definedName name="_Sch5" localSheetId="40">'[4]Template names'!#REF!</definedName>
    <definedName name="_Sch5">'[4]Template names'!#REF!</definedName>
    <definedName name="_Sch6" localSheetId="40">'[4]Template names'!#REF!</definedName>
    <definedName name="_Sch6">'[4]Template names'!#REF!</definedName>
    <definedName name="_Sch7" localSheetId="40">'[4]Template names'!#REF!</definedName>
    <definedName name="_Sch7">'[4]Template names'!#REF!</definedName>
    <definedName name="_Sch8" localSheetId="40">'[4]Template names'!#REF!</definedName>
    <definedName name="_Sch8">'[4]Template names'!#REF!</definedName>
    <definedName name="_Sch9" localSheetId="40">'[4]Template names'!#REF!</definedName>
    <definedName name="_Sch9">'[4]Template names'!#REF!</definedName>
    <definedName name="_sdc05" localSheetId="2">#REF!</definedName>
    <definedName name="_sdc05" localSheetId="40">#REF!</definedName>
    <definedName name="_sdc05">#REF!</definedName>
    <definedName name="_sdc06">#REF!</definedName>
    <definedName name="_sdc07">#REF!</definedName>
    <definedName name="_sdc08">#REF!</definedName>
    <definedName name="_sdc09">#REF!</definedName>
    <definedName name="_sdc10">#REF!</definedName>
    <definedName name="_sdc11">#REF!</definedName>
    <definedName name="_sdc12">#REF!</definedName>
    <definedName name="_sdc13">#REF!</definedName>
    <definedName name="_sdc14">#REF!</definedName>
    <definedName name="_sdc15">#REF!</definedName>
    <definedName name="_sdc16">#REF!</definedName>
    <definedName name="_sdc17">#REF!</definedName>
    <definedName name="_sdc18">#REF!</definedName>
    <definedName name="_sdc19">#REF!</definedName>
    <definedName name="_sdc20">#REF!</definedName>
    <definedName name="_wc05" localSheetId="2">#REF!</definedName>
    <definedName name="_wc05" localSheetId="40">#REF!</definedName>
    <definedName name="_wc05">#REF!</definedName>
    <definedName name="_wc06">#REF!</definedName>
    <definedName name="_wc07">#REF!</definedName>
    <definedName name="_wc08">#REF!</definedName>
    <definedName name="_wc09">#REF!</definedName>
    <definedName name="_wc10">#REF!</definedName>
    <definedName name="_wc11">#REF!</definedName>
    <definedName name="_wc12">#REF!</definedName>
    <definedName name="_wc13">#REF!</definedName>
    <definedName name="_wc14">#REF!</definedName>
    <definedName name="_wc15">#REF!</definedName>
    <definedName name="_wc16">#REF!</definedName>
    <definedName name="_wc17">#REF!</definedName>
    <definedName name="_wc18">#REF!</definedName>
    <definedName name="_wc19">#REF!</definedName>
    <definedName name="_wc20">#REF!</definedName>
    <definedName name="ADJ10plus" localSheetId="6">'[1]Template names'!#REF!</definedName>
    <definedName name="ADJ10plus" localSheetId="5">'[2]Template names'!#REF!</definedName>
    <definedName name="ADJ10plus" localSheetId="40">'Template names'!#REF!</definedName>
    <definedName name="ADJ10plus">'Template names'!#REF!</definedName>
    <definedName name="ADJ18A" localSheetId="6">'[1]Template names'!#REF!</definedName>
    <definedName name="ADJ18A" localSheetId="5">'[2]Template names'!#REF!</definedName>
    <definedName name="ADJ18A" localSheetId="40">'Template names'!#REF!</definedName>
    <definedName name="ADJ18A">'Template names'!#REF!</definedName>
    <definedName name="ADJ18B" localSheetId="6">'[1]Template names'!#REF!</definedName>
    <definedName name="ADJ18B" localSheetId="5">'[2]Template names'!#REF!</definedName>
    <definedName name="ADJ18B" localSheetId="40">'Template names'!#REF!</definedName>
    <definedName name="ADJ18B">'Template names'!#REF!</definedName>
    <definedName name="ADJ19B" localSheetId="6">'[1]Template names'!#REF!</definedName>
    <definedName name="ADJ19B" localSheetId="5">'[2]Template names'!#REF!</definedName>
    <definedName name="ADJ19B" localSheetId="40">'Template names'!#REF!</definedName>
    <definedName name="ADJ19B">'Template names'!#REF!</definedName>
    <definedName name="ADJ8A" localSheetId="6">'[1]Template names'!#REF!</definedName>
    <definedName name="ADJ8A" localSheetId="5">'[2]Template names'!#REF!</definedName>
    <definedName name="ADJ8A" localSheetId="40">'Template names'!#REF!</definedName>
    <definedName name="ADJ8A">'Template names'!#REF!</definedName>
    <definedName name="ADJ8B" localSheetId="6">'[1]Template names'!#REF!</definedName>
    <definedName name="ADJ8B" localSheetId="5">'[2]Template names'!#REF!</definedName>
    <definedName name="ADJ8B" localSheetId="40">'Template names'!#REF!</definedName>
    <definedName name="ADJ8B">'Template names'!#REF!</definedName>
    <definedName name="ADJB1">'Template names'!$B$77</definedName>
    <definedName name="ADJB10">'Template names'!$B$86</definedName>
    <definedName name="ADJB11">'Template names'!$B$87</definedName>
    <definedName name="ADJB12">'Template names'!$B$88</definedName>
    <definedName name="ADJB13">'Template names'!$B$89</definedName>
    <definedName name="ADJB14">'Template names'!$B$90</definedName>
    <definedName name="ADJB15">'Template names'!$B$91</definedName>
    <definedName name="ADJB16">'Template names'!$B$92</definedName>
    <definedName name="ADJB17">'Template names'!$B$93</definedName>
    <definedName name="ADJB18a">'Template names'!$B$94</definedName>
    <definedName name="ADJB18b">'Template names'!$B$95</definedName>
    <definedName name="ADJB18c">'Template names'!$B$96</definedName>
    <definedName name="ADJB18d">'Template names'!$B$97</definedName>
    <definedName name="ADJB19">'Template names'!$B$98</definedName>
    <definedName name="ADJB2">'Template names'!$B$78</definedName>
    <definedName name="ADJB20">'Template names'!$B$99</definedName>
    <definedName name="ADJB3">'Template names'!$B$79</definedName>
    <definedName name="ADJB4">'Template names'!$B$80</definedName>
    <definedName name="ADJB5">'Template names'!$B$81</definedName>
    <definedName name="ADJB6">'Template names'!$B$82</definedName>
    <definedName name="ADJB7">'Template names'!$B$83</definedName>
    <definedName name="ADJB8">'Template names'!$B$84</definedName>
    <definedName name="ADJB9">'Template names'!$B$85</definedName>
    <definedName name="ADJP1" localSheetId="6">'[1]Template names'!#REF!</definedName>
    <definedName name="ADJP1" localSheetId="5">'[2]Template names'!#REF!</definedName>
    <definedName name="ADJP1" localSheetId="40">'Template names'!#REF!</definedName>
    <definedName name="ADJP1">'Template names'!#REF!</definedName>
    <definedName name="adjsum" localSheetId="6">'[1]Template names'!#REF!</definedName>
    <definedName name="adjsum" localSheetId="2">'Template names'!#REF!</definedName>
    <definedName name="adjsum" localSheetId="5">'[2]Template names'!#REF!</definedName>
    <definedName name="adjsum">'Template names'!$B$67</definedName>
    <definedName name="ADJTB1" localSheetId="6">'[1]Template names'!#REF!</definedName>
    <definedName name="ADJTB1" localSheetId="5">'[2]Template names'!#REF!</definedName>
    <definedName name="ADJTB1" localSheetId="40">'Template names'!#REF!</definedName>
    <definedName name="ADJTB1">'Template names'!#REF!</definedName>
    <definedName name="ADJXX" localSheetId="6">'[1]Template names'!#REF!</definedName>
    <definedName name="ADJXX" localSheetId="5">'[2]Template names'!#REF!</definedName>
    <definedName name="ADJXX" localSheetId="40">'Template names'!#REF!</definedName>
    <definedName name="ADJXX">'Template names'!#REF!</definedName>
    <definedName name="Approve1" localSheetId="5">'[2]Template names'!$B$100</definedName>
    <definedName name="Approve1">'[1]Template names'!$B$100</definedName>
    <definedName name="Approve10" localSheetId="5">'[2]Template names'!$B$109</definedName>
    <definedName name="Approve10">'[1]Template names'!$B$109</definedName>
    <definedName name="Approve2" localSheetId="5">'[2]Template names'!$B$102</definedName>
    <definedName name="Approve2">'[1]Template names'!$B$102</definedName>
    <definedName name="Approve3" localSheetId="5">'[2]Template names'!$B$101</definedName>
    <definedName name="Approve3">'[1]Template names'!$B$101</definedName>
    <definedName name="Approve4" localSheetId="5">'[2]Template names'!$B$103</definedName>
    <definedName name="Approve4">'[1]Template names'!$B$103</definedName>
    <definedName name="Approve5" localSheetId="5">'[2]Template names'!$B$104</definedName>
    <definedName name="Approve5">'[1]Template names'!$B$104</definedName>
    <definedName name="Approve6" localSheetId="5">'[2]Template names'!$B$105</definedName>
    <definedName name="Approve6">'[1]Template names'!$B$105</definedName>
    <definedName name="Approve7" localSheetId="5">'[2]Template names'!$B$106</definedName>
    <definedName name="Approve7">'[1]Template names'!$B$106</definedName>
    <definedName name="Approve8" localSheetId="5">'[2]Template names'!$B$107</definedName>
    <definedName name="Approve8">'[1]Template names'!$B$107</definedName>
    <definedName name="Approve9" localSheetId="5">'[2]Template names'!$B$108</definedName>
    <definedName name="Approve9">'[1]Template names'!$B$108</definedName>
    <definedName name="Asset_Class">'Lookup and lists'!$R$16:$R$29</definedName>
    <definedName name="Asset_sub_class">'Lookup and lists'!$S$16:$S$59</definedName>
    <definedName name="avelife07">#REF!</definedName>
    <definedName name="avelife08">#REF!</definedName>
    <definedName name="avelife09">#REF!</definedName>
    <definedName name="avelife10">#REF!</definedName>
    <definedName name="avelife11">#REF!</definedName>
    <definedName name="avelife12">#REF!</definedName>
    <definedName name="avelife13">#REF!</definedName>
    <definedName name="balloon" localSheetId="40">#REF!</definedName>
    <definedName name="balloon">#REF!</definedName>
    <definedName name="basedesc">'Template names'!$D$27:$D$27</definedName>
    <definedName name="Bus" localSheetId="40">#REF!</definedName>
    <definedName name="Bus">#REF!</definedName>
    <definedName name="capexfactor" localSheetId="40">#REF!</definedName>
    <definedName name="capexfactor">#REF!</definedName>
    <definedName name="capexlimit06">#REF!</definedName>
    <definedName name="capexlimit07">#REF!</definedName>
    <definedName name="capexlimit08">#REF!</definedName>
    <definedName name="capexlimit09">#REF!</definedName>
    <definedName name="capexrate04" localSheetId="40">#REF!</definedName>
    <definedName name="capexrate04">#REF!</definedName>
    <definedName name="capexrate05" localSheetId="40">#REF!</definedName>
    <definedName name="capexrate05">#REF!</definedName>
    <definedName name="capexrate06">#REF!</definedName>
    <definedName name="capexrate07">#REF!</definedName>
    <definedName name="capexrate08">#REF!</definedName>
    <definedName name="capexrate09">#REF!</definedName>
    <definedName name="capexrate10">#REF!</definedName>
    <definedName name="capexrate11">#REF!</definedName>
    <definedName name="capexrate12">#REF!</definedName>
    <definedName name="capexrate13">#REF!</definedName>
    <definedName name="capexrate14">#REF!</definedName>
    <definedName name="capexrate15">#REF!</definedName>
    <definedName name="capexrate16">#REF!</definedName>
    <definedName name="capexrate17">#REF!</definedName>
    <definedName name="capexrate18">#REF!</definedName>
    <definedName name="capexrate19">#REF!</definedName>
    <definedName name="capexrate20">#REF!</definedName>
    <definedName name="capexrate21">#REF!</definedName>
    <definedName name="Capytd">#REF!</definedName>
    <definedName name="Cash1">'Template names'!$B$59</definedName>
    <definedName name="Cash2">'Template names'!$B$60</definedName>
    <definedName name="cfactor08">#REF!</definedName>
    <definedName name="cfactor09">#REF!</definedName>
    <definedName name="cfactor10">#REF!</definedName>
    <definedName name="cfactor11">#REF!</definedName>
    <definedName name="cfactor12">#REF!</definedName>
    <definedName name="cfactor13">#REF!</definedName>
    <definedName name="Consolques" localSheetId="6">'[1]Template names'!$A$95</definedName>
    <definedName name="Consolques" localSheetId="5">'[2]Template names'!$A$95</definedName>
    <definedName name="Consolques">'Template names'!$A$65</definedName>
    <definedName name="cpix04" localSheetId="40">#REF!</definedName>
    <definedName name="cpix04">#REF!</definedName>
    <definedName name="cpix05" localSheetId="40">#REF!</definedName>
    <definedName name="cpix05">#REF!</definedName>
    <definedName name="cpix06">#REF!</definedName>
    <definedName name="cpix07">#REF!</definedName>
    <definedName name="cpix08">#REF!</definedName>
    <definedName name="cpix09">#REF!</definedName>
    <definedName name="cpix10">#REF!</definedName>
    <definedName name="cpix11">#REF!</definedName>
    <definedName name="cpix12">#REF!</definedName>
    <definedName name="cpix13">#REF!</definedName>
    <definedName name="cpix14">#REF!</definedName>
    <definedName name="cpix15">#REF!</definedName>
    <definedName name="cpix16">#REF!</definedName>
    <definedName name="cpix17">#REF!</definedName>
    <definedName name="cpix18">#REF!</definedName>
    <definedName name="cpix19">#REF!</definedName>
    <definedName name="cpix20">#REF!</definedName>
    <definedName name="cpix21">#REF!</definedName>
    <definedName name="credit06" localSheetId="40">#REF!</definedName>
    <definedName name="credit06">#REF!</definedName>
    <definedName name="date" localSheetId="6">[5]Data!$B$2</definedName>
    <definedName name="Date" localSheetId="2">Instructions!$X$10</definedName>
    <definedName name="date" localSheetId="5">[5]Data!$B$2</definedName>
    <definedName name="Date">Instructions!$X$10</definedName>
    <definedName name="debt03" localSheetId="40">#REF!</definedName>
    <definedName name="debt03">#REF!</definedName>
    <definedName name="debt04" localSheetId="40">#REF!</definedName>
    <definedName name="debt04">#REF!</definedName>
    <definedName name="debt05" localSheetId="40">#REF!</definedName>
    <definedName name="debt05">#REF!</definedName>
    <definedName name="debt06">#REF!</definedName>
    <definedName name="debt07">#REF!</definedName>
    <definedName name="debt08">#REF!</definedName>
    <definedName name="debt09">#REF!</definedName>
    <definedName name="debt10">#REF!</definedName>
    <definedName name="debt11">#REF!</definedName>
    <definedName name="debt12">#REF!</definedName>
    <definedName name="debt13">#REF!</definedName>
    <definedName name="debt14">#REF!</definedName>
    <definedName name="debt15">#REF!</definedName>
    <definedName name="debt16">#REF!</definedName>
    <definedName name="debt17">#REF!</definedName>
    <definedName name="debt18">#REF!</definedName>
    <definedName name="debt19">#REF!</definedName>
    <definedName name="debt20">#REF!</definedName>
    <definedName name="debt21">#REF!</definedName>
    <definedName name="debtrev04" localSheetId="40">#REF!</definedName>
    <definedName name="debtrev04">#REF!</definedName>
    <definedName name="debtrev05" localSheetId="40">#REF!</definedName>
    <definedName name="debtrev05">#REF!</definedName>
    <definedName name="debtrev06">#REF!</definedName>
    <definedName name="debtrev07">#REF!</definedName>
    <definedName name="debtrev08">#REF!</definedName>
    <definedName name="debtrev09">#REF!</definedName>
    <definedName name="debtrev10">#REF!</definedName>
    <definedName name="debtrev11">#REF!</definedName>
    <definedName name="debtrev12">#REF!</definedName>
    <definedName name="debtrev13">#REF!</definedName>
    <definedName name="debtrev14">#REF!</definedName>
    <definedName name="debtrev15">#REF!</definedName>
    <definedName name="debtrev16">#REF!</definedName>
    <definedName name="debtrev17">#REF!</definedName>
    <definedName name="debtrev18">#REF!</definedName>
    <definedName name="debtrev19">#REF!</definedName>
    <definedName name="debtrev20">#REF!</definedName>
    <definedName name="debtrev21">#REF!</definedName>
    <definedName name="desc" localSheetId="6">'[1]Template names'!$B$30</definedName>
    <definedName name="desc" localSheetId="5">'[2]Template names'!$B$30</definedName>
    <definedName name="desc">'Template names'!$B$19</definedName>
    <definedName name="dfratio03">#REF!</definedName>
    <definedName name="dfratio04">#REF!</definedName>
    <definedName name="dfratio05">#REF!</definedName>
    <definedName name="dfratio06">#REF!</definedName>
    <definedName name="dfratioadj04">#REF!</definedName>
    <definedName name="dfration02">#REF!</definedName>
    <definedName name="ecchoice" localSheetId="40">#REF!</definedName>
    <definedName name="ecchoice">#REF!</definedName>
    <definedName name="elec05" localSheetId="40">#REF!</definedName>
    <definedName name="elec05">#REF!</definedName>
    <definedName name="elec06">#REF!</definedName>
    <definedName name="elec07">#REF!</definedName>
    <definedName name="elec08">#REF!</definedName>
    <definedName name="elec09">#REF!</definedName>
    <definedName name="elec10">#REF!</definedName>
    <definedName name="elec11">#REF!</definedName>
    <definedName name="elec12">#REF!</definedName>
    <definedName name="elec13">#REF!</definedName>
    <definedName name="elecbulk06">#REF!</definedName>
    <definedName name="elecextra">#REF!</definedName>
    <definedName name="elecrev06">#REF!</definedName>
    <definedName name="elecrev07">#REF!</definedName>
    <definedName name="elecrev08">#REF!</definedName>
    <definedName name="elecrev09">#REF!</definedName>
    <definedName name="elecrev10">#REF!</definedName>
    <definedName name="elecrev11">#REF!</definedName>
    <definedName name="elecrev12">#REF!</definedName>
    <definedName name="elecrev13">#REF!</definedName>
    <definedName name="elecrev14">#REF!</definedName>
    <definedName name="elecrev15">#REF!</definedName>
    <definedName name="elecrev16">#REF!</definedName>
    <definedName name="elecrev17">#REF!</definedName>
    <definedName name="elecrev18">#REF!</definedName>
    <definedName name="elecrev19">#REF!</definedName>
    <definedName name="elecrev20">#REF!</definedName>
    <definedName name="elecrev21">#REF!</definedName>
    <definedName name="EOYcapex">#REF!</definedName>
    <definedName name="eskom07" localSheetId="40">#REF!</definedName>
    <definedName name="eskom07">#REF!</definedName>
    <definedName name="FinYear" localSheetId="2">Instructions!$X$36</definedName>
    <definedName name="FinYear" localSheetId="5">[2]Instructions!$X$36</definedName>
    <definedName name="FinYear">[1]Instructions!$X$36</definedName>
    <definedName name="finyears" localSheetId="40">#REF!</definedName>
    <definedName name="finyears">#REF!</definedName>
    <definedName name="GrantNatCapex" localSheetId="5">'[2]Lookup and lists'!$AB$2:$AB$9</definedName>
    <definedName name="GrantNatCapex">'[1]Lookup and lists'!$AB$2:$AB$6</definedName>
    <definedName name="GrantNatOpex" localSheetId="5">'[2]Lookup and lists'!$Z$2:$Z$13</definedName>
    <definedName name="GrantNatOpex">'[1]Lookup and lists'!$Z$2:$Z$8</definedName>
    <definedName name="GrantProvOpex" localSheetId="5">'[2]Lookup and lists'!$AA$2:$AA$6</definedName>
    <definedName name="GrantProvOpex">'[1]Lookup and lists'!$AA$2:$AA$6</definedName>
    <definedName name="Head1" localSheetId="6">'[1]Template names'!$B$2</definedName>
    <definedName name="Head1" localSheetId="5">'[2]Template names'!$B$2</definedName>
    <definedName name="Head1">'Template names'!$B$2</definedName>
    <definedName name="Head10" localSheetId="6">'[1]Template names'!$B$16</definedName>
    <definedName name="Head10" localSheetId="5">'[2]Template names'!$B$16</definedName>
    <definedName name="Head10">'Template names'!$B$17</definedName>
    <definedName name="Head11" localSheetId="6">'[1]Template names'!$B$17</definedName>
    <definedName name="Head11" localSheetId="5">'[2]Template names'!$B$17</definedName>
    <definedName name="Head11">'Template names'!$B$18</definedName>
    <definedName name="Head12" localSheetId="5">'[2]Template names'!$B$18</definedName>
    <definedName name="Head12">'[1]Template names'!$B$18</definedName>
    <definedName name="Head13" localSheetId="5">'[2]Template names'!$B$19</definedName>
    <definedName name="Head13">'[1]Template names'!$B$19</definedName>
    <definedName name="Head14" localSheetId="5">'[2]Template names'!$B$20</definedName>
    <definedName name="Head14">'[1]Template names'!$B$20</definedName>
    <definedName name="Head15" localSheetId="5">'[2]Template names'!$B$21</definedName>
    <definedName name="Head15">'[1]Template names'!$B$21</definedName>
    <definedName name="Head16" localSheetId="5">'[2]Template names'!$B$22</definedName>
    <definedName name="Head16">'[1]Template names'!$B$22</definedName>
    <definedName name="Head17" localSheetId="5">'[2]Template names'!$B$23</definedName>
    <definedName name="Head17">'[1]Template names'!$B$23</definedName>
    <definedName name="Head18" localSheetId="5">'[2]Template names'!$B$24</definedName>
    <definedName name="Head18">'[1]Template names'!$B$24</definedName>
    <definedName name="Head19" localSheetId="5">'[2]Template names'!$B$25</definedName>
    <definedName name="Head19">'[1]Template names'!$B$25</definedName>
    <definedName name="head1A" localSheetId="6">'[1]Template names'!$B$3</definedName>
    <definedName name="head1A" localSheetId="5">'[2]Template names'!$B$3</definedName>
    <definedName name="Head1A">'Template names'!$B$3</definedName>
    <definedName name="head1b" localSheetId="6">'[1]Template names'!$B$4</definedName>
    <definedName name="head1b" localSheetId="5">'[2]Template names'!$B$4</definedName>
    <definedName name="Head1B">'Template names'!$B$4</definedName>
    <definedName name="Head2" localSheetId="6">'[1]Template names'!$B$5</definedName>
    <definedName name="Head2" localSheetId="5">'[2]Template names'!$B$5</definedName>
    <definedName name="Head2">'Template names'!$B$5</definedName>
    <definedName name="Head20" localSheetId="5">'[2]Template names'!$B$26</definedName>
    <definedName name="Head20">'[1]Template names'!$B$26</definedName>
    <definedName name="Head21" localSheetId="5">'[2]Template names'!$B$27</definedName>
    <definedName name="Head21">'[1]Template names'!$B$27</definedName>
    <definedName name="Head22" localSheetId="5">'[2]Template names'!$B$28</definedName>
    <definedName name="Head22">'[1]Template names'!$B$28</definedName>
    <definedName name="Head23" localSheetId="5">'[2]Template names'!$B$29</definedName>
    <definedName name="Head23">'[1]Template names'!$B$29</definedName>
    <definedName name="Head24">'Template names'!$B$19</definedName>
    <definedName name="head27" localSheetId="6">'[1]Template names'!$B$33</definedName>
    <definedName name="head27" localSheetId="5">'[2]Template names'!$B$33</definedName>
    <definedName name="head27">'Template names'!$B$21</definedName>
    <definedName name="head27a" localSheetId="6">'[1]Template names'!$B$34</definedName>
    <definedName name="head27a" localSheetId="5">'[2]Template names'!$B$34</definedName>
    <definedName name="head27a">'Template names'!$B$22</definedName>
    <definedName name="Head29">'Template names'!$B$24</definedName>
    <definedName name="Head2A">'Template names'!$B$6</definedName>
    <definedName name="Head2B" localSheetId="40">'[4]Template names'!#REF!</definedName>
    <definedName name="Head2B">'[4]Template names'!#REF!</definedName>
    <definedName name="Head3" localSheetId="6">'[1]Template names'!$B$7</definedName>
    <definedName name="Head3" localSheetId="5">'[2]Template names'!$B$7</definedName>
    <definedName name="Head3">'Template names'!$B$7</definedName>
    <definedName name="Head30">'Template names'!$B$25</definedName>
    <definedName name="Head31">'Template names'!$B$26</definedName>
    <definedName name="Head32">'Template names'!$B$27</definedName>
    <definedName name="Head33">'Template names'!$B$28</definedName>
    <definedName name="Head34">'Template names'!$B$29</definedName>
    <definedName name="Head35">'Template names'!$B$30</definedName>
    <definedName name="Head36">'Template names'!$B$31</definedName>
    <definedName name="Head37">'Template names'!$B$32</definedName>
    <definedName name="Head38">'Template names'!$B$33</definedName>
    <definedName name="Head39">'Template names'!$B$34</definedName>
    <definedName name="Head3a">'Template names'!$B$8</definedName>
    <definedName name="Head4" localSheetId="6">'[1]Template names'!$B$8</definedName>
    <definedName name="Head4" localSheetId="5">'[2]Template names'!$B$8</definedName>
    <definedName name="Head4">'Template names'!$B$9</definedName>
    <definedName name="Head40">'Template names'!$B$35</definedName>
    <definedName name="Head41">'Template names'!$B$36</definedName>
    <definedName name="Head42">'Template names'!$B$37</definedName>
    <definedName name="Head43">'Template names'!$B$38</definedName>
    <definedName name="Head44" localSheetId="6">'[1]Template names'!$B$51</definedName>
    <definedName name="Head44" localSheetId="5">'[2]Template names'!$B$51</definedName>
    <definedName name="Head44">'Template names'!$B$39</definedName>
    <definedName name="Head45" localSheetId="6">'[1]Template names'!$B$52</definedName>
    <definedName name="Head45" localSheetId="5">'[2]Template names'!$B$52</definedName>
    <definedName name="Head45">'Template names'!$B$40</definedName>
    <definedName name="head46">'Template names'!$B$41</definedName>
    <definedName name="Head47" localSheetId="6">'[1]Template names'!$B$54</definedName>
    <definedName name="Head47" localSheetId="5">'[2]Template names'!$B$54</definedName>
    <definedName name="Head47">'Template names'!$B$42</definedName>
    <definedName name="Head48" localSheetId="6">'[1]Template names'!$B$55</definedName>
    <definedName name="Head48" localSheetId="5">'[2]Template names'!$B$55</definedName>
    <definedName name="Head48">'Template names'!$B$43</definedName>
    <definedName name="Head49">'Template names'!$B$44</definedName>
    <definedName name="Head5" localSheetId="6">'[1]Template names'!$B$9</definedName>
    <definedName name="Head5" localSheetId="5">'[2]Template names'!$B$9</definedName>
    <definedName name="Head5">'Template names'!$B$10</definedName>
    <definedName name="Head50">'Template names'!$B$45</definedName>
    <definedName name="Head51">'Template names'!$B$46</definedName>
    <definedName name="Head52">'Template names'!$B$47</definedName>
    <definedName name="Head53">'Template names'!$B$48</definedName>
    <definedName name="Head54">'Template names'!$B$49</definedName>
    <definedName name="Head55">'Template names'!$B$50</definedName>
    <definedName name="Head56">'Template names'!$B$51</definedName>
    <definedName name="Head57">'Template names'!$B$52</definedName>
    <definedName name="Head58">'Template names'!$B$53</definedName>
    <definedName name="Head59">'Template names'!$B$54</definedName>
    <definedName name="Head5A" localSheetId="6">'[1]Template names'!$B$10</definedName>
    <definedName name="Head5A" localSheetId="5">'[2]Template names'!$B$10</definedName>
    <definedName name="Head5A">'Template names'!$B$11</definedName>
    <definedName name="Head5b" localSheetId="6">'[1]Template names'!$B$11</definedName>
    <definedName name="Head5b" localSheetId="5">'[2]Template names'!$B$11</definedName>
    <definedName name="Head5b">'Template names'!$B$12</definedName>
    <definedName name="Head6" localSheetId="6">'[1]Template names'!$B$12</definedName>
    <definedName name="Head6" localSheetId="5">'[2]Template names'!$B$12</definedName>
    <definedName name="Head6">'Template names'!$B$13</definedName>
    <definedName name="Head7" localSheetId="6">'[1]Template names'!$B$13</definedName>
    <definedName name="Head7" localSheetId="5">'[2]Template names'!$B$13</definedName>
    <definedName name="Head7">'Template names'!$B$14</definedName>
    <definedName name="Head8" localSheetId="6">'[1]Template names'!$B$14</definedName>
    <definedName name="Head8" localSheetId="5">'[2]Template names'!$B$14</definedName>
    <definedName name="Head8">'Template names'!$B$15</definedName>
    <definedName name="Head9" localSheetId="6">'[1]Template names'!$B$15</definedName>
    <definedName name="Head9" localSheetId="5">'[2]Template names'!$B$15</definedName>
    <definedName name="Head9">'Template names'!$B$16</definedName>
    <definedName name="Headings" localSheetId="6">'[1]Lookup and lists'!$A$1:$O$24</definedName>
    <definedName name="Headings" localSheetId="5">'[2]Lookup and lists'!$A$1:$O$24</definedName>
    <definedName name="Headings">'Lookup and lists'!$B$1:$O$10</definedName>
    <definedName name="hhgr05" localSheetId="40">#REF!</definedName>
    <definedName name="hhgr05">#REF!</definedName>
    <definedName name="hhgr06">#REF!</definedName>
    <definedName name="hhgr07">#REF!</definedName>
    <definedName name="hhgr08">#REF!</definedName>
    <definedName name="hhgr09">#REF!</definedName>
    <definedName name="hhgr10">#REF!</definedName>
    <definedName name="hhgr11">#REF!</definedName>
    <definedName name="hhgr12">#REF!</definedName>
    <definedName name="hhgr13">#REF!</definedName>
    <definedName name="hhgr14">#REF!</definedName>
    <definedName name="hhgr15">#REF!</definedName>
    <definedName name="hhgr16">#REF!</definedName>
    <definedName name="hhgr17">#REF!</definedName>
    <definedName name="hhgr18">#REF!</definedName>
    <definedName name="hhgr19">#REF!</definedName>
    <definedName name="hhgr20">#REF!</definedName>
    <definedName name="hhgr21">#REF!</definedName>
    <definedName name="incentive" localSheetId="40">#REF!</definedName>
    <definedName name="incentive">#REF!</definedName>
    <definedName name="infra">#REF!</definedName>
    <definedName name="Infrarenewal">#REF!</definedName>
    <definedName name="infrastratnum">#REF!</definedName>
    <definedName name="Instructions" localSheetId="2">#REF!</definedName>
    <definedName name="Instructions">#REF!</definedName>
    <definedName name="inventory" localSheetId="40">#REF!</definedName>
    <definedName name="inventory">#REF!</definedName>
    <definedName name="List1" localSheetId="5">'[2]Lookup and lists'!$Q$2:$Q$4</definedName>
    <definedName name="List1">'[1]Lookup and lists'!$Q$2:$Q$4</definedName>
    <definedName name="List2" localSheetId="5">'[2]Lookup and lists'!$R$2:$R$8</definedName>
    <definedName name="List2">'[1]Lookup and lists'!$R$2:$R$8</definedName>
    <definedName name="List3" localSheetId="5">'[2]Lookup and lists'!$S$2:$S$7</definedName>
    <definedName name="List3">'[1]Lookup and lists'!$S$2:$S$7</definedName>
    <definedName name="List4" localSheetId="5">'[2]Lookup and lists'!$T$2:$T$4</definedName>
    <definedName name="List4">'[1]Lookup and lists'!$T$2:$T$4</definedName>
    <definedName name="List5" localSheetId="5">'[2]Lookup and lists'!$U$2:$U$4</definedName>
    <definedName name="List5">'[1]Lookup and lists'!$U$2:$U$4</definedName>
    <definedName name="List6" localSheetId="5">'[2]Lookup and lists'!$V$2:$V$3</definedName>
    <definedName name="List6">'[1]Lookup and lists'!$V$2:$V$3</definedName>
    <definedName name="List7" localSheetId="5">'[2]Lookup and lists'!$W$2:$W$3</definedName>
    <definedName name="List7">'[1]Lookup and lists'!$W$2:$W$3</definedName>
    <definedName name="List8" localSheetId="5">'[2]Lookup and lists'!$X$2:$X$3</definedName>
    <definedName name="List8">'[1]Lookup and lists'!$X$2:$X$3</definedName>
    <definedName name="longterm" localSheetId="40">#REF!</definedName>
    <definedName name="longterm">#REF!</definedName>
    <definedName name="MEAB1" localSheetId="6">'[1]Template names'!#REF!</definedName>
    <definedName name="MEAB1" localSheetId="5">'[2]Template names'!#REF!</definedName>
    <definedName name="MEAB1" localSheetId="40">'Template names'!#REF!</definedName>
    <definedName name="MEAB1">'Template names'!#REF!</definedName>
    <definedName name="MEAB10" localSheetId="6">'[1]Template names'!#REF!</definedName>
    <definedName name="MEAB10" localSheetId="5">'[2]Template names'!#REF!</definedName>
    <definedName name="MEAB10" localSheetId="40">'Template names'!#REF!</definedName>
    <definedName name="MEAB10">'Template names'!#REF!</definedName>
    <definedName name="MEAB11" localSheetId="6">'[1]Template names'!#REF!</definedName>
    <definedName name="MEAB11" localSheetId="5">'[2]Template names'!#REF!</definedName>
    <definedName name="MEAB11" localSheetId="40">'Template names'!#REF!</definedName>
    <definedName name="MEAB11">'Template names'!#REF!</definedName>
    <definedName name="MEAB2" localSheetId="6">'[1]Template names'!#REF!</definedName>
    <definedName name="MEAB2" localSheetId="5">'[2]Template names'!#REF!</definedName>
    <definedName name="MEAB2" localSheetId="40">'Template names'!#REF!</definedName>
    <definedName name="MEAB2">'Template names'!#REF!</definedName>
    <definedName name="MEAB3" localSheetId="6">'[1]Template names'!#REF!</definedName>
    <definedName name="MEAB3" localSheetId="5">'[2]Template names'!#REF!</definedName>
    <definedName name="MEAB3" localSheetId="40">'Template names'!#REF!</definedName>
    <definedName name="MEAB3">'Template names'!#REF!</definedName>
    <definedName name="MEAB4" localSheetId="6">'[1]Template names'!#REF!</definedName>
    <definedName name="MEAB4" localSheetId="5">'[2]Template names'!#REF!</definedName>
    <definedName name="MEAB4" localSheetId="40">'Template names'!#REF!</definedName>
    <definedName name="MEAB4">'Template names'!#REF!</definedName>
    <definedName name="MEAB5" localSheetId="6">'[1]Template names'!#REF!</definedName>
    <definedName name="MEAB5" localSheetId="5">'[2]Template names'!#REF!</definedName>
    <definedName name="MEAB5" localSheetId="40">'Template names'!#REF!</definedName>
    <definedName name="MEAB5">'Template names'!#REF!</definedName>
    <definedName name="MEAB6" localSheetId="6">'[1]Template names'!#REF!</definedName>
    <definedName name="MEAB6" localSheetId="5">'[2]Template names'!#REF!</definedName>
    <definedName name="MEAB6" localSheetId="40">'Template names'!#REF!</definedName>
    <definedName name="MEAB6">'Template names'!#REF!</definedName>
    <definedName name="MEAB7" localSheetId="6">'[1]Template names'!#REF!</definedName>
    <definedName name="MEAB7" localSheetId="5">'[2]Template names'!#REF!</definedName>
    <definedName name="MEAB7" localSheetId="40">'Template names'!#REF!</definedName>
    <definedName name="MEAB7">'Template names'!#REF!</definedName>
    <definedName name="MEAB8" localSheetId="6">'[1]Template names'!#REF!</definedName>
    <definedName name="MEAB8" localSheetId="5">'[2]Template names'!#REF!</definedName>
    <definedName name="MEAB8" localSheetId="40">'Template names'!#REF!</definedName>
    <definedName name="MEAB8">'Template names'!#REF!</definedName>
    <definedName name="MEAB9" localSheetId="6">'[1]Template names'!#REF!</definedName>
    <definedName name="MEAB9" localSheetId="5">'[2]Template names'!#REF!</definedName>
    <definedName name="MEAB9" localSheetId="40">'Template names'!#REF!</definedName>
    <definedName name="MEAB9">'Template names'!#REF!</definedName>
    <definedName name="MEABsum" localSheetId="6">'[1]Template names'!#REF!</definedName>
    <definedName name="MEABsum" localSheetId="5">'[2]Template names'!#REF!</definedName>
    <definedName name="MEABsum" localSheetId="40">'Template names'!#REF!</definedName>
    <definedName name="MEABsum">'Template names'!#REF!</definedName>
    <definedName name="MEB1A" localSheetId="6">'[1]Template names'!#REF!</definedName>
    <definedName name="MEB1A" localSheetId="5">'[2]Template names'!#REF!</definedName>
    <definedName name="MEB1A" localSheetId="40">'Template names'!#REF!</definedName>
    <definedName name="MEB1A">'Template names'!#REF!</definedName>
    <definedName name="MEBsum" localSheetId="6">'[1]Template names'!#REF!</definedName>
    <definedName name="MEBsum" localSheetId="5">'[2]Template names'!#REF!</definedName>
    <definedName name="MEBsum" localSheetId="40">'Template names'!#REF!</definedName>
    <definedName name="MEBsum">'Template names'!#REF!</definedName>
    <definedName name="MERsum" localSheetId="6">'[1]Template names'!#REF!</definedName>
    <definedName name="MERsum" localSheetId="5">'[2]Template names'!#REF!</definedName>
    <definedName name="MERsum" localSheetId="40">'Template names'!#REF!</definedName>
    <definedName name="MERsum">'Template names'!#REF!</definedName>
    <definedName name="month">[5]Data!$B$1</definedName>
    <definedName name="MTREF" localSheetId="6">[1]Instructions!$X$34</definedName>
    <definedName name="MTREF" localSheetId="2">Instructions!$X$34</definedName>
    <definedName name="MTREF" localSheetId="5">[2]Instructions!$X$34</definedName>
    <definedName name="MTREF">Instructions!$X$34</definedName>
    <definedName name="muni" localSheetId="6">'[1]Template names'!$B$93</definedName>
    <definedName name="muni" localSheetId="5">'[2]Template names'!$B$93</definedName>
    <definedName name="muni">'Template names'!$B$63</definedName>
    <definedName name="MuniEntities" localSheetId="6">'[1]Template names'!$B$94</definedName>
    <definedName name="MuniEntities" localSheetId="5">'[2]Template names'!$B$94</definedName>
    <definedName name="MuniEntities">'Template names'!$B$64</definedName>
    <definedName name="MuniType" localSheetId="6">'[1]Template names'!$D$94</definedName>
    <definedName name="MuniType" localSheetId="5">'[2]Template names'!$D$94</definedName>
    <definedName name="MuniType">'Template names'!$D$64</definedName>
    <definedName name="NatCapexGrantNames" localSheetId="4">'Lookup and lists'!$T$2:$T$9</definedName>
    <definedName name="NatCapexGrantNames">'Lookup and lists'!$T$2:$T$9</definedName>
    <definedName name="NatOpexGrantNames" localSheetId="4">'Lookup and lists'!$R$2:$R$13</definedName>
    <definedName name="NatOpexGrantNames">'Lookup and lists'!$R$2:$R$13</definedName>
    <definedName name="nersa07" localSheetId="40">#REF!</definedName>
    <definedName name="nersa07">#REF!</definedName>
    <definedName name="nersa08" localSheetId="40">#REF!</definedName>
    <definedName name="nersa08">#REF!</definedName>
    <definedName name="nethhgr05" localSheetId="40">#REF!</definedName>
    <definedName name="nethhgr05">#REF!</definedName>
    <definedName name="nethhgr06">#REF!</definedName>
    <definedName name="nethhgr07">#REF!</definedName>
    <definedName name="nethhgr08">#REF!</definedName>
    <definedName name="nethhgr09">#REF!</definedName>
    <definedName name="nethhgr10">#REF!</definedName>
    <definedName name="nethhgr11">#REF!</definedName>
    <definedName name="nethhgr12">#REF!</definedName>
    <definedName name="nethhgr13">#REF!</definedName>
    <definedName name="nethhgr14">#REF!</definedName>
    <definedName name="nethhgr15">#REF!</definedName>
    <definedName name="nethhgr16">#REF!</definedName>
    <definedName name="nethhgr17">#REF!</definedName>
    <definedName name="nethhgr18">#REF!</definedName>
    <definedName name="nethhgr19">#REF!</definedName>
    <definedName name="nethhgr20">#REF!</definedName>
    <definedName name="nethhgr21">#REF!</definedName>
    <definedName name="ninety">#REF!</definedName>
    <definedName name="Note20">[6]Names!$B$89</definedName>
    <definedName name="Orgstructurevotes" localSheetId="5">'Org structure'!$C$2</definedName>
    <definedName name="OrgStructureVotes">#REF!</definedName>
    <definedName name="poorgr06">#REF!</definedName>
    <definedName name="_xlnm.Print_Area" localSheetId="19">'B10-SerDel'!$A$1:$M$95</definedName>
    <definedName name="_xlnm.Print_Area" localSheetId="7">'B1-Sum'!$A$1:$L$68</definedName>
    <definedName name="_xlnm.Print_Area" localSheetId="8" xml:space="preserve">   'B2-FinPerf SC'!$A$1:$M$64</definedName>
    <definedName name="_xlnm.Print_Area" localSheetId="10">'B3-FinPerf V'!$A$1:$M$163</definedName>
    <definedName name="_xlnm.Print_Area" localSheetId="12" xml:space="preserve">  'B4-FinPerf RE'!$A$1:$M$62</definedName>
    <definedName name="_xlnm.Print_Area" localSheetId="13">'B5-Capex'!$A$1:$M$89</definedName>
    <definedName name="_xlnm.Print_Area" localSheetId="15">'B6-FinPos'!$A$1:$M$61</definedName>
    <definedName name="_xlnm.Print_Area" localSheetId="16" xml:space="preserve">        'B7-CFlow'!$A$1:$M$51</definedName>
    <definedName name="_xlnm.Print_Area" localSheetId="17">'B8-ResRecon'!$A$1:$M$32</definedName>
    <definedName name="_xlnm.Print_Area" localSheetId="18">'B9-Asset'!$A$1:$M$103</definedName>
    <definedName name="_xlnm.Print_Area" localSheetId="6">Contacts!$A$1:$D$72</definedName>
    <definedName name="_xlnm.Print_Area" localSheetId="2">Instructions!$A$1:$M$47</definedName>
    <definedName name="_xlnm.Print_Area" localSheetId="20">'SB1'!$A$1:$M$131</definedName>
    <definedName name="_xlnm.Print_Area" localSheetId="29">'SB10'!$A$1:$M$44</definedName>
    <definedName name="_xlnm.Print_Area" localSheetId="30">'SB11'!$A$1:$L$118</definedName>
    <definedName name="_xlnm.Print_Area" localSheetId="31">'SB12'!$A$1:$R$43</definedName>
    <definedName name="_xlnm.Print_Area" localSheetId="32">'SB13'!$A$1:$R$53</definedName>
    <definedName name="_xlnm.Print_Area" localSheetId="33">'SB14'!$A$1:$R$45</definedName>
    <definedName name="_xlnm.Print_Area" localSheetId="34">'SB15'!$A$1:$R$58</definedName>
    <definedName name="_xlnm.Print_Area" localSheetId="35">'SB16'!$A$1:$R$43</definedName>
    <definedName name="_xlnm.Print_Area" localSheetId="36">'SB17'!$A$1:$Q$29</definedName>
    <definedName name="_xlnm.Print_Area" localSheetId="37">SB18a!$A$1:$M$100</definedName>
    <definedName name="_xlnm.Print_Area" localSheetId="21">'SB2'!$A$1:$M$79</definedName>
    <definedName name="_xlnm.Print_Area" localSheetId="42">'SB20'!$A$1:$M$55</definedName>
    <definedName name="_xlnm.Print_Area" localSheetId="22">'SB3'!$A$1:$M$75</definedName>
    <definedName name="_xlnm.Print_Area" localSheetId="23">'SB4'!$A$1:$J$38</definedName>
    <definedName name="_xlnm.Print_Area" localSheetId="24">'SB5'!$A$1:$K$66</definedName>
    <definedName name="_xlnm.Print_Area" localSheetId="25">'SB6'!$A$1:$K$33</definedName>
    <definedName name="_xlnm.Print_Area" localSheetId="26">'SB7'!$A$1:$K$63</definedName>
    <definedName name="_xlnm.Print_Area" localSheetId="28">'SB9'!$A$1:$K$65</definedName>
    <definedName name="_xlnm.Print_Titles" localSheetId="22">'SB3'!$2:$4</definedName>
    <definedName name="proptax07">#REF!</definedName>
    <definedName name="ProvCapexGrantNames" localSheetId="4">'Lookup and lists'!$U$2:$U$9</definedName>
    <definedName name="ProvCapexGrantNames">'Lookup and lists'!$U$2:$U$9</definedName>
    <definedName name="ProvOpexGrantNames" localSheetId="4">'Lookup and lists'!$S$2:$S$6</definedName>
    <definedName name="ProvOpexGrantNames">'Lookup and lists'!$S$2:$S$6</definedName>
    <definedName name="Rand000" localSheetId="40">#REF!</definedName>
    <definedName name="Rand000">#REF!</definedName>
    <definedName name="RandM">'Template names'!$B$61</definedName>
    <definedName name="REDHHGR06" localSheetId="40">#REF!</definedName>
    <definedName name="REDHHGR06">#REF!</definedName>
    <definedName name="redhhgr07" localSheetId="40">#REF!</definedName>
    <definedName name="redhhgr07">#REF!</definedName>
    <definedName name="redrev06" localSheetId="40">#REF!</definedName>
    <definedName name="redrev06">#REF!</definedName>
    <definedName name="redrev07" localSheetId="40">#REF!</definedName>
    <definedName name="redrev07">#REF!</definedName>
    <definedName name="Reds" localSheetId="40">#REF!</definedName>
    <definedName name="Reds">#REF!</definedName>
    <definedName name="renewyears">#REF!</definedName>
    <definedName name="Request0506" localSheetId="40">#REF!</definedName>
    <definedName name="Request0506">#REF!</definedName>
    <definedName name="resiprop">#REF!</definedName>
    <definedName name="result" localSheetId="6">'[1]Template names'!$B$35</definedName>
    <definedName name="result" localSheetId="5">'[2]Template names'!$B$35</definedName>
    <definedName name="result">'Template names'!$B$23</definedName>
    <definedName name="rmcRED06" localSheetId="2">#REF!</definedName>
    <definedName name="rmcRED06" localSheetId="40">#REF!</definedName>
    <definedName name="rmcRED06">#REF!</definedName>
    <definedName name="rmcred07" localSheetId="2">#REF!</definedName>
    <definedName name="rmcred07" localSheetId="40">#REF!</definedName>
    <definedName name="rmcred07">#REF!</definedName>
    <definedName name="roundfactor" localSheetId="2">#REF!</definedName>
    <definedName name="roundfactor" localSheetId="40">#REF!</definedName>
    <definedName name="roundfactor">#REF!</definedName>
    <definedName name="S71A" localSheetId="6">'[1]Template names'!#REF!</definedName>
    <definedName name="S71A" localSheetId="5">'[2]Template names'!#REF!</definedName>
    <definedName name="S71A" localSheetId="40">'Template names'!#REF!</definedName>
    <definedName name="S71A">'Template names'!#REF!</definedName>
    <definedName name="S71B" localSheetId="6">'[1]Template names'!#REF!</definedName>
    <definedName name="S71B" localSheetId="5">'[2]Template names'!#REF!</definedName>
    <definedName name="S71B" localSheetId="40">'Template names'!#REF!</definedName>
    <definedName name="S71B">'Template names'!#REF!</definedName>
    <definedName name="s71B8" localSheetId="6">'[1]Template names'!#REF!</definedName>
    <definedName name="s71B8" localSheetId="5">'[2]Template names'!#REF!</definedName>
    <definedName name="s71B8" localSheetId="40">'Template names'!#REF!</definedName>
    <definedName name="s71B8">'Template names'!#REF!</definedName>
    <definedName name="s71B9" localSheetId="6">'[1]Template names'!#REF!</definedName>
    <definedName name="s71B9" localSheetId="5">'[2]Template names'!#REF!</definedName>
    <definedName name="s71B9" localSheetId="40">'Template names'!#REF!</definedName>
    <definedName name="s71B9">'Template names'!#REF!</definedName>
    <definedName name="S71C" localSheetId="6">'[1]Template names'!#REF!</definedName>
    <definedName name="S71C" localSheetId="5">'[2]Template names'!#REF!</definedName>
    <definedName name="S71C" localSheetId="40">'Template names'!#REF!</definedName>
    <definedName name="S71C">'Template names'!#REF!</definedName>
    <definedName name="S71D" localSheetId="6">'[1]Template names'!#REF!</definedName>
    <definedName name="S71D" localSheetId="5">'[2]Template names'!#REF!</definedName>
    <definedName name="S71D" localSheetId="40">'Template names'!#REF!</definedName>
    <definedName name="S71D">'Template names'!#REF!</definedName>
    <definedName name="S71E" localSheetId="6">'[1]Template names'!#REF!</definedName>
    <definedName name="S71E" localSheetId="5">'[2]Template names'!#REF!</definedName>
    <definedName name="S71E" localSheetId="40">'Template names'!#REF!</definedName>
    <definedName name="S71E">'Template names'!#REF!</definedName>
    <definedName name="S71F" localSheetId="6">'[1]Template names'!#REF!</definedName>
    <definedName name="S71F" localSheetId="5">'[2]Template names'!#REF!</definedName>
    <definedName name="S71F" localSheetId="40">'Template names'!#REF!</definedName>
    <definedName name="S71F">'Template names'!#REF!</definedName>
    <definedName name="S71G" localSheetId="6">'[1]Template names'!#REF!</definedName>
    <definedName name="S71G" localSheetId="5">'[2]Template names'!#REF!</definedName>
    <definedName name="S71G" localSheetId="40">'Template names'!#REF!</definedName>
    <definedName name="S71G">'Template names'!#REF!</definedName>
    <definedName name="S71H" localSheetId="6">'[1]Template names'!#REF!</definedName>
    <definedName name="S71H" localSheetId="5">'[2]Template names'!#REF!</definedName>
    <definedName name="S71H" localSheetId="40">'Template names'!#REF!</definedName>
    <definedName name="S71H">'Template names'!#REF!</definedName>
    <definedName name="S71I" localSheetId="6">'[1]Template names'!#REF!</definedName>
    <definedName name="S71I" localSheetId="5">'[2]Template names'!#REF!</definedName>
    <definedName name="S71I" localSheetId="40">'Template names'!#REF!</definedName>
    <definedName name="S71I">'Template names'!#REF!</definedName>
    <definedName name="S71J" localSheetId="6">'[1]Template names'!#REF!</definedName>
    <definedName name="S71J" localSheetId="5">'[2]Template names'!#REF!</definedName>
    <definedName name="S71J" localSheetId="40">'Template names'!#REF!</definedName>
    <definedName name="S71J">'Template names'!#REF!</definedName>
    <definedName name="S71K" localSheetId="6">'[1]Template names'!#REF!</definedName>
    <definedName name="S71K" localSheetId="5">'[2]Template names'!#REF!</definedName>
    <definedName name="S71K" localSheetId="40">'Template names'!#REF!</definedName>
    <definedName name="S71K">'Template names'!#REF!</definedName>
    <definedName name="S71L" localSheetId="6">'[1]Template names'!#REF!</definedName>
    <definedName name="S71L" localSheetId="5">'[2]Template names'!#REF!</definedName>
    <definedName name="S71L" localSheetId="40">'Template names'!#REF!</definedName>
    <definedName name="S71L">'Template names'!#REF!</definedName>
    <definedName name="S71M" localSheetId="6">'[1]Template names'!#REF!</definedName>
    <definedName name="S71M" localSheetId="5">'[2]Template names'!#REF!</definedName>
    <definedName name="S71M" localSheetId="40">'Template names'!#REF!</definedName>
    <definedName name="S71M">'Template names'!#REF!</definedName>
    <definedName name="S71N" localSheetId="6">'[1]Template names'!#REF!</definedName>
    <definedName name="S71N" localSheetId="5">'[2]Template names'!#REF!</definedName>
    <definedName name="S71N" localSheetId="40">'Template names'!#REF!</definedName>
    <definedName name="S71N">'Template names'!#REF!</definedName>
    <definedName name="S71O" localSheetId="6">'[1]Template names'!#REF!</definedName>
    <definedName name="S71O" localSheetId="5">'[2]Template names'!#REF!</definedName>
    <definedName name="S71O" localSheetId="40">'Template names'!#REF!</definedName>
    <definedName name="S71O">'Template names'!#REF!</definedName>
    <definedName name="S71P" localSheetId="6">'[1]Template names'!#REF!</definedName>
    <definedName name="S71P" localSheetId="5">'[2]Template names'!#REF!</definedName>
    <definedName name="S71P" localSheetId="40">'Template names'!#REF!</definedName>
    <definedName name="S71P">'Template names'!#REF!</definedName>
    <definedName name="S71Q" localSheetId="6">'[1]Template names'!#REF!</definedName>
    <definedName name="S71Q" localSheetId="5">'[2]Template names'!#REF!</definedName>
    <definedName name="S71Q" localSheetId="40">'Template names'!#REF!</definedName>
    <definedName name="S71Q">'Template names'!#REF!</definedName>
    <definedName name="S71SDBIP" localSheetId="6">'[1]Template names'!#REF!</definedName>
    <definedName name="S71SDBIP" localSheetId="2">'Template names'!#REF!</definedName>
    <definedName name="S71SDBIP" localSheetId="5">'[2]Template names'!#REF!</definedName>
    <definedName name="S71SDBIP" localSheetId="40">'[4]Template names'!#REF!</definedName>
    <definedName name="S71SDBIP">'[4]Template names'!#REF!</definedName>
    <definedName name="s71sum" localSheetId="6">'[1]Template names'!#REF!</definedName>
    <definedName name="s71sum" localSheetId="5">'[2]Template names'!#REF!</definedName>
    <definedName name="s71sum" localSheetId="40">'Template names'!#REF!</definedName>
    <definedName name="s71sum">'Template names'!#REF!</definedName>
    <definedName name="Scale" localSheetId="6">'[1]Compliance assessment'!$L$77</definedName>
    <definedName name="Scale" localSheetId="5">'[2]Compliance assessment'!$L$77</definedName>
    <definedName name="Scale" localSheetId="40">'[4]Template names'!#REF!</definedName>
    <definedName name="Scale">'[4]Template names'!#REF!</definedName>
    <definedName name="scenario" localSheetId="2">#REF!</definedName>
    <definedName name="scenario" localSheetId="40">#REF!</definedName>
    <definedName name="scenario">#REF!</definedName>
    <definedName name="Sch1a" localSheetId="40">'[4]Template names'!#REF!</definedName>
    <definedName name="Sch1a">'[4]Template names'!#REF!</definedName>
    <definedName name="Sch2N" localSheetId="40">'[4]Template names'!#REF!</definedName>
    <definedName name="Sch2N">'[4]Template names'!#REF!</definedName>
    <definedName name="Sch5N" localSheetId="40">'[4]Template names'!#REF!</definedName>
    <definedName name="Sch5N">'[4]Template names'!#REF!</definedName>
    <definedName name="Sch7N" localSheetId="40">'[4]Template names'!#REF!</definedName>
    <definedName name="Sch7N">'[4]Template names'!#REF!</definedName>
    <definedName name="SDBIP1" localSheetId="6">'[1]Template names'!#REF!</definedName>
    <definedName name="SDBIP1" localSheetId="2">'Template names'!#REF!</definedName>
    <definedName name="SDBIP1" localSheetId="5">'[2]Template names'!#REF!</definedName>
    <definedName name="SDBIP1" localSheetId="40">'[4]Template names'!#REF!</definedName>
    <definedName name="SDBIP1">'[4]Template names'!#REF!</definedName>
    <definedName name="SDBIP10" localSheetId="6">'[1]Template names'!#REF!</definedName>
    <definedName name="SDBIP10" localSheetId="2">'Template names'!#REF!</definedName>
    <definedName name="SDBIP10" localSheetId="5">'[2]Template names'!#REF!</definedName>
    <definedName name="SDBIP10" localSheetId="40">'[4]Template names'!#REF!</definedName>
    <definedName name="SDBIP10">'[4]Template names'!#REF!</definedName>
    <definedName name="SDBIP2" localSheetId="6">'[1]Template names'!#REF!</definedName>
    <definedName name="SDBIP2" localSheetId="2">'Template names'!#REF!</definedName>
    <definedName name="SDBIP2" localSheetId="5">'[2]Template names'!#REF!</definedName>
    <definedName name="SDBIP2" localSheetId="40">'[4]Template names'!#REF!</definedName>
    <definedName name="SDBIP2">'[4]Template names'!#REF!</definedName>
    <definedName name="SDBIP3" localSheetId="6">'[1]Template names'!#REF!</definedName>
    <definedName name="SDBIP3" localSheetId="2">'Template names'!#REF!</definedName>
    <definedName name="SDBIP3" localSheetId="5">'[2]Template names'!#REF!</definedName>
    <definedName name="SDBIP3" localSheetId="40">'[4]Template names'!#REF!</definedName>
    <definedName name="SDBIP3">'[4]Template names'!#REF!</definedName>
    <definedName name="SDBIP4" localSheetId="6">'[1]Template names'!#REF!</definedName>
    <definedName name="SDBIP4" localSheetId="2">'Template names'!#REF!</definedName>
    <definedName name="SDBIP4" localSheetId="5">'[2]Template names'!#REF!</definedName>
    <definedName name="SDBIP4" localSheetId="40">'[4]Template names'!#REF!</definedName>
    <definedName name="SDBIP4">'[4]Template names'!#REF!</definedName>
    <definedName name="SDBIP8" localSheetId="6">'[1]Template names'!#REF!</definedName>
    <definedName name="SDBIP8" localSheetId="2">'Template names'!#REF!</definedName>
    <definedName name="SDBIP8" localSheetId="5">'[2]Template names'!#REF!</definedName>
    <definedName name="SDBIP8" localSheetId="40">'[4]Template names'!#REF!</definedName>
    <definedName name="SDBIP8">'[4]Template names'!#REF!</definedName>
    <definedName name="sdcred06">#REF!</definedName>
    <definedName name="SFPerf1">'Template names'!$B$55</definedName>
    <definedName name="SFPerf2" localSheetId="6">'[1]Template names'!$B$65</definedName>
    <definedName name="SFPerf2" localSheetId="5">'[2]Template names'!$B$65</definedName>
    <definedName name="SFPerf2">'Template names'!$B$56</definedName>
    <definedName name="SFpos1">'Template names'!$B$57</definedName>
    <definedName name="SFpos2">'Template names'!$B$58</definedName>
    <definedName name="TabC19" localSheetId="40">'[4]Template names'!#REF!</definedName>
    <definedName name="TabC19">'[4]Template names'!#REF!</definedName>
    <definedName name="TabC3" localSheetId="6">'[1]Template names'!#REF!</definedName>
    <definedName name="TabC3" localSheetId="2">'Template names'!#REF!</definedName>
    <definedName name="TabC3" localSheetId="5">'[2]Template names'!#REF!</definedName>
    <definedName name="TabC3" localSheetId="40">'[4]Template names'!#REF!</definedName>
    <definedName name="TabC3">'[4]Template names'!#REF!</definedName>
    <definedName name="TabC4" localSheetId="6">'[1]Template names'!#REF!</definedName>
    <definedName name="TabC4" localSheetId="2">'Template names'!#REF!</definedName>
    <definedName name="TabC4" localSheetId="5">'[2]Template names'!#REF!</definedName>
    <definedName name="TabC4" localSheetId="40">'[4]Template names'!#REF!</definedName>
    <definedName name="TabC4">'[4]Template names'!#REF!</definedName>
    <definedName name="TabC5" localSheetId="6">'[1]Template names'!#REF!</definedName>
    <definedName name="TabC5" localSheetId="2">'Template names'!#REF!</definedName>
    <definedName name="TabC5" localSheetId="5">'[2]Template names'!#REF!</definedName>
    <definedName name="TabC5" localSheetId="40">'[4]Template names'!#REF!</definedName>
    <definedName name="TabC5">'[4]Template names'!#REF!</definedName>
    <definedName name="TabC6" localSheetId="6">'[1]Template names'!#REF!</definedName>
    <definedName name="TabC6" localSheetId="2">'Template names'!#REF!</definedName>
    <definedName name="TabC6" localSheetId="5">'[2]Template names'!#REF!</definedName>
    <definedName name="TabC6" localSheetId="40">'[4]Template names'!#REF!</definedName>
    <definedName name="TabC6">'[4]Template names'!#REF!</definedName>
    <definedName name="Tabc7" localSheetId="6">'[1]Template names'!#REF!</definedName>
    <definedName name="Tabc7" localSheetId="2">'Template names'!#REF!</definedName>
    <definedName name="Tabc7" localSheetId="5">'[2]Template names'!#REF!</definedName>
    <definedName name="Tabc7" localSheetId="40">'[4]Template names'!#REF!</definedName>
    <definedName name="Tabc7">'[4]Template names'!#REF!</definedName>
    <definedName name="Tabc8" localSheetId="6">'[1]Template names'!#REF!</definedName>
    <definedName name="Tabc8" localSheetId="2">'Template names'!#REF!</definedName>
    <definedName name="Tabc8" localSheetId="5">'[2]Template names'!#REF!</definedName>
    <definedName name="Tabc8" localSheetId="40">'[4]Template names'!#REF!</definedName>
    <definedName name="Tabc8">'[4]Template names'!#REF!</definedName>
    <definedName name="Tabc9" localSheetId="6">'[1]Template names'!#REF!</definedName>
    <definedName name="Tabc9" localSheetId="2">'Template names'!#REF!</definedName>
    <definedName name="Tabc9" localSheetId="5">'[2]Template names'!#REF!</definedName>
    <definedName name="Tabc9" localSheetId="40">'[4]Template names'!#REF!</definedName>
    <definedName name="Tabc9">'[4]Template names'!#REF!</definedName>
    <definedName name="Tablc8" localSheetId="6">'[1]Template names'!#REF!</definedName>
    <definedName name="Tablc8" localSheetId="2">'Template names'!#REF!</definedName>
    <definedName name="Tablc8" localSheetId="5">'[2]Template names'!#REF!</definedName>
    <definedName name="Tablc8">'Template names'!$F$86</definedName>
    <definedName name="Table1" localSheetId="40">'[4]Template names'!#REF!</definedName>
    <definedName name="Table1">'[4]Template names'!#REF!</definedName>
    <definedName name="Table10" localSheetId="40">'[4]Template names'!#REF!</definedName>
    <definedName name="Table10">'[4]Template names'!#REF!</definedName>
    <definedName name="Table11" localSheetId="40">'[4]Template names'!#REF!</definedName>
    <definedName name="Table11">'[4]Template names'!#REF!</definedName>
    <definedName name="Table12" localSheetId="40">'[4]Template names'!#REF!</definedName>
    <definedName name="Table12">'[4]Template names'!#REF!</definedName>
    <definedName name="Table13" localSheetId="40">'[4]Template names'!#REF!</definedName>
    <definedName name="Table13">'[4]Template names'!#REF!</definedName>
    <definedName name="Table14" localSheetId="40">'[4]Template names'!#REF!</definedName>
    <definedName name="Table14">'[4]Template names'!#REF!</definedName>
    <definedName name="Table14A" localSheetId="40">'[4]Template names'!#REF!</definedName>
    <definedName name="Table14A">'[4]Template names'!#REF!</definedName>
    <definedName name="Table14B" localSheetId="40">'[4]Template names'!#REF!</definedName>
    <definedName name="Table14B">'[4]Template names'!#REF!</definedName>
    <definedName name="Table15" localSheetId="40">'[4]Template names'!#REF!</definedName>
    <definedName name="Table15">'[4]Template names'!#REF!</definedName>
    <definedName name="Table15A" localSheetId="40">'[4]Template names'!#REF!</definedName>
    <definedName name="Table15A">'[4]Template names'!#REF!</definedName>
    <definedName name="Table15New" localSheetId="40">'[4]Template names'!#REF!</definedName>
    <definedName name="Table15New">'[4]Template names'!#REF!</definedName>
    <definedName name="Table16" localSheetId="40">'[4]Template names'!#REF!</definedName>
    <definedName name="Table16">'[4]Template names'!#REF!</definedName>
    <definedName name="Table17" localSheetId="40">'[4]Template names'!#REF!</definedName>
    <definedName name="Table17">'[4]Template names'!#REF!</definedName>
    <definedName name="Table18" localSheetId="40">'[4]Template names'!#REF!</definedName>
    <definedName name="Table18">'[4]Template names'!#REF!</definedName>
    <definedName name="Table19" localSheetId="40">'[4]Template names'!#REF!</definedName>
    <definedName name="Table19">'[4]Template names'!#REF!</definedName>
    <definedName name="Table2" localSheetId="40">'[4]Template names'!#REF!</definedName>
    <definedName name="Table2">'[4]Template names'!#REF!</definedName>
    <definedName name="Table20" localSheetId="40">'[4]Template names'!#REF!</definedName>
    <definedName name="Table20">'[4]Template names'!#REF!</definedName>
    <definedName name="Table21" localSheetId="40">'[4]Template names'!#REF!</definedName>
    <definedName name="Table21">'[4]Template names'!#REF!</definedName>
    <definedName name="Table22" localSheetId="40">'[4]Template names'!#REF!</definedName>
    <definedName name="Table22">'[4]Template names'!#REF!</definedName>
    <definedName name="Table23" localSheetId="40">'[4]Template names'!#REF!</definedName>
    <definedName name="Table23">'[4]Template names'!#REF!</definedName>
    <definedName name="Table24" localSheetId="40">'[4]Template names'!#REF!</definedName>
    <definedName name="Table24">'[4]Template names'!#REF!</definedName>
    <definedName name="Table24A" localSheetId="40">'[4]Template names'!#REF!</definedName>
    <definedName name="Table24A">'[4]Template names'!#REF!</definedName>
    <definedName name="Table25" localSheetId="40">'[4]Template names'!#REF!</definedName>
    <definedName name="Table25">'[4]Template names'!#REF!</definedName>
    <definedName name="Table26" localSheetId="40">'[4]Template names'!#REF!</definedName>
    <definedName name="Table26">'[4]Template names'!#REF!</definedName>
    <definedName name="Table27" localSheetId="40">'[4]Template names'!#REF!</definedName>
    <definedName name="Table27">'[4]Template names'!#REF!</definedName>
    <definedName name="Table28" localSheetId="40">'[4]Template names'!#REF!</definedName>
    <definedName name="Table28">'[4]Template names'!#REF!</definedName>
    <definedName name="Table29" localSheetId="40">'[4]Template names'!#REF!</definedName>
    <definedName name="Table29">'[4]Template names'!#REF!</definedName>
    <definedName name="Table3" localSheetId="40">'[4]Template names'!#REF!</definedName>
    <definedName name="Table3">'[4]Template names'!#REF!</definedName>
    <definedName name="Table30" localSheetId="40">'[4]Template names'!#REF!</definedName>
    <definedName name="Table30">'[4]Template names'!#REF!</definedName>
    <definedName name="Table31" localSheetId="40">'[4]Template names'!#REF!</definedName>
    <definedName name="Table31">'[4]Template names'!#REF!</definedName>
    <definedName name="Table32" localSheetId="40">'[4]Template names'!#REF!</definedName>
    <definedName name="Table32">'[4]Template names'!#REF!</definedName>
    <definedName name="Table33" localSheetId="40">'[4]Template names'!#REF!</definedName>
    <definedName name="Table33">'[4]Template names'!#REF!</definedName>
    <definedName name="Table4" localSheetId="40">'[4]Template names'!#REF!</definedName>
    <definedName name="Table4">'[4]Template names'!#REF!</definedName>
    <definedName name="Table5" localSheetId="40">'[4]Template names'!#REF!</definedName>
    <definedName name="Table5">'[4]Template names'!#REF!</definedName>
    <definedName name="Table6" localSheetId="40">'[4]Template names'!#REF!</definedName>
    <definedName name="Table6">'[4]Template names'!#REF!</definedName>
    <definedName name="Table7" localSheetId="40">'[4]Template names'!#REF!</definedName>
    <definedName name="Table7">'[4]Template names'!#REF!</definedName>
    <definedName name="Table8" localSheetId="40">'[4]Template names'!#REF!</definedName>
    <definedName name="Table8">'[4]Template names'!#REF!</definedName>
    <definedName name="Table9" localSheetId="40">'[4]Template names'!#REF!</definedName>
    <definedName name="Table9">'[4]Template names'!#REF!</definedName>
    <definedName name="TableA1" localSheetId="5">'[2]Template names'!$B$111</definedName>
    <definedName name="TableA1">'[1]Template names'!$B$111</definedName>
    <definedName name="TableA10" localSheetId="5">'[2]Template names'!$B$120</definedName>
    <definedName name="TableA10">'[1]Template names'!$B$120</definedName>
    <definedName name="TableA11" localSheetId="5">'[2]Template names'!$B$121</definedName>
    <definedName name="TableA11">'[1]Template names'!$B$121</definedName>
    <definedName name="TableA12">'[1]Template names'!$B$122</definedName>
    <definedName name="TableA12a">'[2]Template names'!$B$122</definedName>
    <definedName name="TableA12b">'[2]Template names'!$B$123</definedName>
    <definedName name="TableA13" localSheetId="5">'[2]Template names'!$B$124</definedName>
    <definedName name="TableA13">'[1]Template names'!$B$123</definedName>
    <definedName name="TableA14" localSheetId="5">'[2]Template names'!$B$125</definedName>
    <definedName name="TableA14">'[1]Template names'!$B$124</definedName>
    <definedName name="TableA15" localSheetId="5">'[2]Template names'!$B$126</definedName>
    <definedName name="TableA15">'[1]Template names'!$B$125</definedName>
    <definedName name="TableA16" localSheetId="5">'[2]Template names'!$B$127</definedName>
    <definedName name="TableA16">'[1]Template names'!$B$126</definedName>
    <definedName name="TableA17" localSheetId="5">'[2]Template names'!$B$128</definedName>
    <definedName name="TableA17">'[1]Template names'!$B$127</definedName>
    <definedName name="TableA18" localSheetId="5">'[2]Template names'!$B$129</definedName>
    <definedName name="TableA18">'[1]Template names'!$B$128</definedName>
    <definedName name="TableA19" localSheetId="5">'[2]Template names'!$B$130</definedName>
    <definedName name="TableA19">'[1]Template names'!$B$129</definedName>
    <definedName name="TableA2" localSheetId="5">'[2]Template names'!$B$112</definedName>
    <definedName name="TableA2">'[1]Template names'!$B$112</definedName>
    <definedName name="TableA20" localSheetId="5">'[2]Template names'!$B$131</definedName>
    <definedName name="TableA20">'[1]Template names'!$B$130</definedName>
    <definedName name="TableA21" localSheetId="5">'[2]Template names'!$B$132</definedName>
    <definedName name="TableA21">'[1]Template names'!$B$131</definedName>
    <definedName name="TableA22" localSheetId="5">'[2]Template names'!$B$133</definedName>
    <definedName name="TableA22">'[1]Template names'!$B$132</definedName>
    <definedName name="TableA23" localSheetId="5">'[2]Template names'!$B$134</definedName>
    <definedName name="TableA23">'[1]Template names'!$B$133</definedName>
    <definedName name="TableA24" localSheetId="5">'[2]Template names'!$B$135</definedName>
    <definedName name="TableA24">'[1]Template names'!$B$134</definedName>
    <definedName name="TableA25" localSheetId="5">'[2]Template names'!$B$136</definedName>
    <definedName name="TableA25">'[1]Template names'!$B$135</definedName>
    <definedName name="TableA26" localSheetId="5">'[2]Template names'!$B$137</definedName>
    <definedName name="TableA26">'[1]Template names'!$B$136</definedName>
    <definedName name="TableA27" localSheetId="5">'[2]Template names'!$B$138</definedName>
    <definedName name="TableA27">'[1]Template names'!$B$137</definedName>
    <definedName name="TableA28" localSheetId="5">'[2]Template names'!$B$139</definedName>
    <definedName name="TableA28">'[1]Template names'!$B$138</definedName>
    <definedName name="TableA29" localSheetId="5">'[2]Template names'!$B$140</definedName>
    <definedName name="TableA29">'[1]Template names'!$B$139</definedName>
    <definedName name="TableA3" localSheetId="5">'[2]Template names'!$B$113</definedName>
    <definedName name="TableA3">'[1]Template names'!$B$113</definedName>
    <definedName name="TableA30" localSheetId="5">'[2]Template names'!$B$141</definedName>
    <definedName name="TableA30">'[1]Template names'!$B$140</definedName>
    <definedName name="TableA31" localSheetId="5">'[2]Template names'!$B$142</definedName>
    <definedName name="TableA31">'[1]Template names'!$B$141</definedName>
    <definedName name="TableA32" localSheetId="5">'[2]Template names'!$B$143</definedName>
    <definedName name="TableA32">'[1]Template names'!$B$142</definedName>
    <definedName name="TableA33" localSheetId="5">'[2]Template names'!$B$144</definedName>
    <definedName name="TableA33">'[1]Template names'!$B$143</definedName>
    <definedName name="TableA34a" localSheetId="5">'[2]Template names'!$B$145</definedName>
    <definedName name="TableA34a">'[1]Template names'!$B$144</definedName>
    <definedName name="TableA34b" localSheetId="5">'[2]Template names'!$B$146</definedName>
    <definedName name="TableA34b">'[1]Template names'!$B$145</definedName>
    <definedName name="TableA34c" localSheetId="5">'[2]Template names'!$B$147</definedName>
    <definedName name="TableA34c">'[1]Template names'!$B$146</definedName>
    <definedName name="TableA34d">'[2]Template names'!$B$148</definedName>
    <definedName name="TableA35" localSheetId="5">'[2]Template names'!$B$149</definedName>
    <definedName name="TableA35">'[1]Template names'!$B$147</definedName>
    <definedName name="TableA36" localSheetId="5">'[2]Template names'!$B$150</definedName>
    <definedName name="TableA36">'[1]Template names'!$B$148</definedName>
    <definedName name="TableA37" localSheetId="5">'[2]Template names'!$B$151</definedName>
    <definedName name="TableA37">'[1]Template names'!$B$149</definedName>
    <definedName name="TableA4" localSheetId="5">'[2]Template names'!$B$114</definedName>
    <definedName name="TableA4">'[1]Template names'!$B$114</definedName>
    <definedName name="TableA5" localSheetId="5">'[2]Template names'!$B$115</definedName>
    <definedName name="TableA5">'[1]Template names'!$B$115</definedName>
    <definedName name="TableA6" localSheetId="5">'[2]Template names'!$B$116</definedName>
    <definedName name="TableA6">'[1]Template names'!$B$116</definedName>
    <definedName name="TableA7" localSheetId="5">'[2]Template names'!$B$117</definedName>
    <definedName name="TableA7">'[1]Template names'!$B$117</definedName>
    <definedName name="TableA8" localSheetId="5">'[2]Template names'!$B$118</definedName>
    <definedName name="TableA8">'[1]Template names'!$B$118</definedName>
    <definedName name="TableA9" localSheetId="6">'[1]Template names'!$B$119</definedName>
    <definedName name="TableA9" localSheetId="5">'[2]Template names'!$B$119</definedName>
    <definedName name="TableA9">'[7]Template names'!$B$119</definedName>
    <definedName name="TableD7" localSheetId="6">'[1]Template names'!#REF!</definedName>
    <definedName name="TableD7" localSheetId="2">'Template names'!#REF!</definedName>
    <definedName name="TableD7" localSheetId="5">'[2]Template names'!#REF!</definedName>
    <definedName name="TableD7" localSheetId="40">'[4]Template names'!#REF!</definedName>
    <definedName name="TableD7">'[4]Template names'!#REF!</definedName>
    <definedName name="TableD8" localSheetId="6">'[1]Template names'!#REF!</definedName>
    <definedName name="TableD8" localSheetId="2">'Template names'!#REF!</definedName>
    <definedName name="TableD8" localSheetId="5">'[2]Template names'!#REF!</definedName>
    <definedName name="TableD8" localSheetId="40">'[4]Template names'!#REF!</definedName>
    <definedName name="TableD8">'[4]Template names'!#REF!</definedName>
    <definedName name="TableE4" localSheetId="6">'[1]Template names'!#REF!</definedName>
    <definedName name="TableE4" localSheetId="2">'Template names'!#REF!</definedName>
    <definedName name="TableE4" localSheetId="5">'[2]Template names'!#REF!</definedName>
    <definedName name="TableE4" localSheetId="40">'[4]Template names'!#REF!</definedName>
    <definedName name="TableE4">'[4]Template names'!#REF!</definedName>
    <definedName name="TableE7" localSheetId="6">'[1]Template names'!#REF!</definedName>
    <definedName name="TableE7" localSheetId="2">'Template names'!#REF!</definedName>
    <definedName name="TableE7" localSheetId="5">'[2]Template names'!#REF!</definedName>
    <definedName name="TableE7" localSheetId="40">'[4]Template names'!#REF!</definedName>
    <definedName name="TableE7">'[4]Template names'!#REF!</definedName>
    <definedName name="TableE9" localSheetId="6">'[1]Template names'!#REF!</definedName>
    <definedName name="TableE9" localSheetId="2">'Template names'!#REF!</definedName>
    <definedName name="TableE9" localSheetId="5">'[2]Template names'!#REF!</definedName>
    <definedName name="TableE9" localSheetId="40">'[4]Template names'!#REF!</definedName>
    <definedName name="TableE9">'[4]Template names'!#REF!</definedName>
    <definedName name="TableF6" localSheetId="6">'[1]Template names'!#REF!</definedName>
    <definedName name="TableF6" localSheetId="2">'Template names'!#REF!</definedName>
    <definedName name="TableF6" localSheetId="5">'[2]Template names'!#REF!</definedName>
    <definedName name="TableF6" localSheetId="40">'[4]Template names'!#REF!</definedName>
    <definedName name="TableF6">'[4]Template names'!#REF!</definedName>
    <definedName name="tariffdisc05" localSheetId="2">#REF!</definedName>
    <definedName name="tariffdisc05" localSheetId="40">#REF!</definedName>
    <definedName name="tariffdisc05">#REF!</definedName>
    <definedName name="tariffdisc06">#REF!</definedName>
    <definedName name="tariffdisc07">#REF!</definedName>
    <definedName name="tariffdisc08">#REF!</definedName>
    <definedName name="tariffdisc09">#REF!</definedName>
    <definedName name="tariffdisc10">#REF!</definedName>
    <definedName name="tariffdisc11">#REF!</definedName>
    <definedName name="tariffdisc12">#REF!</definedName>
    <definedName name="tariffdisc13">#REF!</definedName>
    <definedName name="tariffdisc14">#REF!</definedName>
    <definedName name="tariffdisc15">#REF!</definedName>
    <definedName name="tariffdisc16">#REF!</definedName>
    <definedName name="tariffdisc17">#REF!</definedName>
    <definedName name="tariffdisc18">#REF!</definedName>
    <definedName name="tariffdisc19">#REF!</definedName>
    <definedName name="tariffdisc20">#REF!</definedName>
    <definedName name="title1">#REF!</definedName>
    <definedName name="Vdesc" localSheetId="6">'[1]Template names'!$B$32</definedName>
    <definedName name="Vdesc" localSheetId="5">'[2]Template names'!$B$32</definedName>
    <definedName name="Vdesc">'Template names'!$B$20</definedName>
    <definedName name="Vote" localSheetId="6">'[1]Org structure'!$A$2:$A$16</definedName>
    <definedName name="Vote" localSheetId="5">'Org structure'!$A$2:$A$16</definedName>
    <definedName name="Vote">#REF!</definedName>
    <definedName name="Vote1" localSheetId="6">'[1]Org structure'!$B$3:$B$12</definedName>
    <definedName name="Vote1" localSheetId="5">'Org structure'!$D$3:$D$12</definedName>
    <definedName name="Vote1">#REF!</definedName>
    <definedName name="Vote10" localSheetId="6">'[1]Org structure'!$B$103:$B$112</definedName>
    <definedName name="Vote10" localSheetId="5">'Org structure'!$D$102:$D$111</definedName>
    <definedName name="Vote10">#REF!</definedName>
    <definedName name="Vote11" localSheetId="6">'[1]Org structure'!$B$114:$B$123</definedName>
    <definedName name="Vote11" localSheetId="5">'Org structure'!$D$113:$D$122</definedName>
    <definedName name="Vote11">#REF!</definedName>
    <definedName name="Vote12" localSheetId="6">'[1]Org structure'!$B$125:$B$134</definedName>
    <definedName name="Vote12" localSheetId="5">'Org structure'!$D$124:$D$133</definedName>
    <definedName name="Vote12">#REF!</definedName>
    <definedName name="Vote13" localSheetId="6">'[1]Org structure'!$B$136:$B$145</definedName>
    <definedName name="Vote13" localSheetId="5">'Org structure'!$D$135:$D$144</definedName>
    <definedName name="Vote13">#REF!</definedName>
    <definedName name="Vote14" localSheetId="6">'[1]Org structure'!$B$147:$B$156</definedName>
    <definedName name="Vote14" localSheetId="5">'Org structure'!$D$146:$D$155</definedName>
    <definedName name="Vote14">#REF!</definedName>
    <definedName name="Vote15" localSheetId="6">'[1]Org structure'!$B$158:$B$167</definedName>
    <definedName name="Vote15" localSheetId="5">'Org structure'!$D$157:$D$166</definedName>
    <definedName name="Vote15">#REF!</definedName>
    <definedName name="Vote2" localSheetId="6">'[1]Org structure'!$B$14:$B$23</definedName>
    <definedName name="Vote2" localSheetId="5">'Org structure'!$D$14:$D$23</definedName>
    <definedName name="Vote2">#REF!</definedName>
    <definedName name="Vote3" localSheetId="6">'[1]Org structure'!$B$25:$B$34</definedName>
    <definedName name="Vote3" localSheetId="5">'Org structure'!$D$25:$D$34</definedName>
    <definedName name="Vote3">#REF!</definedName>
    <definedName name="Vote4" localSheetId="6">'[1]Org structure'!$B$36:$B$45</definedName>
    <definedName name="Vote4" localSheetId="5">'Org structure'!$D$36:$D$45</definedName>
    <definedName name="Vote4">#REF!</definedName>
    <definedName name="Vote5" localSheetId="6">'[1]Org structure'!$B$47:$B$56</definedName>
    <definedName name="Vote5" localSheetId="5">'Org structure'!$D$47:$D$56</definedName>
    <definedName name="Vote5">#REF!</definedName>
    <definedName name="Vote6" localSheetId="6">'[1]Org structure'!$B$58:$B$67</definedName>
    <definedName name="Vote6" localSheetId="5">'Org structure'!$D$58:$D$67</definedName>
    <definedName name="Vote6">#REF!</definedName>
    <definedName name="Vote7" localSheetId="6">'[1]Org structure'!$B$69:$B$78</definedName>
    <definedName name="Vote7" localSheetId="5">'Org structure'!$D$69:$D$78</definedName>
    <definedName name="Vote7">#REF!</definedName>
    <definedName name="Vote8" localSheetId="6">'[1]Org structure'!$B$80:$B$90</definedName>
    <definedName name="Vote8" localSheetId="5">'Org structure'!$D$80:$D$89</definedName>
    <definedName name="Vote8">#REF!</definedName>
    <definedName name="Vote9" localSheetId="6">'[1]Org structure'!$B$92:$B$101</definedName>
    <definedName name="Vote9" localSheetId="5">'Org structure'!$D$91:$D$100</definedName>
    <definedName name="Vote9">#REF!</definedName>
    <definedName name="Y_N">'Lookup and lists'!$R$62:$R$64</definedName>
    <definedName name="YesNo" localSheetId="4">'Lookup and lists'!$V$2:$V$3</definedName>
    <definedName name="YesNo">'Lookup and lists'!$V$2:$V$3</definedName>
    <definedName name="yrend">[5]Data!$B$3</definedName>
  </definedNames>
  <calcPr calcId="144525"/>
</workbook>
</file>

<file path=xl/calcChain.xml><?xml version="1.0" encoding="utf-8"?>
<calcChain xmlns="http://schemas.openxmlformats.org/spreadsheetml/2006/main">
  <c r="B10" i="7" l="1"/>
  <c r="K9" i="33"/>
  <c r="K22" i="7"/>
  <c r="A2" i="36"/>
  <c r="B2" i="36"/>
  <c r="C3" i="36"/>
  <c r="D3" i="36"/>
  <c r="E3" i="36"/>
  <c r="F3" i="36"/>
  <c r="G3" i="36"/>
  <c r="H3" i="36"/>
  <c r="I3" i="36"/>
  <c r="J3" i="36"/>
  <c r="K3" i="36"/>
  <c r="L3" i="36"/>
  <c r="M3" i="36"/>
  <c r="J7" i="36"/>
  <c r="K7" i="36"/>
  <c r="J8" i="36"/>
  <c r="K8" i="36"/>
  <c r="J9" i="36"/>
  <c r="K9" i="36"/>
  <c r="J10" i="36"/>
  <c r="K10" i="36"/>
  <c r="J11" i="36"/>
  <c r="K11" i="36"/>
  <c r="J12" i="36"/>
  <c r="K12" i="36"/>
  <c r="J13" i="36"/>
  <c r="K13" i="36"/>
  <c r="J14" i="36"/>
  <c r="K14" i="36"/>
  <c r="J15" i="36"/>
  <c r="K15" i="36"/>
  <c r="J16" i="36"/>
  <c r="K16" i="36"/>
  <c r="C17" i="36"/>
  <c r="D17" i="36"/>
  <c r="E17" i="36"/>
  <c r="F17" i="36"/>
  <c r="G17" i="36"/>
  <c r="H17" i="36"/>
  <c r="I17" i="36"/>
  <c r="L17" i="36"/>
  <c r="M17" i="36"/>
  <c r="J20" i="36"/>
  <c r="K20" i="36" s="1"/>
  <c r="J21" i="36"/>
  <c r="K21" i="36" s="1"/>
  <c r="J22" i="36"/>
  <c r="K22" i="36" s="1"/>
  <c r="J23" i="36"/>
  <c r="K23" i="36" s="1"/>
  <c r="J24" i="36"/>
  <c r="K24" i="36" s="1"/>
  <c r="J25" i="36"/>
  <c r="K25" i="36" s="1"/>
  <c r="J26" i="36"/>
  <c r="K26" i="36" s="1"/>
  <c r="J27" i="36"/>
  <c r="K27" i="36" s="1"/>
  <c r="J28" i="36"/>
  <c r="K28" i="36" s="1"/>
  <c r="J29" i="36"/>
  <c r="K29" i="36" s="1"/>
  <c r="C30" i="36"/>
  <c r="D30" i="36"/>
  <c r="E30" i="36"/>
  <c r="F30" i="36"/>
  <c r="G30" i="36"/>
  <c r="H30" i="36"/>
  <c r="I30" i="36"/>
  <c r="L30" i="36"/>
  <c r="M30" i="36"/>
  <c r="J33" i="36"/>
  <c r="J34" i="36"/>
  <c r="K34" i="36" s="1"/>
  <c r="J35" i="36"/>
  <c r="K35" i="36" s="1"/>
  <c r="J36" i="36"/>
  <c r="K36" i="36"/>
  <c r="J37" i="36"/>
  <c r="K37" i="36"/>
  <c r="J38" i="36"/>
  <c r="K38" i="36"/>
  <c r="J39" i="36"/>
  <c r="K39" i="36"/>
  <c r="J40" i="36"/>
  <c r="K40" i="36"/>
  <c r="J41" i="36"/>
  <c r="K41" i="36"/>
  <c r="J42" i="36"/>
  <c r="K42" i="36"/>
  <c r="C43" i="36"/>
  <c r="D43" i="36"/>
  <c r="E43" i="36"/>
  <c r="F43" i="36"/>
  <c r="G43" i="36"/>
  <c r="H43" i="36"/>
  <c r="I43" i="36"/>
  <c r="L43" i="36"/>
  <c r="M43" i="36"/>
  <c r="A44" i="36"/>
  <c r="I2" i="35"/>
  <c r="I4" i="35"/>
  <c r="J4" i="35"/>
  <c r="K4" i="35"/>
  <c r="L4" i="35"/>
  <c r="M4" i="35"/>
  <c r="N4" i="35"/>
  <c r="A2" i="33"/>
  <c r="B2" i="33"/>
  <c r="O2" i="33"/>
  <c r="C4" i="33"/>
  <c r="D4" i="33"/>
  <c r="E4" i="33"/>
  <c r="F4" i="33"/>
  <c r="G4" i="33"/>
  <c r="H4" i="33"/>
  <c r="I4" i="33"/>
  <c r="J4" i="33"/>
  <c r="K4" i="33"/>
  <c r="L4" i="33"/>
  <c r="M4" i="33"/>
  <c r="N4" i="33"/>
  <c r="O4" i="33"/>
  <c r="P4" i="33"/>
  <c r="Q4" i="33"/>
  <c r="A6" i="33"/>
  <c r="C6" i="33"/>
  <c r="D6" i="33"/>
  <c r="E6" i="33"/>
  <c r="F6" i="33"/>
  <c r="G6" i="33"/>
  <c r="H6" i="33"/>
  <c r="I6" i="33"/>
  <c r="J6" i="33"/>
  <c r="K6" i="33"/>
  <c r="L6" i="33"/>
  <c r="M6" i="33"/>
  <c r="A7" i="33"/>
  <c r="P7" i="33"/>
  <c r="Q7" i="33"/>
  <c r="A8" i="33"/>
  <c r="P8" i="33"/>
  <c r="Q8" i="33"/>
  <c r="A9" i="33"/>
  <c r="P9" i="33"/>
  <c r="Q9" i="33"/>
  <c r="A10" i="33"/>
  <c r="C10" i="33"/>
  <c r="D10" i="33"/>
  <c r="E10" i="33"/>
  <c r="F10" i="33"/>
  <c r="G10" i="33"/>
  <c r="H10" i="33"/>
  <c r="I10" i="33"/>
  <c r="J10" i="33"/>
  <c r="K10" i="33"/>
  <c r="L10" i="33"/>
  <c r="L26" i="33" s="1"/>
  <c r="M10" i="33"/>
  <c r="A11" i="33"/>
  <c r="P11" i="33"/>
  <c r="Q11" i="33"/>
  <c r="A12" i="33"/>
  <c r="P12" i="33"/>
  <c r="Q12" i="33"/>
  <c r="A13" i="33"/>
  <c r="P13" i="33"/>
  <c r="Q13" i="33"/>
  <c r="A14" i="33"/>
  <c r="P14" i="33"/>
  <c r="Q14" i="33"/>
  <c r="A15" i="33"/>
  <c r="P15" i="33"/>
  <c r="Q15" i="33"/>
  <c r="A16" i="33"/>
  <c r="C16" i="33"/>
  <c r="D16" i="33"/>
  <c r="D26" i="33" s="1"/>
  <c r="E16" i="33"/>
  <c r="F16" i="33"/>
  <c r="G16" i="33"/>
  <c r="H16" i="33"/>
  <c r="I16" i="33"/>
  <c r="J16" i="33"/>
  <c r="K16" i="33"/>
  <c r="L16" i="33"/>
  <c r="M16" i="33"/>
  <c r="A17" i="33"/>
  <c r="P17" i="33"/>
  <c r="Q17" i="33"/>
  <c r="A18" i="33"/>
  <c r="P18" i="33"/>
  <c r="Q18" i="33"/>
  <c r="A19" i="33"/>
  <c r="P19" i="33"/>
  <c r="Q19" i="33"/>
  <c r="A20" i="33"/>
  <c r="C20" i="33"/>
  <c r="D20" i="33"/>
  <c r="E20" i="33"/>
  <c r="F20" i="33"/>
  <c r="G20" i="33"/>
  <c r="H20" i="33"/>
  <c r="I20" i="33"/>
  <c r="J20" i="33"/>
  <c r="K20" i="33"/>
  <c r="L20" i="33"/>
  <c r="M20" i="33"/>
  <c r="A21" i="33"/>
  <c r="P21" i="33"/>
  <c r="Q21" i="33"/>
  <c r="A22" i="33"/>
  <c r="P22" i="33"/>
  <c r="Q22" i="33"/>
  <c r="A23" i="33"/>
  <c r="P23" i="33"/>
  <c r="Q23" i="33"/>
  <c r="A24" i="33"/>
  <c r="P24" i="33"/>
  <c r="Q24" i="33"/>
  <c r="A25" i="33"/>
  <c r="P25" i="33"/>
  <c r="Q25" i="33"/>
  <c r="E26" i="33"/>
  <c r="H26" i="33"/>
  <c r="A27" i="33"/>
  <c r="A2" i="32"/>
  <c r="B2" i="32"/>
  <c r="C4" i="32"/>
  <c r="D4" i="32"/>
  <c r="E4" i="32"/>
  <c r="F4" i="32"/>
  <c r="G4" i="32"/>
  <c r="H4" i="32"/>
  <c r="I4" i="32"/>
  <c r="J4" i="32"/>
  <c r="K4" i="32"/>
  <c r="L4" i="32"/>
  <c r="M4" i="32"/>
  <c r="N4" i="32"/>
  <c r="P4" i="32"/>
  <c r="Q4" i="32"/>
  <c r="R4" i="32"/>
  <c r="C21" i="32"/>
  <c r="D21" i="32"/>
  <c r="E21" i="32"/>
  <c r="F21" i="32"/>
  <c r="G21" i="32"/>
  <c r="G40" i="32" s="1"/>
  <c r="H21" i="32"/>
  <c r="I21" i="32"/>
  <c r="J21" i="32"/>
  <c r="K21" i="32"/>
  <c r="L21" i="32"/>
  <c r="M21" i="32"/>
  <c r="O21" i="32"/>
  <c r="O22" i="32"/>
  <c r="C39" i="32"/>
  <c r="C40" i="32" s="1"/>
  <c r="D39" i="32"/>
  <c r="E39" i="32"/>
  <c r="E40" i="32"/>
  <c r="F39" i="32"/>
  <c r="G39" i="32"/>
  <c r="H39" i="32"/>
  <c r="I39" i="32"/>
  <c r="J39" i="32"/>
  <c r="K39" i="32"/>
  <c r="K40" i="32" s="1"/>
  <c r="L39" i="32"/>
  <c r="M39" i="32"/>
  <c r="O39" i="32"/>
  <c r="D40" i="32"/>
  <c r="H40" i="32"/>
  <c r="I40" i="32"/>
  <c r="L40" i="32"/>
  <c r="A41" i="32"/>
  <c r="A2" i="26"/>
  <c r="B2" i="26"/>
  <c r="C3" i="26"/>
  <c r="D3" i="26"/>
  <c r="E3" i="26"/>
  <c r="F3" i="26"/>
  <c r="G3" i="26"/>
  <c r="H3" i="26"/>
  <c r="I3" i="26"/>
  <c r="J3" i="26"/>
  <c r="K3" i="26"/>
  <c r="L3" i="26"/>
  <c r="M3" i="26"/>
  <c r="J7" i="26"/>
  <c r="J8" i="26"/>
  <c r="K8" i="26"/>
  <c r="J9" i="26"/>
  <c r="K9" i="26"/>
  <c r="C10" i="26"/>
  <c r="D10" i="26"/>
  <c r="E10" i="26"/>
  <c r="F10" i="26"/>
  <c r="G10" i="26"/>
  <c r="H10" i="26"/>
  <c r="I10" i="26"/>
  <c r="I30" i="26" s="1"/>
  <c r="L10" i="26"/>
  <c r="L30" i="26" s="1"/>
  <c r="L57" i="26" s="1"/>
  <c r="M10" i="26"/>
  <c r="J13" i="26"/>
  <c r="J14" i="26"/>
  <c r="K14" i="26" s="1"/>
  <c r="J15" i="26"/>
  <c r="K15" i="26" s="1"/>
  <c r="C16" i="26"/>
  <c r="C30" i="26" s="1"/>
  <c r="C57" i="26" s="1"/>
  <c r="D16" i="26"/>
  <c r="E16" i="26"/>
  <c r="E30" i="26" s="1"/>
  <c r="E57" i="26" s="1"/>
  <c r="F16" i="26"/>
  <c r="G16" i="26"/>
  <c r="G30" i="26" s="1"/>
  <c r="G57" i="26" s="1"/>
  <c r="H16" i="26"/>
  <c r="I16" i="26"/>
  <c r="L16" i="26"/>
  <c r="M16" i="26"/>
  <c r="J19" i="26"/>
  <c r="K19" i="26"/>
  <c r="J20" i="26"/>
  <c r="K20" i="26"/>
  <c r="J21" i="26"/>
  <c r="K21" i="26" s="1"/>
  <c r="K22" i="26" s="1"/>
  <c r="C22" i="26"/>
  <c r="D22" i="26"/>
  <c r="E22" i="26"/>
  <c r="F22" i="26"/>
  <c r="G22" i="26"/>
  <c r="H22" i="26"/>
  <c r="I22" i="26"/>
  <c r="L22" i="26"/>
  <c r="M22" i="26"/>
  <c r="J25" i="26"/>
  <c r="K25" i="26"/>
  <c r="J26" i="26"/>
  <c r="J27" i="26"/>
  <c r="K27" i="26" s="1"/>
  <c r="C28" i="26"/>
  <c r="D28" i="26"/>
  <c r="D30" i="26" s="1"/>
  <c r="D57" i="26" s="1"/>
  <c r="E28" i="26"/>
  <c r="F28" i="26"/>
  <c r="G28" i="26"/>
  <c r="H28" i="26"/>
  <c r="I28" i="26"/>
  <c r="L28" i="26"/>
  <c r="M28" i="26"/>
  <c r="F30" i="26"/>
  <c r="J33" i="26"/>
  <c r="K33" i="26"/>
  <c r="J34" i="26"/>
  <c r="J35" i="26"/>
  <c r="C36" i="26"/>
  <c r="D36" i="26"/>
  <c r="E36" i="26"/>
  <c r="F36" i="26"/>
  <c r="G36" i="26"/>
  <c r="H36" i="26"/>
  <c r="I36" i="26"/>
  <c r="L36" i="26"/>
  <c r="M36" i="26"/>
  <c r="J39" i="26"/>
  <c r="K39" i="26" s="1"/>
  <c r="J40" i="26"/>
  <c r="K40" i="26" s="1"/>
  <c r="J41" i="26"/>
  <c r="K41" i="26" s="1"/>
  <c r="C42" i="26"/>
  <c r="D42" i="26"/>
  <c r="E42" i="26"/>
  <c r="F42" i="26"/>
  <c r="G42" i="26"/>
  <c r="H42" i="26"/>
  <c r="I42" i="26"/>
  <c r="J42" i="26"/>
  <c r="L42" i="26"/>
  <c r="M42" i="26"/>
  <c r="J45" i="26"/>
  <c r="J46" i="26"/>
  <c r="K46" i="26"/>
  <c r="J47" i="26"/>
  <c r="K47" i="26"/>
  <c r="C48" i="26"/>
  <c r="D48" i="26"/>
  <c r="E48" i="26"/>
  <c r="F48" i="26"/>
  <c r="G48" i="26"/>
  <c r="H48" i="26"/>
  <c r="I48" i="26"/>
  <c r="L48" i="26"/>
  <c r="M48" i="26"/>
  <c r="J51" i="26"/>
  <c r="K51" i="26" s="1"/>
  <c r="J52" i="26"/>
  <c r="K52" i="26" s="1"/>
  <c r="J53" i="26"/>
  <c r="K53" i="26" s="1"/>
  <c r="C54" i="26"/>
  <c r="D54" i="26"/>
  <c r="E54" i="26"/>
  <c r="F54" i="26"/>
  <c r="G54" i="26"/>
  <c r="H54" i="26"/>
  <c r="I54" i="26"/>
  <c r="J54" i="26"/>
  <c r="L54" i="26"/>
  <c r="M54" i="26"/>
  <c r="C56" i="26"/>
  <c r="D56" i="26"/>
  <c r="E56" i="26"/>
  <c r="F56" i="26"/>
  <c r="F57" i="26" s="1"/>
  <c r="G56" i="26"/>
  <c r="H56" i="26"/>
  <c r="I56" i="26"/>
  <c r="L56" i="26"/>
  <c r="M56" i="26"/>
  <c r="A58" i="26"/>
  <c r="G39" i="22"/>
  <c r="A2" i="22"/>
  <c r="B2" i="22"/>
  <c r="G2" i="22"/>
  <c r="D3" i="22"/>
  <c r="E3" i="22"/>
  <c r="F3" i="22"/>
  <c r="G3" i="22"/>
  <c r="H3" i="22"/>
  <c r="I3" i="22"/>
  <c r="D10" i="22"/>
  <c r="E10" i="22"/>
  <c r="F10" i="22"/>
  <c r="H14" i="22"/>
  <c r="K16" i="22"/>
  <c r="C18" i="22"/>
  <c r="A19" i="22"/>
  <c r="I37" i="22"/>
  <c r="G40" i="22"/>
  <c r="H40" i="22"/>
  <c r="C2" i="21"/>
  <c r="D2" i="21"/>
  <c r="I2" i="21"/>
  <c r="J2" i="21"/>
  <c r="K2" i="21"/>
  <c r="C39" i="21"/>
  <c r="D39" i="21"/>
  <c r="E39" i="21"/>
  <c r="F39" i="21"/>
  <c r="G39" i="21"/>
  <c r="H39" i="21"/>
  <c r="I39" i="21"/>
  <c r="J39" i="21"/>
  <c r="K39" i="21"/>
  <c r="C43" i="21"/>
  <c r="D43" i="21"/>
  <c r="E43" i="21"/>
  <c r="F43" i="21"/>
  <c r="G43" i="21"/>
  <c r="H43" i="21"/>
  <c r="I43" i="21"/>
  <c r="J43" i="21"/>
  <c r="K43" i="21"/>
  <c r="A60" i="21"/>
  <c r="A2" i="20"/>
  <c r="C3" i="20"/>
  <c r="D3" i="20"/>
  <c r="E3" i="20"/>
  <c r="F3" i="20"/>
  <c r="G3" i="20"/>
  <c r="H3" i="20"/>
  <c r="I3" i="20"/>
  <c r="J3" i="20"/>
  <c r="G11" i="20"/>
  <c r="F19" i="20"/>
  <c r="G19" i="20"/>
  <c r="I19" i="20"/>
  <c r="J19" i="20"/>
  <c r="A37" i="20"/>
  <c r="G44" i="20"/>
  <c r="H44" i="20"/>
  <c r="I44" i="20"/>
  <c r="J44" i="20"/>
  <c r="A2" i="19"/>
  <c r="C3" i="19"/>
  <c r="D3" i="19"/>
  <c r="E3" i="19"/>
  <c r="F3" i="19"/>
  <c r="G3" i="19"/>
  <c r="H3" i="19"/>
  <c r="I3" i="19"/>
  <c r="J3" i="19"/>
  <c r="K3" i="19"/>
  <c r="L3" i="19"/>
  <c r="M3" i="19"/>
  <c r="J8" i="19"/>
  <c r="K8" i="19"/>
  <c r="L8" i="19"/>
  <c r="M8" i="19" s="1"/>
  <c r="J11" i="19"/>
  <c r="K11" i="19"/>
  <c r="L11" i="19"/>
  <c r="M11" i="19" s="1"/>
  <c r="J15" i="19"/>
  <c r="K15" i="19"/>
  <c r="L15" i="19"/>
  <c r="M15" i="19"/>
  <c r="J19" i="19"/>
  <c r="K19" i="19" s="1"/>
  <c r="L19" i="19" s="1"/>
  <c r="M19" i="19" s="1"/>
  <c r="J21" i="19"/>
  <c r="K21" i="19" s="1"/>
  <c r="L21" i="19" s="1"/>
  <c r="M21" i="19" s="1"/>
  <c r="J23" i="19"/>
  <c r="K23" i="19" s="1"/>
  <c r="L23" i="19" s="1"/>
  <c r="M23" i="19" s="1"/>
  <c r="J25" i="19"/>
  <c r="K25" i="19" s="1"/>
  <c r="L25" i="19" s="1"/>
  <c r="M25" i="19" s="1"/>
  <c r="J29" i="19"/>
  <c r="K29" i="19" s="1"/>
  <c r="L29" i="19" s="1"/>
  <c r="M29" i="19" s="1"/>
  <c r="J31" i="19"/>
  <c r="K31" i="19" s="1"/>
  <c r="L31" i="19" s="1"/>
  <c r="M31" i="19" s="1"/>
  <c r="J33" i="19"/>
  <c r="K33" i="19" s="1"/>
  <c r="L33" i="19" s="1"/>
  <c r="M33" i="19" s="1"/>
  <c r="J35" i="19"/>
  <c r="K35" i="19" s="1"/>
  <c r="L35" i="19" s="1"/>
  <c r="M35" i="19" s="1"/>
  <c r="J38" i="19"/>
  <c r="K38" i="19" s="1"/>
  <c r="L38" i="19" s="1"/>
  <c r="M38" i="19" s="1"/>
  <c r="J40" i="19"/>
  <c r="K40" i="19" s="1"/>
  <c r="L40" i="19" s="1"/>
  <c r="M40" i="19" s="1"/>
  <c r="J42" i="19"/>
  <c r="K42" i="19" s="1"/>
  <c r="L42" i="19" s="1"/>
  <c r="M42" i="19" s="1"/>
  <c r="J46" i="19"/>
  <c r="K46" i="19" s="1"/>
  <c r="L46" i="19" s="1"/>
  <c r="M46" i="19" s="1"/>
  <c r="J48" i="19"/>
  <c r="K48" i="19" s="1"/>
  <c r="L48" i="19" s="1"/>
  <c r="M48" i="19" s="1"/>
  <c r="J51" i="19"/>
  <c r="K51" i="19" s="1"/>
  <c r="L51" i="19" s="1"/>
  <c r="M51" i="19" s="1"/>
  <c r="J53" i="19"/>
  <c r="K53" i="19" s="1"/>
  <c r="L53" i="19" s="1"/>
  <c r="M53" i="19" s="1"/>
  <c r="J55" i="19"/>
  <c r="K55" i="19" s="1"/>
  <c r="L55" i="19" s="1"/>
  <c r="M55" i="19" s="1"/>
  <c r="J58" i="19"/>
  <c r="K58" i="19" s="1"/>
  <c r="L58" i="19" s="1"/>
  <c r="M58" i="19" s="1"/>
  <c r="J60" i="19"/>
  <c r="K60" i="19" s="1"/>
  <c r="L60" i="19" s="1"/>
  <c r="M60" i="19" s="1"/>
  <c r="J62" i="19"/>
  <c r="K62" i="19" s="1"/>
  <c r="L62" i="19" s="1"/>
  <c r="M62" i="19" s="1"/>
  <c r="J64" i="19"/>
  <c r="K64" i="19" s="1"/>
  <c r="L64" i="19" s="1"/>
  <c r="M64" i="19" s="1"/>
  <c r="J66" i="19"/>
  <c r="K66" i="19" s="1"/>
  <c r="L66" i="19" s="1"/>
  <c r="M66" i="19" s="1"/>
  <c r="J68" i="19"/>
  <c r="K68" i="19" s="1"/>
  <c r="L68" i="19" s="1"/>
  <c r="M68" i="19" s="1"/>
  <c r="A69" i="19"/>
  <c r="F37" i="7"/>
  <c r="C11" i="7"/>
  <c r="F11" i="7"/>
  <c r="G13" i="7"/>
  <c r="B15" i="7"/>
  <c r="G15" i="7"/>
  <c r="D17" i="7"/>
  <c r="A2" i="16"/>
  <c r="B2" i="16"/>
  <c r="C3" i="16"/>
  <c r="D3" i="16"/>
  <c r="E3" i="16"/>
  <c r="F3" i="16"/>
  <c r="G3" i="16"/>
  <c r="H3" i="16"/>
  <c r="I3" i="16"/>
  <c r="J3" i="16"/>
  <c r="K3" i="16"/>
  <c r="L3" i="16"/>
  <c r="M3" i="16"/>
  <c r="J8" i="16"/>
  <c r="K8" i="16"/>
  <c r="J9" i="16"/>
  <c r="K9" i="16"/>
  <c r="J10" i="16"/>
  <c r="K10" i="16"/>
  <c r="J11" i="16"/>
  <c r="K11" i="16"/>
  <c r="C12" i="16"/>
  <c r="D12" i="16"/>
  <c r="E12" i="16"/>
  <c r="F12" i="16"/>
  <c r="G12" i="16"/>
  <c r="H12" i="16"/>
  <c r="I12" i="16"/>
  <c r="L12" i="16"/>
  <c r="M12" i="16"/>
  <c r="J13" i="16"/>
  <c r="J14" i="16"/>
  <c r="K14" i="16" s="1"/>
  <c r="J15" i="16"/>
  <c r="K15" i="16" s="1"/>
  <c r="C16" i="16"/>
  <c r="C17" i="16" s="1"/>
  <c r="D16" i="16"/>
  <c r="E16" i="16"/>
  <c r="F16" i="16"/>
  <c r="G16" i="16"/>
  <c r="G17" i="16"/>
  <c r="H16" i="16"/>
  <c r="I16" i="16"/>
  <c r="I17" i="16" s="1"/>
  <c r="L16" i="16"/>
  <c r="L17" i="16"/>
  <c r="M16" i="16"/>
  <c r="F17" i="16"/>
  <c r="H17" i="16"/>
  <c r="J19" i="16"/>
  <c r="K19" i="16" s="1"/>
  <c r="J20" i="16"/>
  <c r="K20" i="16" s="1"/>
  <c r="J21" i="16"/>
  <c r="K21" i="16" s="1"/>
  <c r="J22" i="16"/>
  <c r="K22" i="16" s="1"/>
  <c r="J23" i="16"/>
  <c r="K23" i="16" s="1"/>
  <c r="A24" i="16"/>
  <c r="C24" i="16"/>
  <c r="D24" i="16"/>
  <c r="E24" i="16"/>
  <c r="F24" i="16"/>
  <c r="G24" i="16"/>
  <c r="H24" i="16"/>
  <c r="I24" i="16"/>
  <c r="L24" i="16"/>
  <c r="L29" i="16" s="1"/>
  <c r="M24" i="16"/>
  <c r="J25" i="16"/>
  <c r="J26" i="16"/>
  <c r="K26" i="16" s="1"/>
  <c r="K28" i="16" s="1"/>
  <c r="J27" i="16"/>
  <c r="K27" i="16" s="1"/>
  <c r="A28" i="16"/>
  <c r="C28" i="16"/>
  <c r="D28" i="16"/>
  <c r="C65" i="7" s="1"/>
  <c r="E28" i="16"/>
  <c r="E29" i="16" s="1"/>
  <c r="F28" i="16"/>
  <c r="G28" i="16"/>
  <c r="H28" i="16"/>
  <c r="G65" i="7" s="1"/>
  <c r="I28" i="16"/>
  <c r="I29" i="16" s="1"/>
  <c r="L28" i="16"/>
  <c r="M28" i="16"/>
  <c r="A29" i="16"/>
  <c r="B29" i="16"/>
  <c r="C29" i="16"/>
  <c r="G29" i="16"/>
  <c r="M29" i="16"/>
  <c r="J31" i="16"/>
  <c r="K31" i="16"/>
  <c r="J32" i="16"/>
  <c r="K32" i="16"/>
  <c r="A33" i="16"/>
  <c r="C33" i="16"/>
  <c r="C38" i="16" s="1"/>
  <c r="D33" i="16"/>
  <c r="E33" i="16"/>
  <c r="F33" i="16"/>
  <c r="G33" i="16"/>
  <c r="H33" i="16"/>
  <c r="I33" i="16"/>
  <c r="L33" i="16"/>
  <c r="M33" i="16"/>
  <c r="M38" i="16" s="1"/>
  <c r="J34" i="16"/>
  <c r="K34" i="16"/>
  <c r="J35" i="16"/>
  <c r="K35" i="16"/>
  <c r="J36" i="16"/>
  <c r="K36" i="16"/>
  <c r="A37" i="16"/>
  <c r="C37" i="16"/>
  <c r="D37" i="16"/>
  <c r="E37" i="16"/>
  <c r="F37" i="16"/>
  <c r="G37" i="16"/>
  <c r="G38" i="16" s="1"/>
  <c r="H37" i="16"/>
  <c r="I37" i="16"/>
  <c r="L37" i="16"/>
  <c r="M37" i="16"/>
  <c r="A38" i="16"/>
  <c r="B38" i="16"/>
  <c r="D38" i="16"/>
  <c r="F38" i="16"/>
  <c r="H38" i="16"/>
  <c r="L38" i="16"/>
  <c r="J40" i="16"/>
  <c r="A41" i="16"/>
  <c r="C41" i="16"/>
  <c r="D41" i="16"/>
  <c r="E41" i="16"/>
  <c r="F41" i="16"/>
  <c r="G41" i="16"/>
  <c r="H41" i="16"/>
  <c r="I41" i="16"/>
  <c r="L41" i="16"/>
  <c r="M41" i="16"/>
  <c r="J42" i="16"/>
  <c r="K42" i="16"/>
  <c r="J43" i="16"/>
  <c r="K43" i="16"/>
  <c r="J44" i="16"/>
  <c r="K44" i="16"/>
  <c r="J45" i="16"/>
  <c r="J46" i="16"/>
  <c r="K46" i="16" s="1"/>
  <c r="A47" i="16"/>
  <c r="C47" i="16"/>
  <c r="D47" i="16"/>
  <c r="D48" i="16" s="1"/>
  <c r="E47" i="16"/>
  <c r="F47" i="16"/>
  <c r="G47" i="16"/>
  <c r="H47" i="16"/>
  <c r="H48" i="16" s="1"/>
  <c r="I47" i="16"/>
  <c r="I48" i="16"/>
  <c r="L47" i="16"/>
  <c r="L48" i="16"/>
  <c r="M47" i="16"/>
  <c r="A48" i="16"/>
  <c r="B48" i="16"/>
  <c r="C48" i="16"/>
  <c r="E48" i="16"/>
  <c r="M48" i="16"/>
  <c r="J51" i="16"/>
  <c r="K51" i="16"/>
  <c r="J52" i="16"/>
  <c r="K52" i="16"/>
  <c r="J53" i="16"/>
  <c r="K53" i="16"/>
  <c r="J54" i="16"/>
  <c r="K54" i="16"/>
  <c r="J57" i="16"/>
  <c r="K57" i="16"/>
  <c r="J58" i="16"/>
  <c r="K58" i="16"/>
  <c r="J59" i="16"/>
  <c r="K59" i="16"/>
  <c r="J60" i="16"/>
  <c r="K60" i="16"/>
  <c r="C61" i="16"/>
  <c r="D61" i="16"/>
  <c r="C61" i="7" s="1"/>
  <c r="E61" i="16"/>
  <c r="F61" i="16"/>
  <c r="G61" i="16"/>
  <c r="H61" i="16"/>
  <c r="G61" i="7"/>
  <c r="I61" i="16"/>
  <c r="J61" i="16"/>
  <c r="L61" i="16"/>
  <c r="M61" i="16"/>
  <c r="J64" i="16"/>
  <c r="K64" i="16"/>
  <c r="J65" i="16"/>
  <c r="K65" i="16"/>
  <c r="J66" i="16"/>
  <c r="K66" i="16"/>
  <c r="J67" i="16"/>
  <c r="K67" i="16"/>
  <c r="J68" i="16"/>
  <c r="K68" i="16"/>
  <c r="J69" i="16"/>
  <c r="K69" i="16"/>
  <c r="J71" i="16"/>
  <c r="J72" i="16"/>
  <c r="K72" i="16" s="1"/>
  <c r="J73" i="16"/>
  <c r="K73" i="16" s="1"/>
  <c r="J74" i="16"/>
  <c r="K74" i="16" s="1"/>
  <c r="J75" i="16"/>
  <c r="K75" i="16" s="1"/>
  <c r="J76" i="16"/>
  <c r="K76" i="16" s="1"/>
  <c r="J77" i="16"/>
  <c r="K77" i="16" s="1"/>
  <c r="J78" i="16"/>
  <c r="K78" i="16" s="1"/>
  <c r="J79" i="16"/>
  <c r="K79" i="16" s="1"/>
  <c r="C80" i="16"/>
  <c r="D80" i="16"/>
  <c r="E80" i="16"/>
  <c r="D62" i="7" s="1"/>
  <c r="F80" i="16"/>
  <c r="G80" i="16"/>
  <c r="H80" i="16"/>
  <c r="I80" i="16"/>
  <c r="H62" i="7"/>
  <c r="L80" i="16"/>
  <c r="M80" i="16"/>
  <c r="L62" i="7" s="1"/>
  <c r="A81" i="16"/>
  <c r="G55" i="7"/>
  <c r="B44" i="7"/>
  <c r="E44" i="7"/>
  <c r="C45" i="7"/>
  <c r="B46" i="7"/>
  <c r="C46" i="7"/>
  <c r="E46" i="7"/>
  <c r="G46" i="7"/>
  <c r="H19" i="20"/>
  <c r="D38" i="7"/>
  <c r="F38" i="7"/>
  <c r="B38" i="7"/>
  <c r="C38" i="7"/>
  <c r="G38" i="7"/>
  <c r="E39" i="7"/>
  <c r="E41" i="7"/>
  <c r="D41" i="7"/>
  <c r="A6" i="32"/>
  <c r="A24" i="32" s="1"/>
  <c r="Q6" i="32"/>
  <c r="R6" i="32"/>
  <c r="Q8" i="32"/>
  <c r="R8" i="32"/>
  <c r="R9" i="32"/>
  <c r="Q10" i="32"/>
  <c r="R10" i="32"/>
  <c r="Q11" i="32"/>
  <c r="Q12" i="32"/>
  <c r="R12" i="32"/>
  <c r="Q13" i="32"/>
  <c r="R13" i="32"/>
  <c r="R14" i="32"/>
  <c r="Q15" i="32"/>
  <c r="R15" i="32"/>
  <c r="Q16" i="32"/>
  <c r="R16" i="32"/>
  <c r="R17" i="32"/>
  <c r="Q18" i="32"/>
  <c r="R18" i="32"/>
  <c r="Q19" i="32"/>
  <c r="R19" i="32"/>
  <c r="Q20" i="32"/>
  <c r="Q24" i="32"/>
  <c r="R24" i="32"/>
  <c r="R25" i="32"/>
  <c r="R26" i="32"/>
  <c r="Q27" i="32"/>
  <c r="Q28" i="32"/>
  <c r="Q29" i="32"/>
  <c r="R29" i="32"/>
  <c r="Q31" i="32"/>
  <c r="R31" i="32"/>
  <c r="Q32" i="32"/>
  <c r="Q33" i="32"/>
  <c r="R33" i="32"/>
  <c r="Q34" i="32"/>
  <c r="R34" i="32"/>
  <c r="Q35" i="32"/>
  <c r="R35" i="32"/>
  <c r="Q36" i="32"/>
  <c r="R36" i="32"/>
  <c r="Q37" i="32"/>
  <c r="R37" i="32"/>
  <c r="Q38" i="32"/>
  <c r="Q14" i="32"/>
  <c r="Q17" i="32"/>
  <c r="A19" i="32"/>
  <c r="A37" i="32"/>
  <c r="R20" i="32"/>
  <c r="Q26" i="32"/>
  <c r="R28" i="32"/>
  <c r="Q30" i="32"/>
  <c r="R32" i="32"/>
  <c r="R38" i="32"/>
  <c r="Q6" i="33"/>
  <c r="O8" i="33"/>
  <c r="N8" i="33" s="1"/>
  <c r="O9" i="33"/>
  <c r="N9" i="33" s="1"/>
  <c r="P10" i="33"/>
  <c r="Q10" i="33"/>
  <c r="O11" i="33"/>
  <c r="N11" i="33" s="1"/>
  <c r="O13" i="33"/>
  <c r="N13" i="33" s="1"/>
  <c r="O14" i="33"/>
  <c r="N14" i="33" s="1"/>
  <c r="O15" i="33"/>
  <c r="N15" i="33" s="1"/>
  <c r="P16" i="33"/>
  <c r="Q16" i="33"/>
  <c r="Q26" i="33" s="1"/>
  <c r="Q31" i="33" s="1"/>
  <c r="O17" i="33"/>
  <c r="N17" i="33" s="1"/>
  <c r="O18" i="33"/>
  <c r="N18" i="33" s="1"/>
  <c r="O19" i="33"/>
  <c r="N19" i="33" s="1"/>
  <c r="P20" i="33"/>
  <c r="Q20" i="33"/>
  <c r="O22" i="33"/>
  <c r="N22" i="33" s="1"/>
  <c r="O23" i="33"/>
  <c r="N23" i="33" s="1"/>
  <c r="O24" i="33"/>
  <c r="N24" i="33" s="1"/>
  <c r="O25" i="33"/>
  <c r="N25" i="33" s="1"/>
  <c r="D30" i="7"/>
  <c r="F30" i="7"/>
  <c r="F7" i="7"/>
  <c r="G7" i="7"/>
  <c r="H7" i="7"/>
  <c r="L7" i="7"/>
  <c r="C8" i="7"/>
  <c r="H8" i="7"/>
  <c r="B9" i="7"/>
  <c r="D11" i="7"/>
  <c r="E11" i="7"/>
  <c r="B14" i="7"/>
  <c r="C15" i="7"/>
  <c r="B16" i="7"/>
  <c r="C17" i="7"/>
  <c r="B18" i="7"/>
  <c r="K18" i="7"/>
  <c r="L18" i="7"/>
  <c r="D7" i="8"/>
  <c r="D8" i="8"/>
  <c r="F8" i="8"/>
  <c r="H8" i="8"/>
  <c r="D9" i="8"/>
  <c r="E9" i="8"/>
  <c r="F9" i="8"/>
  <c r="G9" i="8"/>
  <c r="H9" i="8"/>
  <c r="D10" i="8"/>
  <c r="E10" i="8"/>
  <c r="F10" i="8"/>
  <c r="G10" i="8"/>
  <c r="H10" i="8"/>
  <c r="C11" i="8"/>
  <c r="D11" i="8"/>
  <c r="F11" i="8"/>
  <c r="G11" i="8"/>
  <c r="H11" i="8"/>
  <c r="I11" i="8"/>
  <c r="L11" i="8"/>
  <c r="M11" i="8"/>
  <c r="A30" i="8"/>
  <c r="E12" i="8"/>
  <c r="F12" i="8"/>
  <c r="G12" i="8"/>
  <c r="H12" i="8"/>
  <c r="L12" i="8"/>
  <c r="M12" i="8"/>
  <c r="A31" i="8"/>
  <c r="C13" i="8"/>
  <c r="D13" i="8"/>
  <c r="F13" i="8"/>
  <c r="G13" i="8"/>
  <c r="H13" i="8"/>
  <c r="L13" i="8"/>
  <c r="M13" i="8"/>
  <c r="C14" i="8"/>
  <c r="E14" i="8"/>
  <c r="F14" i="8"/>
  <c r="H14" i="8"/>
  <c r="I14" i="8"/>
  <c r="L14" i="8"/>
  <c r="M14" i="8"/>
  <c r="C15" i="8"/>
  <c r="D15" i="8"/>
  <c r="E15" i="8"/>
  <c r="F15" i="8"/>
  <c r="G15" i="8"/>
  <c r="H15" i="8"/>
  <c r="I15" i="8"/>
  <c r="L15" i="8"/>
  <c r="M15" i="8"/>
  <c r="D16" i="8"/>
  <c r="E16" i="8"/>
  <c r="F16" i="8"/>
  <c r="H16" i="8"/>
  <c r="L16" i="8"/>
  <c r="M16" i="8"/>
  <c r="C17" i="8"/>
  <c r="F17" i="8"/>
  <c r="G17" i="8"/>
  <c r="H17" i="8"/>
  <c r="I17" i="8"/>
  <c r="L17" i="8"/>
  <c r="M17" i="8"/>
  <c r="A36" i="8"/>
  <c r="E18" i="8"/>
  <c r="F18" i="8"/>
  <c r="H18" i="8"/>
  <c r="L18" i="8"/>
  <c r="C19" i="8"/>
  <c r="D19" i="8"/>
  <c r="F19" i="8"/>
  <c r="G19" i="8"/>
  <c r="H19" i="8"/>
  <c r="I19" i="8"/>
  <c r="L19" i="8"/>
  <c r="M19" i="8"/>
  <c r="C20" i="8"/>
  <c r="F20" i="8"/>
  <c r="G20" i="8"/>
  <c r="H20" i="8"/>
  <c r="L20" i="8"/>
  <c r="M20" i="8"/>
  <c r="A39" i="8"/>
  <c r="C21" i="8"/>
  <c r="D21" i="8"/>
  <c r="F21" i="8"/>
  <c r="H21" i="8"/>
  <c r="M21" i="8"/>
  <c r="E25" i="8"/>
  <c r="F25" i="8"/>
  <c r="H25" i="8"/>
  <c r="D26" i="8"/>
  <c r="E26" i="8"/>
  <c r="G26" i="8"/>
  <c r="H26" i="8"/>
  <c r="E27" i="8"/>
  <c r="F27" i="8"/>
  <c r="G27" i="8"/>
  <c r="H27" i="8"/>
  <c r="D28" i="8"/>
  <c r="E28" i="8"/>
  <c r="F28" i="8"/>
  <c r="G28" i="8"/>
  <c r="H28" i="8"/>
  <c r="C29" i="8"/>
  <c r="D29" i="8"/>
  <c r="E29" i="8"/>
  <c r="F29" i="8"/>
  <c r="G29" i="8"/>
  <c r="H29" i="8"/>
  <c r="L29" i="8"/>
  <c r="M29" i="8"/>
  <c r="C30" i="8"/>
  <c r="F30" i="8"/>
  <c r="G30" i="8"/>
  <c r="H30" i="8"/>
  <c r="I30" i="8"/>
  <c r="L30" i="8"/>
  <c r="M30" i="8"/>
  <c r="C31" i="8"/>
  <c r="D31" i="8"/>
  <c r="E31" i="8"/>
  <c r="F31" i="8"/>
  <c r="G31" i="8"/>
  <c r="H31" i="8"/>
  <c r="I31" i="8"/>
  <c r="L31" i="8"/>
  <c r="D32" i="8"/>
  <c r="E32" i="8"/>
  <c r="G32" i="8"/>
  <c r="H32" i="8"/>
  <c r="I32" i="8"/>
  <c r="L32" i="8"/>
  <c r="C33" i="8"/>
  <c r="F33" i="8"/>
  <c r="G33" i="8"/>
  <c r="H33" i="8"/>
  <c r="I33" i="8"/>
  <c r="L33" i="8"/>
  <c r="M33" i="8"/>
  <c r="C34" i="8"/>
  <c r="D34" i="8"/>
  <c r="E34" i="8"/>
  <c r="F34" i="8"/>
  <c r="H34" i="8"/>
  <c r="I34" i="8"/>
  <c r="L34" i="8"/>
  <c r="C35" i="8"/>
  <c r="E35" i="8"/>
  <c r="F35" i="8"/>
  <c r="G35" i="8"/>
  <c r="H35" i="8"/>
  <c r="L35" i="8"/>
  <c r="M35" i="8"/>
  <c r="D36" i="8"/>
  <c r="F36" i="8"/>
  <c r="G36" i="8"/>
  <c r="H36" i="8"/>
  <c r="I36" i="8"/>
  <c r="L36" i="8"/>
  <c r="C37" i="8"/>
  <c r="F37" i="8"/>
  <c r="G37" i="8"/>
  <c r="H37" i="8"/>
  <c r="I37" i="8"/>
  <c r="L37" i="8"/>
  <c r="M37" i="8"/>
  <c r="C38" i="8"/>
  <c r="D38" i="8"/>
  <c r="E38" i="8"/>
  <c r="F38" i="8"/>
  <c r="H38" i="8"/>
  <c r="I38" i="8"/>
  <c r="L38" i="8"/>
  <c r="M38" i="8"/>
  <c r="D39" i="8"/>
  <c r="E39" i="8"/>
  <c r="I39" i="8"/>
  <c r="L39" i="8"/>
  <c r="A2" i="8"/>
  <c r="B2" i="8"/>
  <c r="C3" i="8"/>
  <c r="D3" i="8"/>
  <c r="E3" i="8"/>
  <c r="F3" i="8"/>
  <c r="G3" i="8"/>
  <c r="H3" i="8"/>
  <c r="I3" i="8"/>
  <c r="J3" i="8"/>
  <c r="K3" i="8"/>
  <c r="L3" i="8"/>
  <c r="M3" i="8"/>
  <c r="G7" i="8"/>
  <c r="E8" i="8"/>
  <c r="G8" i="8"/>
  <c r="A9" i="8"/>
  <c r="E11" i="8"/>
  <c r="A12" i="8"/>
  <c r="C12" i="8"/>
  <c r="I12" i="8"/>
  <c r="E13" i="8"/>
  <c r="I13" i="8"/>
  <c r="I16" i="8"/>
  <c r="D17" i="8"/>
  <c r="E17" i="8"/>
  <c r="C18" i="8"/>
  <c r="D18" i="8"/>
  <c r="G18" i="8"/>
  <c r="I18" i="8"/>
  <c r="M18" i="8"/>
  <c r="E19" i="8"/>
  <c r="E20" i="8"/>
  <c r="I20" i="8"/>
  <c r="E21" i="8"/>
  <c r="I21" i="8"/>
  <c r="L21" i="8"/>
  <c r="D27" i="8"/>
  <c r="I29" i="8"/>
  <c r="M31" i="8"/>
  <c r="C32" i="8"/>
  <c r="F32" i="8"/>
  <c r="M32" i="8"/>
  <c r="D33" i="8"/>
  <c r="G34" i="8"/>
  <c r="J34" i="8" s="1"/>
  <c r="K34" i="8" s="1"/>
  <c r="M34" i="8"/>
  <c r="I35" i="8"/>
  <c r="C36" i="8"/>
  <c r="M36" i="8"/>
  <c r="E37" i="8"/>
  <c r="C39" i="8"/>
  <c r="F39" i="8"/>
  <c r="G39" i="8"/>
  <c r="M39" i="8"/>
  <c r="A41" i="8"/>
  <c r="A42" i="8"/>
  <c r="F8" i="9"/>
  <c r="H8" i="9"/>
  <c r="E10" i="9"/>
  <c r="F10" i="9"/>
  <c r="G10" i="9"/>
  <c r="H10" i="9"/>
  <c r="E12" i="9"/>
  <c r="G12" i="9"/>
  <c r="D14" i="9"/>
  <c r="E14" i="9"/>
  <c r="F14" i="9"/>
  <c r="H14" i="9"/>
  <c r="D16" i="9"/>
  <c r="E16" i="9"/>
  <c r="G16" i="9"/>
  <c r="F18" i="9"/>
  <c r="D19" i="9"/>
  <c r="F19" i="9"/>
  <c r="H19" i="9"/>
  <c r="E20" i="9"/>
  <c r="G20" i="9"/>
  <c r="F22" i="9"/>
  <c r="G22" i="9"/>
  <c r="D23" i="9"/>
  <c r="E23" i="9"/>
  <c r="H23" i="9"/>
  <c r="D24" i="9"/>
  <c r="F24" i="9"/>
  <c r="G24" i="9"/>
  <c r="H24" i="9"/>
  <c r="D25" i="9"/>
  <c r="G25" i="9"/>
  <c r="H25" i="9"/>
  <c r="D26" i="9"/>
  <c r="E26" i="9"/>
  <c r="F26" i="9"/>
  <c r="G26" i="9"/>
  <c r="H26" i="9"/>
  <c r="D31" i="9"/>
  <c r="E31" i="9"/>
  <c r="F31" i="9"/>
  <c r="G31" i="9"/>
  <c r="H31" i="9"/>
  <c r="D33" i="9"/>
  <c r="F33" i="9"/>
  <c r="H35" i="9"/>
  <c r="D37" i="9"/>
  <c r="H37" i="9"/>
  <c r="D39" i="9"/>
  <c r="G39" i="9"/>
  <c r="H39" i="9"/>
  <c r="H41" i="9"/>
  <c r="H42" i="9"/>
  <c r="D43" i="9"/>
  <c r="G43" i="9"/>
  <c r="D45" i="9"/>
  <c r="D46" i="9"/>
  <c r="H46" i="9"/>
  <c r="D47" i="9"/>
  <c r="G47" i="9"/>
  <c r="E48" i="9"/>
  <c r="D49" i="9"/>
  <c r="E49" i="9"/>
  <c r="F49" i="9"/>
  <c r="A2" i="9"/>
  <c r="B2" i="9"/>
  <c r="C3" i="9"/>
  <c r="D3" i="9"/>
  <c r="E3" i="9"/>
  <c r="F3" i="9"/>
  <c r="G3" i="9"/>
  <c r="H3" i="9"/>
  <c r="I3" i="9"/>
  <c r="J3" i="9"/>
  <c r="K3" i="9"/>
  <c r="L3" i="9"/>
  <c r="M3" i="9"/>
  <c r="E4" i="9"/>
  <c r="F4" i="9"/>
  <c r="G4" i="9" s="1"/>
  <c r="H4" i="9" s="1"/>
  <c r="I4" i="9" s="1"/>
  <c r="J4" i="9" s="1"/>
  <c r="K4" i="9" s="1"/>
  <c r="D8" i="9"/>
  <c r="D9" i="9"/>
  <c r="E9" i="9"/>
  <c r="F9" i="9"/>
  <c r="F7" i="9"/>
  <c r="G9" i="9"/>
  <c r="H9" i="9"/>
  <c r="D12" i="9"/>
  <c r="F12" i="9"/>
  <c r="H12" i="9"/>
  <c r="D13" i="9"/>
  <c r="E13" i="9"/>
  <c r="F13" i="9"/>
  <c r="G13" i="9"/>
  <c r="H13" i="9"/>
  <c r="G14" i="9"/>
  <c r="D15" i="9"/>
  <c r="E15" i="9"/>
  <c r="F15" i="9"/>
  <c r="G15" i="9"/>
  <c r="H15" i="9"/>
  <c r="F16" i="9"/>
  <c r="H16" i="9"/>
  <c r="E18" i="9"/>
  <c r="H18" i="9"/>
  <c r="E19" i="9"/>
  <c r="G19" i="9"/>
  <c r="D20" i="9"/>
  <c r="F20" i="9"/>
  <c r="F17" i="9" s="1"/>
  <c r="F27" i="9" s="1"/>
  <c r="H20" i="9"/>
  <c r="E22" i="9"/>
  <c r="F23" i="9"/>
  <c r="G23" i="9"/>
  <c r="E25" i="9"/>
  <c r="A30" i="9"/>
  <c r="A31" i="9"/>
  <c r="A32" i="9"/>
  <c r="D32" i="9"/>
  <c r="E32" i="9"/>
  <c r="F32" i="9"/>
  <c r="F30" i="9" s="1"/>
  <c r="G32" i="9"/>
  <c r="H32" i="9"/>
  <c r="A33" i="9"/>
  <c r="E33" i="9"/>
  <c r="G33" i="9"/>
  <c r="H33" i="9"/>
  <c r="A34" i="9"/>
  <c r="A35" i="9"/>
  <c r="A36" i="9"/>
  <c r="D36" i="9"/>
  <c r="E36" i="9"/>
  <c r="F36" i="9"/>
  <c r="G36" i="9"/>
  <c r="H36" i="9"/>
  <c r="A37" i="9"/>
  <c r="E37" i="9"/>
  <c r="F37" i="9"/>
  <c r="G37" i="9"/>
  <c r="A38" i="9"/>
  <c r="D38" i="9"/>
  <c r="E38" i="9"/>
  <c r="F38" i="9"/>
  <c r="G38" i="9"/>
  <c r="H38" i="9"/>
  <c r="A39" i="9"/>
  <c r="E39" i="9"/>
  <c r="F39" i="9"/>
  <c r="A40" i="9"/>
  <c r="A41" i="9"/>
  <c r="G41" i="9"/>
  <c r="A42" i="9"/>
  <c r="D42" i="9"/>
  <c r="E42" i="9"/>
  <c r="F42" i="9"/>
  <c r="A43" i="9"/>
  <c r="E43" i="9"/>
  <c r="F43" i="9"/>
  <c r="A44" i="9"/>
  <c r="A45" i="9"/>
  <c r="F45" i="9"/>
  <c r="G45" i="9"/>
  <c r="A46" i="9"/>
  <c r="E46" i="9"/>
  <c r="F46" i="9"/>
  <c r="G46" i="9"/>
  <c r="A47" i="9"/>
  <c r="E47" i="9"/>
  <c r="F47" i="9"/>
  <c r="H47" i="9"/>
  <c r="A48" i="9"/>
  <c r="D48" i="9"/>
  <c r="F48" i="9"/>
  <c r="G48" i="9"/>
  <c r="H48" i="9"/>
  <c r="A49" i="9"/>
  <c r="G49" i="9"/>
  <c r="H49" i="9"/>
  <c r="A52" i="9"/>
  <c r="A2" i="7"/>
  <c r="B3" i="7"/>
  <c r="C3" i="7"/>
  <c r="D3" i="7"/>
  <c r="E3" i="7"/>
  <c r="F3" i="7"/>
  <c r="G3" i="7"/>
  <c r="H3" i="7"/>
  <c r="I3" i="7"/>
  <c r="J3" i="7"/>
  <c r="K3" i="7"/>
  <c r="L3" i="7"/>
  <c r="C9" i="7"/>
  <c r="D9" i="7"/>
  <c r="E9" i="7"/>
  <c r="F9" i="7"/>
  <c r="G9" i="7"/>
  <c r="C10" i="7"/>
  <c r="D10" i="7"/>
  <c r="E10" i="7"/>
  <c r="F10" i="7"/>
  <c r="G10" i="7"/>
  <c r="G11" i="7"/>
  <c r="C14" i="7"/>
  <c r="D14" i="7"/>
  <c r="E14" i="7"/>
  <c r="F14" i="7"/>
  <c r="G14" i="7"/>
  <c r="C16" i="7"/>
  <c r="D16" i="7"/>
  <c r="E16" i="7"/>
  <c r="F16" i="7"/>
  <c r="G16" i="7"/>
  <c r="G17" i="7"/>
  <c r="C18" i="7"/>
  <c r="D18" i="7"/>
  <c r="E18" i="7"/>
  <c r="F18" i="7"/>
  <c r="G18" i="7"/>
  <c r="C22" i="7"/>
  <c r="D22" i="7"/>
  <c r="E22" i="7"/>
  <c r="F22" i="7"/>
  <c r="G22" i="7"/>
  <c r="H22" i="7"/>
  <c r="C23" i="7"/>
  <c r="D23" i="7"/>
  <c r="E23" i="7"/>
  <c r="F23" i="7"/>
  <c r="G23" i="7"/>
  <c r="H23" i="7"/>
  <c r="B25" i="7"/>
  <c r="C25" i="7"/>
  <c r="D25" i="7"/>
  <c r="E25" i="7"/>
  <c r="F25" i="7"/>
  <c r="G25" i="7"/>
  <c r="H25" i="7"/>
  <c r="K25" i="7"/>
  <c r="L25" i="7"/>
  <c r="C30" i="7"/>
  <c r="E30" i="7"/>
  <c r="G30" i="7"/>
  <c r="B31" i="7"/>
  <c r="C31" i="7"/>
  <c r="D31" i="7"/>
  <c r="E31" i="7"/>
  <c r="I31" i="7" s="1"/>
  <c r="J31" i="7" s="1"/>
  <c r="F31" i="7"/>
  <c r="G31" i="7"/>
  <c r="H31" i="7"/>
  <c r="K31" i="7"/>
  <c r="L31" i="7"/>
  <c r="B32" i="7"/>
  <c r="C32" i="7"/>
  <c r="D32" i="7"/>
  <c r="E32" i="7"/>
  <c r="F32" i="7"/>
  <c r="G32" i="7"/>
  <c r="H32" i="7"/>
  <c r="K32" i="7"/>
  <c r="L32" i="7"/>
  <c r="B33" i="7"/>
  <c r="C33" i="7"/>
  <c r="D33" i="7"/>
  <c r="E33" i="7"/>
  <c r="F33" i="7"/>
  <c r="G33" i="7"/>
  <c r="H33" i="7"/>
  <c r="K33" i="7"/>
  <c r="L33" i="7"/>
  <c r="C40" i="7"/>
  <c r="D40" i="7"/>
  <c r="F40" i="7"/>
  <c r="G40" i="7"/>
  <c r="C41" i="7"/>
  <c r="G41" i="7"/>
  <c r="D44" i="7"/>
  <c r="D45" i="7"/>
  <c r="E45" i="7"/>
  <c r="G45" i="7"/>
  <c r="D46" i="7"/>
  <c r="F46" i="7"/>
  <c r="D51" i="7"/>
  <c r="E51" i="7"/>
  <c r="F51" i="7"/>
  <c r="B55" i="7"/>
  <c r="C55" i="7"/>
  <c r="E57" i="7"/>
  <c r="D58" i="7"/>
  <c r="B61" i="7"/>
  <c r="D61" i="7"/>
  <c r="E61" i="7"/>
  <c r="F61" i="7"/>
  <c r="H61" i="7"/>
  <c r="I61" i="7"/>
  <c r="K61" i="7"/>
  <c r="L61" i="7"/>
  <c r="B62" i="7"/>
  <c r="C62" i="7"/>
  <c r="E62" i="7"/>
  <c r="F62" i="7"/>
  <c r="G62" i="7"/>
  <c r="K62" i="7"/>
  <c r="B64" i="7"/>
  <c r="C64" i="7"/>
  <c r="D64" i="7"/>
  <c r="E64" i="7"/>
  <c r="F64" i="7"/>
  <c r="G64" i="7"/>
  <c r="H64" i="7"/>
  <c r="K64" i="7"/>
  <c r="L64" i="7"/>
  <c r="B65" i="7"/>
  <c r="D65" i="7"/>
  <c r="E65" i="7"/>
  <c r="F65" i="7"/>
  <c r="H65" i="7"/>
  <c r="K65" i="7"/>
  <c r="L65" i="7"/>
  <c r="B66" i="7"/>
  <c r="C66" i="7"/>
  <c r="D66" i="7"/>
  <c r="E66" i="7"/>
  <c r="F66" i="7"/>
  <c r="G66" i="7"/>
  <c r="H66" i="7"/>
  <c r="K66" i="7"/>
  <c r="L66" i="7"/>
  <c r="B67" i="7"/>
  <c r="C67" i="7"/>
  <c r="D67" i="7"/>
  <c r="E67" i="7"/>
  <c r="F67" i="7"/>
  <c r="G67" i="7"/>
  <c r="H67" i="7"/>
  <c r="K67" i="7"/>
  <c r="L67" i="7"/>
  <c r="A2" i="51"/>
  <c r="A3" i="51"/>
  <c r="D3" i="51"/>
  <c r="A4" i="51"/>
  <c r="A27" i="8"/>
  <c r="D4" i="51"/>
  <c r="A5" i="51"/>
  <c r="A9" i="32"/>
  <c r="A27" i="32" s="1"/>
  <c r="D5" i="51"/>
  <c r="A6" i="51"/>
  <c r="D6" i="51"/>
  <c r="A7" i="51"/>
  <c r="D7" i="51"/>
  <c r="A8" i="51"/>
  <c r="D8" i="51"/>
  <c r="A9" i="51"/>
  <c r="D9" i="51"/>
  <c r="A10" i="51"/>
  <c r="D10" i="51"/>
  <c r="A11" i="51"/>
  <c r="A34" i="8"/>
  <c r="D11" i="51"/>
  <c r="A12" i="51"/>
  <c r="A17" i="8"/>
  <c r="D12" i="51"/>
  <c r="A13" i="51"/>
  <c r="A14" i="51"/>
  <c r="D14" i="51"/>
  <c r="A15" i="51"/>
  <c r="D15" i="51"/>
  <c r="A16" i="51"/>
  <c r="D16" i="51"/>
  <c r="D17" i="51"/>
  <c r="D18" i="51"/>
  <c r="D19" i="51"/>
  <c r="D20" i="51"/>
  <c r="D21" i="51"/>
  <c r="D22" i="51"/>
  <c r="D23" i="51"/>
  <c r="D25" i="51"/>
  <c r="D26" i="51"/>
  <c r="D27" i="51"/>
  <c r="D28" i="51"/>
  <c r="D29" i="51"/>
  <c r="D30" i="51"/>
  <c r="D31" i="51"/>
  <c r="D32" i="51"/>
  <c r="D33" i="51"/>
  <c r="D34" i="51"/>
  <c r="D36" i="51"/>
  <c r="D37" i="51"/>
  <c r="D38" i="51"/>
  <c r="D39" i="51"/>
  <c r="D40" i="51"/>
  <c r="D41" i="51"/>
  <c r="D42" i="51"/>
  <c r="D43" i="51"/>
  <c r="D44" i="51"/>
  <c r="D45" i="51"/>
  <c r="D47" i="51"/>
  <c r="D48" i="51"/>
  <c r="D49" i="51"/>
  <c r="D50" i="51"/>
  <c r="D51" i="51"/>
  <c r="D52" i="51"/>
  <c r="D53" i="51"/>
  <c r="D54" i="51"/>
  <c r="D55" i="51"/>
  <c r="D56" i="51"/>
  <c r="D58" i="51"/>
  <c r="D59" i="51"/>
  <c r="D60" i="51"/>
  <c r="D61" i="51"/>
  <c r="D62" i="51"/>
  <c r="D63" i="51"/>
  <c r="D64" i="51"/>
  <c r="D65" i="51"/>
  <c r="D66" i="51"/>
  <c r="D67" i="51"/>
  <c r="D69" i="51"/>
  <c r="D70" i="51"/>
  <c r="D71" i="51"/>
  <c r="D72" i="51"/>
  <c r="D73" i="51"/>
  <c r="D74" i="51"/>
  <c r="D75" i="51"/>
  <c r="D76" i="51"/>
  <c r="D77" i="51"/>
  <c r="D78" i="51"/>
  <c r="D80" i="51"/>
  <c r="D81" i="51"/>
  <c r="D82" i="51"/>
  <c r="D83" i="51"/>
  <c r="D84" i="51"/>
  <c r="D85" i="51"/>
  <c r="D86" i="51"/>
  <c r="D87" i="51"/>
  <c r="D88" i="51"/>
  <c r="D89" i="51"/>
  <c r="D91" i="51"/>
  <c r="D92" i="51"/>
  <c r="D93" i="51"/>
  <c r="D94" i="51"/>
  <c r="D95" i="51"/>
  <c r="D96" i="51"/>
  <c r="D97" i="51"/>
  <c r="D98" i="51"/>
  <c r="D99" i="51"/>
  <c r="D100" i="51"/>
  <c r="D102" i="51"/>
  <c r="D103" i="51"/>
  <c r="D104" i="51"/>
  <c r="D105" i="51"/>
  <c r="D106" i="51"/>
  <c r="D107" i="51"/>
  <c r="D108" i="51"/>
  <c r="D109" i="51"/>
  <c r="D110" i="51"/>
  <c r="D111" i="51"/>
  <c r="D113" i="51"/>
  <c r="D114" i="51"/>
  <c r="D115" i="51"/>
  <c r="D116" i="51"/>
  <c r="D117" i="51"/>
  <c r="D118" i="51"/>
  <c r="D119" i="51"/>
  <c r="D120" i="51"/>
  <c r="D121" i="51"/>
  <c r="D122" i="51"/>
  <c r="D124" i="51"/>
  <c r="D125" i="51"/>
  <c r="D126" i="51"/>
  <c r="D127" i="51"/>
  <c r="D128" i="51"/>
  <c r="D129" i="51"/>
  <c r="D130" i="51"/>
  <c r="D131" i="51"/>
  <c r="D132" i="51"/>
  <c r="D133" i="51"/>
  <c r="D135" i="51"/>
  <c r="D136" i="51"/>
  <c r="D137" i="51"/>
  <c r="D138" i="51"/>
  <c r="D139" i="51"/>
  <c r="D140" i="51"/>
  <c r="D141" i="51"/>
  <c r="D142" i="51"/>
  <c r="D143" i="51"/>
  <c r="D144" i="51"/>
  <c r="D146" i="51"/>
  <c r="D147" i="51"/>
  <c r="D148" i="51"/>
  <c r="D149" i="51"/>
  <c r="D150" i="51"/>
  <c r="D151" i="51"/>
  <c r="D152" i="51"/>
  <c r="D153" i="51"/>
  <c r="D154" i="51"/>
  <c r="D155" i="51"/>
  <c r="D157" i="51"/>
  <c r="D158" i="51"/>
  <c r="D159" i="51"/>
  <c r="D160" i="51"/>
  <c r="D161" i="51"/>
  <c r="D162" i="51"/>
  <c r="D163" i="51"/>
  <c r="D164" i="51"/>
  <c r="D165" i="51"/>
  <c r="D166" i="51"/>
  <c r="A2" i="38"/>
  <c r="E2" i="38"/>
  <c r="F2" i="38"/>
  <c r="G2" i="38"/>
  <c r="H2" i="38"/>
  <c r="I2" i="38"/>
  <c r="J2" i="38"/>
  <c r="K2" i="38"/>
  <c r="L2" i="38"/>
  <c r="M2" i="38"/>
  <c r="N2" i="38"/>
  <c r="O2" i="38"/>
  <c r="A3" i="38"/>
  <c r="E3" i="38"/>
  <c r="F3" i="38"/>
  <c r="G3" i="38"/>
  <c r="H3" i="38"/>
  <c r="I3" i="38"/>
  <c r="J3" i="38"/>
  <c r="K3" i="38"/>
  <c r="L3" i="38"/>
  <c r="M3" i="38"/>
  <c r="N3" i="38"/>
  <c r="O3" i="38"/>
  <c r="A4" i="38"/>
  <c r="E4" i="38"/>
  <c r="F4" i="38"/>
  <c r="G4" i="38"/>
  <c r="H4" i="38"/>
  <c r="I4" i="38"/>
  <c r="J4" i="38"/>
  <c r="K4" i="38"/>
  <c r="L4" i="38"/>
  <c r="M4" i="38"/>
  <c r="N4" i="38"/>
  <c r="O4" i="38"/>
  <c r="A5" i="38"/>
  <c r="E5" i="38"/>
  <c r="F5" i="38"/>
  <c r="G5" i="38"/>
  <c r="H5" i="38"/>
  <c r="I5" i="38"/>
  <c r="J5" i="38"/>
  <c r="K5" i="38"/>
  <c r="L5" i="38"/>
  <c r="M5" i="38"/>
  <c r="N5" i="38"/>
  <c r="O5" i="38"/>
  <c r="A6" i="38"/>
  <c r="E6" i="38"/>
  <c r="F6" i="38"/>
  <c r="G6" i="38"/>
  <c r="H6" i="38"/>
  <c r="I6" i="38"/>
  <c r="J6" i="38"/>
  <c r="K6" i="38"/>
  <c r="L6" i="38"/>
  <c r="M6" i="38"/>
  <c r="N6" i="38"/>
  <c r="O6" i="38"/>
  <c r="A7" i="38"/>
  <c r="E7" i="38"/>
  <c r="F7" i="38"/>
  <c r="G7" i="38"/>
  <c r="H7" i="38"/>
  <c r="I7" i="38"/>
  <c r="J7" i="38"/>
  <c r="K7" i="38"/>
  <c r="L7" i="38"/>
  <c r="M7" i="38"/>
  <c r="N7" i="38"/>
  <c r="O7" i="38"/>
  <c r="A8" i="38"/>
  <c r="E8" i="38"/>
  <c r="F8" i="38"/>
  <c r="G8" i="38"/>
  <c r="H8" i="38"/>
  <c r="I8" i="38"/>
  <c r="J8" i="38"/>
  <c r="K8" i="38"/>
  <c r="L8" i="38"/>
  <c r="M8" i="38"/>
  <c r="N8" i="38"/>
  <c r="O8" i="38"/>
  <c r="A9" i="38"/>
  <c r="E9" i="38"/>
  <c r="F9" i="38"/>
  <c r="G9" i="38"/>
  <c r="H9" i="38"/>
  <c r="I9" i="38"/>
  <c r="J9" i="38"/>
  <c r="K9" i="38"/>
  <c r="L9" i="38"/>
  <c r="M9" i="38"/>
  <c r="N9" i="38"/>
  <c r="O9" i="38"/>
  <c r="E10" i="38"/>
  <c r="F10" i="38"/>
  <c r="G10" i="38"/>
  <c r="H10" i="38"/>
  <c r="I10" i="38"/>
  <c r="J10" i="38"/>
  <c r="K10" i="38"/>
  <c r="L10" i="38"/>
  <c r="M10" i="38"/>
  <c r="N10" i="38"/>
  <c r="O10" i="38"/>
  <c r="B28" i="38"/>
  <c r="C308" i="38"/>
  <c r="B41" i="39"/>
  <c r="B63" i="39"/>
  <c r="A1" i="50" s="1"/>
  <c r="A65" i="39"/>
  <c r="B73" i="39" s="1"/>
  <c r="F67" i="39"/>
  <c r="E67" i="39"/>
  <c r="F68" i="39"/>
  <c r="E68" i="39" s="1"/>
  <c r="F69" i="39"/>
  <c r="E69" i="39"/>
  <c r="F70" i="39"/>
  <c r="E70" i="39" s="1"/>
  <c r="F71" i="39"/>
  <c r="E71" i="39"/>
  <c r="F72" i="39"/>
  <c r="E72" i="39" s="1"/>
  <c r="E73" i="39"/>
  <c r="F73" i="39"/>
  <c r="F74" i="39"/>
  <c r="E74" i="39" s="1"/>
  <c r="F75" i="39"/>
  <c r="E75" i="39" s="1"/>
  <c r="E76" i="39"/>
  <c r="F76" i="39"/>
  <c r="D77" i="39"/>
  <c r="F77" i="39"/>
  <c r="E77" i="39" s="1"/>
  <c r="D78" i="39"/>
  <c r="E78" i="39"/>
  <c r="F78" i="39"/>
  <c r="D79" i="39"/>
  <c r="F79" i="39"/>
  <c r="E79" i="39" s="1"/>
  <c r="D80" i="39"/>
  <c r="E80" i="39"/>
  <c r="F80" i="39"/>
  <c r="D81" i="39"/>
  <c r="F81" i="39"/>
  <c r="E81" i="39" s="1"/>
  <c r="D82" i="39"/>
  <c r="E82" i="39"/>
  <c r="F82" i="39"/>
  <c r="D83" i="39"/>
  <c r="F83" i="39"/>
  <c r="E83" i="39" s="1"/>
  <c r="D84" i="39"/>
  <c r="E84" i="39"/>
  <c r="F84" i="39"/>
  <c r="D85" i="39"/>
  <c r="F85" i="39"/>
  <c r="E85" i="39" s="1"/>
  <c r="D86" i="39"/>
  <c r="E86" i="39"/>
  <c r="F86" i="39"/>
  <c r="D87" i="39"/>
  <c r="F87" i="39"/>
  <c r="E87" i="39" s="1"/>
  <c r="D88" i="39"/>
  <c r="E88" i="39"/>
  <c r="F88" i="39"/>
  <c r="D89" i="39"/>
  <c r="F89" i="39"/>
  <c r="E89" i="39" s="1"/>
  <c r="D90" i="39"/>
  <c r="E90" i="39"/>
  <c r="F90" i="39"/>
  <c r="D91" i="39"/>
  <c r="F91" i="39"/>
  <c r="E91" i="39" s="1"/>
  <c r="D92" i="39"/>
  <c r="E92" i="39"/>
  <c r="F92" i="39"/>
  <c r="D93" i="39"/>
  <c r="F93" i="39"/>
  <c r="E93" i="39" s="1"/>
  <c r="D94" i="39"/>
  <c r="E94" i="39"/>
  <c r="F94" i="39"/>
  <c r="D95" i="39"/>
  <c r="F95" i="39"/>
  <c r="E95" i="39" s="1"/>
  <c r="D96" i="39"/>
  <c r="E96" i="39"/>
  <c r="F96" i="39"/>
  <c r="D97" i="39"/>
  <c r="F97" i="39"/>
  <c r="E97" i="39" s="1"/>
  <c r="D98" i="39"/>
  <c r="E98" i="39"/>
  <c r="F98" i="39"/>
  <c r="D99" i="39"/>
  <c r="E99" i="39"/>
  <c r="X34" i="45"/>
  <c r="B2" i="39" s="1"/>
  <c r="X36" i="45"/>
  <c r="P16" i="32"/>
  <c r="N16" i="32" s="1"/>
  <c r="D55" i="7"/>
  <c r="F55" i="7"/>
  <c r="E55" i="7"/>
  <c r="B47" i="7"/>
  <c r="B50" i="7"/>
  <c r="F22" i="20"/>
  <c r="G5" i="22"/>
  <c r="B45" i="7"/>
  <c r="F44" i="7"/>
  <c r="C44" i="7"/>
  <c r="I14" i="20"/>
  <c r="E38" i="7"/>
  <c r="H14" i="20"/>
  <c r="J16" i="22"/>
  <c r="C37" i="7"/>
  <c r="A11" i="32"/>
  <c r="A29" i="32"/>
  <c r="P32" i="32"/>
  <c r="A12" i="32"/>
  <c r="A30" i="32" s="1"/>
  <c r="P8" i="32"/>
  <c r="P18" i="32"/>
  <c r="N18" i="32"/>
  <c r="P19" i="32"/>
  <c r="N19" i="32"/>
  <c r="R27" i="32"/>
  <c r="P34" i="32"/>
  <c r="N34" i="32" s="1"/>
  <c r="P37" i="32"/>
  <c r="N37" i="32" s="1"/>
  <c r="A14" i="32"/>
  <c r="A32" i="32" s="1"/>
  <c r="P13" i="32"/>
  <c r="N13" i="32" s="1"/>
  <c r="R30" i="32"/>
  <c r="Q25" i="32"/>
  <c r="Q39" i="32"/>
  <c r="P14" i="32"/>
  <c r="N14" i="32"/>
  <c r="Q7" i="32"/>
  <c r="P28" i="32"/>
  <c r="N28" i="32" s="1"/>
  <c r="N39" i="32" s="1"/>
  <c r="P33" i="32"/>
  <c r="N33" i="32" s="1"/>
  <c r="R7" i="32"/>
  <c r="P38" i="32"/>
  <c r="N38" i="32" s="1"/>
  <c r="P29" i="32"/>
  <c r="N29" i="32" s="1"/>
  <c r="A20" i="32"/>
  <c r="A38" i="32" s="1"/>
  <c r="F29" i="7"/>
  <c r="P24" i="32"/>
  <c r="N24" i="32"/>
  <c r="P15" i="32"/>
  <c r="N15" i="32"/>
  <c r="L30" i="7"/>
  <c r="L34" i="7"/>
  <c r="K30" i="7"/>
  <c r="K34" i="7"/>
  <c r="D34" i="7"/>
  <c r="E34" i="7"/>
  <c r="B30" i="7"/>
  <c r="B34" i="7" s="1"/>
  <c r="I8" i="20"/>
  <c r="J13" i="22" s="1"/>
  <c r="O16" i="33"/>
  <c r="N16" i="33" s="1"/>
  <c r="K12" i="22"/>
  <c r="J12" i="22"/>
  <c r="O12" i="33"/>
  <c r="N12" i="33" s="1"/>
  <c r="I12" i="22"/>
  <c r="J8" i="20"/>
  <c r="K13" i="22" s="1"/>
  <c r="P6" i="33"/>
  <c r="P26" i="33" s="1"/>
  <c r="P31" i="33" s="1"/>
  <c r="O6" i="33"/>
  <c r="O7" i="33"/>
  <c r="N7" i="33"/>
  <c r="A16" i="8"/>
  <c r="J11" i="8"/>
  <c r="K11" i="8" s="1"/>
  <c r="A35" i="8"/>
  <c r="J29" i="8"/>
  <c r="J32" i="8"/>
  <c r="K32" i="8" s="1"/>
  <c r="J17" i="8"/>
  <c r="K17" i="8" s="1"/>
  <c r="E36" i="8"/>
  <c r="J36" i="8" s="1"/>
  <c r="K36" i="8"/>
  <c r="A25" i="8"/>
  <c r="A7" i="8"/>
  <c r="G38" i="8"/>
  <c r="J20" i="8"/>
  <c r="A18" i="8"/>
  <c r="J15" i="8"/>
  <c r="K15" i="8" s="1"/>
  <c r="J13" i="8"/>
  <c r="K13" i="8" s="1"/>
  <c r="E30" i="8"/>
  <c r="J30" i="8" s="1"/>
  <c r="D25" i="8"/>
  <c r="G21" i="8"/>
  <c r="J21" i="8" s="1"/>
  <c r="K21" i="8" s="1"/>
  <c r="G16" i="8"/>
  <c r="J16" i="8" s="1"/>
  <c r="K16" i="8" s="1"/>
  <c r="C16" i="8"/>
  <c r="J19" i="8"/>
  <c r="K19" i="8" s="1"/>
  <c r="J37" i="8"/>
  <c r="J38" i="8"/>
  <c r="K38" i="8" s="1"/>
  <c r="J35" i="8"/>
  <c r="K29" i="8"/>
  <c r="G25" i="8"/>
  <c r="A21" i="8"/>
  <c r="D14" i="8"/>
  <c r="D12" i="8"/>
  <c r="H7" i="8"/>
  <c r="H22" i="8"/>
  <c r="D37" i="8"/>
  <c r="K37" i="8"/>
  <c r="D35" i="8"/>
  <c r="F26" i="8"/>
  <c r="G14" i="8"/>
  <c r="D20" i="8"/>
  <c r="K20" i="8" s="1"/>
  <c r="F7" i="8"/>
  <c r="F22" i="8"/>
  <c r="E7" i="8"/>
  <c r="E22" i="8"/>
  <c r="E54" i="8" s="1"/>
  <c r="F44" i="9"/>
  <c r="E45" i="9"/>
  <c r="H45" i="9"/>
  <c r="H44" i="9" s="1"/>
  <c r="H43" i="9"/>
  <c r="G42" i="9"/>
  <c r="F41" i="9"/>
  <c r="F40" i="9" s="1"/>
  <c r="D41" i="9"/>
  <c r="D40" i="9" s="1"/>
  <c r="G35" i="9"/>
  <c r="G34" i="9" s="1"/>
  <c r="F35" i="9"/>
  <c r="D35" i="9"/>
  <c r="D34" i="9" s="1"/>
  <c r="F25" i="9"/>
  <c r="E24" i="9"/>
  <c r="G21" i="9"/>
  <c r="H22" i="9"/>
  <c r="D22" i="9"/>
  <c r="D21" i="9" s="1"/>
  <c r="E17" i="9"/>
  <c r="G18" i="9"/>
  <c r="D18" i="9"/>
  <c r="D17" i="9" s="1"/>
  <c r="D10" i="9"/>
  <c r="D7" i="9" s="1"/>
  <c r="H7" i="9"/>
  <c r="G8" i="9"/>
  <c r="G7" i="9" s="1"/>
  <c r="E8" i="9"/>
  <c r="I23" i="7"/>
  <c r="E17" i="7"/>
  <c r="C7" i="7"/>
  <c r="P27" i="32"/>
  <c r="N27" i="32" s="1"/>
  <c r="P36" i="32"/>
  <c r="N36" i="32" s="1"/>
  <c r="P12" i="32"/>
  <c r="N12" i="32" s="1"/>
  <c r="P10" i="32"/>
  <c r="N10" i="32" s="1"/>
  <c r="G8" i="20"/>
  <c r="H13" i="22" s="1"/>
  <c r="G12" i="22"/>
  <c r="H12" i="22"/>
  <c r="O10" i="33"/>
  <c r="N10" i="33" s="1"/>
  <c r="G40" i="8"/>
  <c r="G55" i="8" s="1"/>
  <c r="P25" i="32"/>
  <c r="N25" i="32"/>
  <c r="D13" i="7"/>
  <c r="N6" i="33"/>
  <c r="F8" i="20"/>
  <c r="G13" i="22"/>
  <c r="E47" i="7"/>
  <c r="D47" i="7"/>
  <c r="C50" i="7"/>
  <c r="K30" i="36"/>
  <c r="J30" i="36"/>
  <c r="K17" i="36"/>
  <c r="J17" i="36"/>
  <c r="J43" i="36"/>
  <c r="K33" i="36"/>
  <c r="K43" i="36"/>
  <c r="L13" i="7"/>
  <c r="B56" i="7"/>
  <c r="E15" i="7"/>
  <c r="E7" i="7"/>
  <c r="G8" i="7"/>
  <c r="G12" i="7"/>
  <c r="H41" i="22"/>
  <c r="H10" i="22"/>
  <c r="D7" i="7"/>
  <c r="I7" i="7"/>
  <c r="E13" i="7"/>
  <c r="F13" i="7"/>
  <c r="D15" i="7"/>
  <c r="B7" i="7"/>
  <c r="D19" i="7"/>
  <c r="H36" i="22"/>
  <c r="H9" i="22" s="1"/>
  <c r="F8" i="7"/>
  <c r="F12" i="7" s="1"/>
  <c r="H11" i="22"/>
  <c r="C56" i="7"/>
  <c r="G19" i="7"/>
  <c r="G20" i="7" s="1"/>
  <c r="F17" i="7"/>
  <c r="F56" i="7"/>
  <c r="C13" i="7"/>
  <c r="C19" i="7"/>
  <c r="F15" i="7"/>
  <c r="G43" i="20"/>
  <c r="G35" i="20" s="1"/>
  <c r="K15" i="7"/>
  <c r="L15" i="7"/>
  <c r="G56" i="7"/>
  <c r="G34" i="20"/>
  <c r="E56" i="7"/>
  <c r="D56" i="7"/>
  <c r="G7" i="20"/>
  <c r="K56" i="7"/>
  <c r="L56" i="7"/>
  <c r="K10" i="7"/>
  <c r="L10" i="7"/>
  <c r="B8" i="7"/>
  <c r="G36" i="22"/>
  <c r="G9" i="22"/>
  <c r="L8" i="7"/>
  <c r="K36" i="22"/>
  <c r="L22" i="7"/>
  <c r="H15" i="7"/>
  <c r="I15" i="7" s="1"/>
  <c r="L39" i="7"/>
  <c r="L17" i="7"/>
  <c r="B22" i="7"/>
  <c r="G41" i="22"/>
  <c r="G10" i="22" s="1"/>
  <c r="L23" i="7"/>
  <c r="M27" i="8"/>
  <c r="B23" i="7"/>
  <c r="J23" i="7" s="1"/>
  <c r="K11" i="22"/>
  <c r="G11" i="22"/>
  <c r="B17" i="7"/>
  <c r="K41" i="22"/>
  <c r="F31" i="20"/>
  <c r="K42" i="22"/>
  <c r="K15" i="22"/>
  <c r="G58" i="7"/>
  <c r="L11" i="7"/>
  <c r="K39" i="7"/>
  <c r="D20" i="7"/>
  <c r="G22" i="20"/>
  <c r="H7" i="22"/>
  <c r="A20" i="8"/>
  <c r="A38" i="8"/>
  <c r="H39" i="8"/>
  <c r="J39" i="8" s="1"/>
  <c r="K39" i="8" s="1"/>
  <c r="J31" i="8"/>
  <c r="K31" i="8"/>
  <c r="P11" i="32"/>
  <c r="N11" i="32"/>
  <c r="D39" i="7"/>
  <c r="G57" i="7"/>
  <c r="G31" i="20"/>
  <c r="G18" i="20"/>
  <c r="J15" i="7"/>
  <c r="H5" i="22"/>
  <c r="D29" i="7"/>
  <c r="B70" i="39"/>
  <c r="B74" i="39"/>
  <c r="B67" i="39"/>
  <c r="B72" i="39"/>
  <c r="B75" i="39"/>
  <c r="B69" i="39"/>
  <c r="A1" i="9" s="1"/>
  <c r="B77" i="39"/>
  <c r="B78" i="39"/>
  <c r="B79" i="39"/>
  <c r="A1" i="19" s="1"/>
  <c r="B80" i="39"/>
  <c r="B81" i="39"/>
  <c r="A1" i="21" s="1"/>
  <c r="B82" i="39"/>
  <c r="B83" i="39"/>
  <c r="B84" i="39"/>
  <c r="B85" i="39"/>
  <c r="B86" i="39"/>
  <c r="A1" i="26" s="1"/>
  <c r="B87" i="39"/>
  <c r="B88" i="39"/>
  <c r="B89" i="39"/>
  <c r="B90" i="39"/>
  <c r="B91" i="39"/>
  <c r="B92" i="39"/>
  <c r="A1" i="32" s="1"/>
  <c r="B93" i="39"/>
  <c r="B94" i="39"/>
  <c r="B95" i="39"/>
  <c r="B96" i="39"/>
  <c r="B97" i="39"/>
  <c r="B98" i="39"/>
  <c r="B99" i="39"/>
  <c r="A1" i="36" s="1"/>
  <c r="B68" i="39"/>
  <c r="B71" i="39"/>
  <c r="B76" i="39"/>
  <c r="G21" i="7"/>
  <c r="G24" i="7" s="1"/>
  <c r="G26" i="7" s="1"/>
  <c r="H40" i="9"/>
  <c r="E41" i="9"/>
  <c r="E40" i="9" s="1"/>
  <c r="H30" i="9"/>
  <c r="P35" i="32"/>
  <c r="N35" i="32" s="1"/>
  <c r="C29" i="7"/>
  <c r="P20" i="32"/>
  <c r="N20" i="32"/>
  <c r="A16" i="32"/>
  <c r="A34" i="32"/>
  <c r="A7" i="32"/>
  <c r="A25" i="32"/>
  <c r="G29" i="20"/>
  <c r="C47" i="7"/>
  <c r="J7" i="7"/>
  <c r="C12" i="7"/>
  <c r="F40" i="8"/>
  <c r="F55" i="8" s="1"/>
  <c r="H40" i="8"/>
  <c r="H55" i="8" s="1"/>
  <c r="H56" i="7"/>
  <c r="E33" i="8"/>
  <c r="D30" i="8"/>
  <c r="K30" i="8" s="1"/>
  <c r="J18" i="8"/>
  <c r="K18" i="8" s="1"/>
  <c r="H30" i="7"/>
  <c r="H34" i="7" s="1"/>
  <c r="G29" i="7"/>
  <c r="F45" i="7"/>
  <c r="K13" i="7"/>
  <c r="E19" i="7"/>
  <c r="C28" i="8"/>
  <c r="M9" i="8"/>
  <c r="A8" i="8"/>
  <c r="A26" i="8"/>
  <c r="F34" i="7"/>
  <c r="J12" i="8"/>
  <c r="B11" i="7"/>
  <c r="P17" i="32"/>
  <c r="N17" i="32"/>
  <c r="A1" i="33"/>
  <c r="A1" i="35"/>
  <c r="A1" i="16"/>
  <c r="A1" i="7"/>
  <c r="A1" i="20"/>
  <c r="A1" i="22"/>
  <c r="E30" i="9"/>
  <c r="A13" i="8"/>
  <c r="G51" i="7"/>
  <c r="K45" i="16"/>
  <c r="K47" i="16" s="1"/>
  <c r="K48" i="16" s="1"/>
  <c r="J47" i="16"/>
  <c r="A18" i="32"/>
  <c r="A36" i="32"/>
  <c r="B4" i="50"/>
  <c r="B8" i="50"/>
  <c r="E35" i="9"/>
  <c r="A1" i="8"/>
  <c r="M8" i="8"/>
  <c r="E38" i="16"/>
  <c r="A17" i="32"/>
  <c r="A35" i="32" s="1"/>
  <c r="I64" i="7"/>
  <c r="J64" i="7" s="1"/>
  <c r="P26" i="32"/>
  <c r="N26" i="32" s="1"/>
  <c r="K45" i="7"/>
  <c r="J12" i="16"/>
  <c r="E17" i="16"/>
  <c r="K34" i="26"/>
  <c r="K36" i="26"/>
  <c r="J36" i="26"/>
  <c r="K26" i="33"/>
  <c r="G26" i="33"/>
  <c r="C26" i="33"/>
  <c r="K7" i="7"/>
  <c r="K61" i="16"/>
  <c r="J61" i="7" s="1"/>
  <c r="K13" i="16"/>
  <c r="K16" i="16" s="1"/>
  <c r="K17" i="16" s="1"/>
  <c r="J16" i="16"/>
  <c r="K12" i="16"/>
  <c r="D17" i="16"/>
  <c r="E8" i="7"/>
  <c r="D8" i="7"/>
  <c r="F11" i="20"/>
  <c r="B40" i="7"/>
  <c r="J41" i="16"/>
  <c r="K41" i="16" s="1"/>
  <c r="G48" i="16"/>
  <c r="I38" i="16"/>
  <c r="J33" i="16"/>
  <c r="J38" i="16" s="1"/>
  <c r="H29" i="16"/>
  <c r="J24" i="16"/>
  <c r="K24" i="16" s="1"/>
  <c r="K29" i="16" s="1"/>
  <c r="D29" i="16"/>
  <c r="M17" i="16"/>
  <c r="K39" i="22"/>
  <c r="I57" i="26"/>
  <c r="F48" i="16"/>
  <c r="K54" i="26"/>
  <c r="K13" i="26"/>
  <c r="K16" i="26"/>
  <c r="J16" i="26"/>
  <c r="B16" i="39"/>
  <c r="H58" i="7"/>
  <c r="K71" i="16"/>
  <c r="K80" i="16" s="1"/>
  <c r="J62" i="7" s="1"/>
  <c r="J80" i="16"/>
  <c r="I62" i="7"/>
  <c r="K40" i="16"/>
  <c r="J48" i="16"/>
  <c r="J37" i="16"/>
  <c r="K37" i="16"/>
  <c r="K25" i="16"/>
  <c r="J28" i="16"/>
  <c r="F41" i="7"/>
  <c r="G38" i="22"/>
  <c r="G14" i="22"/>
  <c r="K42" i="26"/>
  <c r="J56" i="26"/>
  <c r="K35" i="26"/>
  <c r="K56" i="26"/>
  <c r="K26" i="26"/>
  <c r="K28" i="26"/>
  <c r="J28" i="26"/>
  <c r="K7" i="26"/>
  <c r="K10" i="26" s="1"/>
  <c r="K30" i="26" s="1"/>
  <c r="K57" i="26" s="1"/>
  <c r="J10" i="26"/>
  <c r="H57" i="7"/>
  <c r="I38" i="22"/>
  <c r="J38" i="22"/>
  <c r="H30" i="26"/>
  <c r="H57" i="26" s="1"/>
  <c r="M40" i="32"/>
  <c r="O40" i="32"/>
  <c r="J40" i="32"/>
  <c r="F40" i="32"/>
  <c r="K45" i="26"/>
  <c r="K48" i="26" s="1"/>
  <c r="J48" i="26"/>
  <c r="M30" i="26"/>
  <c r="M57" i="26"/>
  <c r="J26" i="33"/>
  <c r="F26" i="33"/>
  <c r="M26" i="33"/>
  <c r="I26" i="33"/>
  <c r="K38" i="22"/>
  <c r="K14" i="22"/>
  <c r="J39" i="22"/>
  <c r="A28" i="8"/>
  <c r="A10" i="8"/>
  <c r="B12" i="7"/>
  <c r="F58" i="7"/>
  <c r="J33" i="8"/>
  <c r="K33" i="8" s="1"/>
  <c r="E40" i="8"/>
  <c r="H8" i="22"/>
  <c r="M28" i="8"/>
  <c r="G15" i="20"/>
  <c r="C39" i="7"/>
  <c r="G14" i="20"/>
  <c r="G13" i="20"/>
  <c r="J17" i="16"/>
  <c r="E37" i="7"/>
  <c r="E34" i="9"/>
  <c r="A8" i="32"/>
  <c r="A26" i="32" s="1"/>
  <c r="A37" i="8"/>
  <c r="A19" i="8"/>
  <c r="A10" i="32"/>
  <c r="A28" i="32" s="1"/>
  <c r="Q9" i="32"/>
  <c r="K29" i="7"/>
  <c r="P31" i="32"/>
  <c r="N31" i="32" s="1"/>
  <c r="B29" i="7"/>
  <c r="L57" i="7"/>
  <c r="A13" i="32"/>
  <c r="A31" i="32" s="1"/>
  <c r="K33" i="16"/>
  <c r="K38" i="16" s="1"/>
  <c r="F57" i="7"/>
  <c r="G39" i="7"/>
  <c r="H39" i="7"/>
  <c r="K18" i="22"/>
  <c r="G37" i="7"/>
  <c r="O21" i="33"/>
  <c r="N21" i="33" s="1"/>
  <c r="A15" i="8"/>
  <c r="A33" i="8"/>
  <c r="K58" i="7"/>
  <c r="A15" i="32"/>
  <c r="A33" i="32" s="1"/>
  <c r="A11" i="8"/>
  <c r="A29" i="8"/>
  <c r="C10" i="8"/>
  <c r="E40" i="7"/>
  <c r="F47" i="7"/>
  <c r="F43" i="20"/>
  <c r="E20" i="7"/>
  <c r="J14" i="20"/>
  <c r="F39" i="7"/>
  <c r="I39" i="7" s="1"/>
  <c r="L58" i="7"/>
  <c r="I30" i="7"/>
  <c r="P7" i="32"/>
  <c r="R11" i="32"/>
  <c r="L29" i="7"/>
  <c r="I39" i="22"/>
  <c r="G17" i="22"/>
  <c r="B58" i="7"/>
  <c r="F30" i="20"/>
  <c r="L45" i="7"/>
  <c r="A32" i="8"/>
  <c r="A14" i="8"/>
  <c r="J18" i="22"/>
  <c r="K57" i="7"/>
  <c r="B39" i="7"/>
  <c r="F14" i="20"/>
  <c r="F15" i="20"/>
  <c r="F34" i="20"/>
  <c r="F18" i="20"/>
  <c r="P9" i="32"/>
  <c r="N9" i="32"/>
  <c r="H29" i="7"/>
  <c r="E29" i="7"/>
  <c r="F29" i="20"/>
  <c r="F35" i="20"/>
  <c r="G7" i="22" s="1"/>
  <c r="H45" i="7"/>
  <c r="H17" i="22"/>
  <c r="C58" i="7"/>
  <c r="G30" i="20"/>
  <c r="F50" i="7"/>
  <c r="F52" i="7" s="1"/>
  <c r="B57" i="7"/>
  <c r="C57" i="7"/>
  <c r="J57" i="7"/>
  <c r="P6" i="32"/>
  <c r="J30" i="7"/>
  <c r="E58" i="7"/>
  <c r="I58" i="7"/>
  <c r="P30" i="32"/>
  <c r="F13" i="20"/>
  <c r="B37" i="7"/>
  <c r="G44" i="7"/>
  <c r="J15" i="22"/>
  <c r="J42" i="22"/>
  <c r="D37" i="7"/>
  <c r="N7" i="32"/>
  <c r="O20" i="33"/>
  <c r="N20" i="33"/>
  <c r="E55" i="8"/>
  <c r="H8" i="20"/>
  <c r="I13" i="22" s="1"/>
  <c r="N30" i="32"/>
  <c r="N6" i="32"/>
  <c r="G47" i="7"/>
  <c r="D57" i="7"/>
  <c r="I57" i="7" s="1"/>
  <c r="O45" i="32"/>
  <c r="H40" i="7"/>
  <c r="H18" i="22"/>
  <c r="G18" i="22"/>
  <c r="I18" i="22"/>
  <c r="H11" i="20"/>
  <c r="J11" i="20"/>
  <c r="J33" i="20"/>
  <c r="H46" i="7"/>
  <c r="I46" i="7" s="1"/>
  <c r="J46" i="7" s="1"/>
  <c r="I11" i="20"/>
  <c r="K40" i="7"/>
  <c r="L40" i="7"/>
  <c r="K46" i="7"/>
  <c r="L32" i="9"/>
  <c r="L36" i="9"/>
  <c r="L9" i="9"/>
  <c r="M48" i="9"/>
  <c r="M13" i="9"/>
  <c r="M46" i="9"/>
  <c r="C47" i="9"/>
  <c r="C25" i="9"/>
  <c r="M33" i="9"/>
  <c r="L25" i="9"/>
  <c r="C32" i="9"/>
  <c r="I48" i="9"/>
  <c r="J48" i="9" s="1"/>
  <c r="L48" i="9"/>
  <c r="M20" i="9"/>
  <c r="I36" i="9"/>
  <c r="J36" i="9" s="1"/>
  <c r="M23" i="9"/>
  <c r="C43" i="9"/>
  <c r="M25" i="9"/>
  <c r="M36" i="9"/>
  <c r="M16" i="9"/>
  <c r="M15" i="9"/>
  <c r="L38" i="9"/>
  <c r="L15" i="9"/>
  <c r="L13" i="9"/>
  <c r="M39" i="9"/>
  <c r="C9" i="9"/>
  <c r="B13" i="7"/>
  <c r="B19" i="7" s="1"/>
  <c r="C26" i="8"/>
  <c r="M32" i="9"/>
  <c r="M38" i="9"/>
  <c r="M9" i="9"/>
  <c r="M10" i="8"/>
  <c r="L14" i="7"/>
  <c r="L19" i="7" s="1"/>
  <c r="L9" i="7"/>
  <c r="L12" i="7"/>
  <c r="C10" i="9"/>
  <c r="L16" i="7"/>
  <c r="J31" i="20"/>
  <c r="M37" i="9"/>
  <c r="C46" i="9"/>
  <c r="C39" i="9"/>
  <c r="C33" i="9"/>
  <c r="M24" i="9"/>
  <c r="M21" i="9" s="1"/>
  <c r="C42" i="9"/>
  <c r="M47" i="9"/>
  <c r="C26" i="9"/>
  <c r="I38" i="9"/>
  <c r="J38" i="9" s="1"/>
  <c r="M35" i="9"/>
  <c r="C23" i="9"/>
  <c r="K23" i="9" s="1"/>
  <c r="M42" i="9"/>
  <c r="C48" i="9"/>
  <c r="C14" i="9"/>
  <c r="C41" i="9"/>
  <c r="M26" i="9"/>
  <c r="M10" i="9"/>
  <c r="M41" i="9"/>
  <c r="M8" i="9"/>
  <c r="M7" i="9" s="1"/>
  <c r="C31" i="9"/>
  <c r="C30" i="9"/>
  <c r="M49" i="9"/>
  <c r="C15" i="9"/>
  <c r="M19" i="9"/>
  <c r="M43" i="9"/>
  <c r="M40" i="9" s="1"/>
  <c r="C13" i="9"/>
  <c r="C20" i="9"/>
  <c r="C49" i="9"/>
  <c r="C24" i="9"/>
  <c r="J34" i="20"/>
  <c r="J18" i="20"/>
  <c r="J30" i="20"/>
  <c r="J29" i="20"/>
  <c r="C18" i="9"/>
  <c r="B20" i="7"/>
  <c r="F7" i="20"/>
  <c r="C37" i="9"/>
  <c r="M14" i="9"/>
  <c r="C19" i="9"/>
  <c r="C16" i="9"/>
  <c r="C36" i="9"/>
  <c r="C38" i="9"/>
  <c r="K38" i="9"/>
  <c r="M18" i="9"/>
  <c r="C35" i="9"/>
  <c r="C8" i="9"/>
  <c r="C7" i="9" s="1"/>
  <c r="C22" i="9"/>
  <c r="C21" i="9" s="1"/>
  <c r="M22" i="9"/>
  <c r="M45" i="9"/>
  <c r="M44" i="9" s="1"/>
  <c r="C12" i="9"/>
  <c r="M31" i="9"/>
  <c r="C45" i="9"/>
  <c r="C44" i="9" s="1"/>
  <c r="G8" i="22"/>
  <c r="M12" i="9"/>
  <c r="J43" i="20"/>
  <c r="J7" i="20"/>
  <c r="K8" i="22"/>
  <c r="I36" i="22"/>
  <c r="I9" i="22" s="1"/>
  <c r="L45" i="9"/>
  <c r="L46" i="9"/>
  <c r="K23" i="7"/>
  <c r="J14" i="22"/>
  <c r="L8" i="9"/>
  <c r="L16" i="9"/>
  <c r="I35" i="9"/>
  <c r="L43" i="9"/>
  <c r="K14" i="7"/>
  <c r="H17" i="7"/>
  <c r="I15" i="9"/>
  <c r="J15" i="9" s="1"/>
  <c r="J41" i="22"/>
  <c r="I47" i="9"/>
  <c r="J47" i="9" s="1"/>
  <c r="K47" i="9" s="1"/>
  <c r="I46" i="9"/>
  <c r="J46" i="9" s="1"/>
  <c r="K46" i="9" s="1"/>
  <c r="L39" i="9"/>
  <c r="L10" i="8"/>
  <c r="K11" i="7"/>
  <c r="K12" i="7" s="1"/>
  <c r="L49" i="9"/>
  <c r="L35" i="9"/>
  <c r="I11" i="22"/>
  <c r="H10" i="7"/>
  <c r="I10" i="7" s="1"/>
  <c r="J10" i="7" s="1"/>
  <c r="I23" i="9"/>
  <c r="L37" i="9"/>
  <c r="L26" i="9"/>
  <c r="L33" i="9"/>
  <c r="L19" i="9"/>
  <c r="L18" i="9"/>
  <c r="I43" i="9"/>
  <c r="J43" i="9"/>
  <c r="L20" i="9"/>
  <c r="L14" i="9"/>
  <c r="L24" i="9"/>
  <c r="L47" i="9"/>
  <c r="L23" i="9"/>
  <c r="L42" i="9"/>
  <c r="L10" i="9"/>
  <c r="L25" i="8"/>
  <c r="I13" i="9"/>
  <c r="J13" i="9"/>
  <c r="J11" i="22"/>
  <c r="I45" i="9"/>
  <c r="I44" i="9" s="1"/>
  <c r="L41" i="9"/>
  <c r="L28" i="8"/>
  <c r="I20" i="9"/>
  <c r="J20" i="9"/>
  <c r="K9" i="7"/>
  <c r="K16" i="7"/>
  <c r="F33" i="20"/>
  <c r="G33" i="20"/>
  <c r="L27" i="8"/>
  <c r="I25" i="9"/>
  <c r="J25" i="9" s="1"/>
  <c r="I24" i="9"/>
  <c r="K17" i="7"/>
  <c r="L26" i="8"/>
  <c r="L9" i="8"/>
  <c r="H18" i="7"/>
  <c r="I18" i="7" s="1"/>
  <c r="J18" i="7" s="1"/>
  <c r="J36" i="22"/>
  <c r="K37" i="22" s="1"/>
  <c r="K9" i="22" s="1"/>
  <c r="K8" i="7"/>
  <c r="M25" i="8"/>
  <c r="C9" i="8"/>
  <c r="C25" i="8"/>
  <c r="M7" i="8"/>
  <c r="L8" i="8"/>
  <c r="L22" i="8" s="1"/>
  <c r="M26" i="8"/>
  <c r="C8" i="8"/>
  <c r="I14" i="9"/>
  <c r="I19" i="9"/>
  <c r="I16" i="9"/>
  <c r="I8" i="9"/>
  <c r="I33" i="9"/>
  <c r="J33" i="9"/>
  <c r="K33" i="9" s="1"/>
  <c r="H16" i="7"/>
  <c r="I16" i="7"/>
  <c r="J16" i="7" s="1"/>
  <c r="H14" i="7"/>
  <c r="I28" i="8"/>
  <c r="J28" i="8" s="1"/>
  <c r="K28" i="8" s="1"/>
  <c r="I41" i="9"/>
  <c r="J41" i="9" s="1"/>
  <c r="I9" i="8"/>
  <c r="J9" i="8" s="1"/>
  <c r="K9" i="8" s="1"/>
  <c r="I26" i="9"/>
  <c r="J26" i="9" s="1"/>
  <c r="K26" i="9" s="1"/>
  <c r="I9" i="9"/>
  <c r="J9" i="9" s="1"/>
  <c r="K9" i="9" s="1"/>
  <c r="L22" i="9"/>
  <c r="I10" i="8"/>
  <c r="J10" i="8"/>
  <c r="L31" i="9"/>
  <c r="I12" i="9"/>
  <c r="I11" i="9" s="1"/>
  <c r="L12" i="9"/>
  <c r="I39" i="9"/>
  <c r="J39" i="9" s="1"/>
  <c r="I29" i="20"/>
  <c r="J40" i="22"/>
  <c r="J10" i="22"/>
  <c r="K51" i="7"/>
  <c r="I18" i="20"/>
  <c r="I34" i="20"/>
  <c r="I30" i="20"/>
  <c r="I33" i="20"/>
  <c r="L40" i="9"/>
  <c r="I49" i="9"/>
  <c r="J49" i="9"/>
  <c r="K49" i="9" s="1"/>
  <c r="I22" i="9"/>
  <c r="H9" i="7"/>
  <c r="I9" i="7" s="1"/>
  <c r="J9" i="7" s="1"/>
  <c r="I32" i="9"/>
  <c r="J32" i="9" s="1"/>
  <c r="K32" i="9" s="1"/>
  <c r="I31" i="20"/>
  <c r="L7" i="8"/>
  <c r="C27" i="8"/>
  <c r="C7" i="8"/>
  <c r="M40" i="8"/>
  <c r="M55" i="8" s="1"/>
  <c r="I18" i="9"/>
  <c r="L21" i="9"/>
  <c r="H11" i="7"/>
  <c r="I11" i="7"/>
  <c r="I42" i="9"/>
  <c r="L11" i="9"/>
  <c r="I27" i="8"/>
  <c r="I31" i="9"/>
  <c r="J31" i="9" s="1"/>
  <c r="K31" i="9" s="1"/>
  <c r="I8" i="8"/>
  <c r="J8" i="8"/>
  <c r="I43" i="20"/>
  <c r="I26" i="8"/>
  <c r="J26" i="8" s="1"/>
  <c r="K26" i="8" s="1"/>
  <c r="I37" i="9"/>
  <c r="I10" i="9"/>
  <c r="H13" i="7"/>
  <c r="H19" i="7" s="1"/>
  <c r="I7" i="8"/>
  <c r="J7" i="8" s="1"/>
  <c r="K7" i="8" s="1"/>
  <c r="I25" i="8"/>
  <c r="I40" i="8" s="1"/>
  <c r="I41" i="22"/>
  <c r="I22" i="8"/>
  <c r="I54" i="8" s="1"/>
  <c r="I7" i="20"/>
  <c r="J30" i="9"/>
  <c r="H33" i="20"/>
  <c r="H30" i="20"/>
  <c r="H34" i="20"/>
  <c r="H18" i="20"/>
  <c r="H31" i="20"/>
  <c r="H43" i="20"/>
  <c r="H29" i="20"/>
  <c r="H7" i="20"/>
  <c r="J8" i="22"/>
  <c r="I8" i="22"/>
  <c r="J58" i="7"/>
  <c r="E50" i="7"/>
  <c r="E52" i="7" s="1"/>
  <c r="D50" i="7"/>
  <c r="D52" i="7" s="1"/>
  <c r="G50" i="7"/>
  <c r="G52" i="7" s="1"/>
  <c r="L46" i="7"/>
  <c r="B51" i="7"/>
  <c r="B52" i="7"/>
  <c r="K44" i="7"/>
  <c r="K40" i="22"/>
  <c r="K10" i="22" s="1"/>
  <c r="L51" i="7"/>
  <c r="N8" i="32"/>
  <c r="N32" i="32"/>
  <c r="G34" i="7"/>
  <c r="H55" i="7"/>
  <c r="C20" i="7"/>
  <c r="C21" i="7" s="1"/>
  <c r="C24" i="7" s="1"/>
  <c r="C26" i="7" s="1"/>
  <c r="L44" i="7"/>
  <c r="H38" i="7"/>
  <c r="I38" i="7" s="1"/>
  <c r="J38" i="7"/>
  <c r="C51" i="7"/>
  <c r="C52" i="7" s="1"/>
  <c r="H6" i="22"/>
  <c r="I55" i="8"/>
  <c r="J27" i="8"/>
  <c r="K27" i="8"/>
  <c r="E41" i="8"/>
  <c r="F54" i="8"/>
  <c r="H54" i="8"/>
  <c r="G11" i="9"/>
  <c r="J16" i="9"/>
  <c r="K16" i="9" s="1"/>
  <c r="G44" i="9"/>
  <c r="J37" i="9"/>
  <c r="K37" i="9" s="1"/>
  <c r="G30" i="9"/>
  <c r="J23" i="9"/>
  <c r="H17" i="9"/>
  <c r="H11" i="9"/>
  <c r="F11" i="9"/>
  <c r="D30" i="9"/>
  <c r="L44" i="9"/>
  <c r="C40" i="9"/>
  <c r="G17" i="9"/>
  <c r="C17" i="9"/>
  <c r="M17" i="9"/>
  <c r="K13" i="9"/>
  <c r="H21" i="9"/>
  <c r="F21" i="9"/>
  <c r="G6" i="22"/>
  <c r="K38" i="7"/>
  <c r="L38" i="7"/>
  <c r="H44" i="7"/>
  <c r="I40" i="22"/>
  <c r="I10" i="22" s="1"/>
  <c r="H47" i="7"/>
  <c r="I47" i="7" s="1"/>
  <c r="J47" i="7" s="1"/>
  <c r="I17" i="22"/>
  <c r="L55" i="7"/>
  <c r="K17" i="22"/>
  <c r="K55" i="7"/>
  <c r="J17" i="22"/>
  <c r="I5" i="22"/>
  <c r="H35" i="20"/>
  <c r="I7" i="22" s="1"/>
  <c r="H22" i="20"/>
  <c r="H51" i="7"/>
  <c r="I51" i="7" s="1"/>
  <c r="J51" i="7" s="1"/>
  <c r="J5" i="22"/>
  <c r="I22" i="20"/>
  <c r="K47" i="7"/>
  <c r="I35" i="20"/>
  <c r="J7" i="22"/>
  <c r="K5" i="22"/>
  <c r="J35" i="20"/>
  <c r="K7" i="22" s="1"/>
  <c r="L47" i="7"/>
  <c r="J22" i="20"/>
  <c r="B41" i="7"/>
  <c r="H41" i="7"/>
  <c r="I41" i="7" s="1"/>
  <c r="K41" i="7"/>
  <c r="I15" i="20"/>
  <c r="H37" i="7"/>
  <c r="L41" i="7"/>
  <c r="H15" i="20"/>
  <c r="K50" i="7"/>
  <c r="K52" i="7"/>
  <c r="J6" i="22"/>
  <c r="J15" i="20"/>
  <c r="H50" i="7"/>
  <c r="I6" i="22"/>
  <c r="I13" i="20"/>
  <c r="K37" i="7"/>
  <c r="I50" i="7"/>
  <c r="J50" i="7" s="1"/>
  <c r="J13" i="20"/>
  <c r="L37" i="7"/>
  <c r="H13" i="20"/>
  <c r="K6" i="22"/>
  <c r="L50" i="7"/>
  <c r="L52" i="7"/>
  <c r="H2" i="21" l="1"/>
  <c r="E2" i="20"/>
  <c r="F2" i="22"/>
  <c r="I41" i="8"/>
  <c r="I7" i="9"/>
  <c r="C40" i="8"/>
  <c r="C55" i="8" s="1"/>
  <c r="L40" i="8"/>
  <c r="L55" i="8" s="1"/>
  <c r="L34" i="9"/>
  <c r="K48" i="9"/>
  <c r="J39" i="7"/>
  <c r="K10" i="8"/>
  <c r="I14" i="22"/>
  <c r="M22" i="8"/>
  <c r="M54" i="8" s="1"/>
  <c r="B6" i="39"/>
  <c r="B17" i="39"/>
  <c r="B3" i="39"/>
  <c r="I67" i="7"/>
  <c r="I65" i="7"/>
  <c r="J65" i="7" s="1"/>
  <c r="I33" i="7"/>
  <c r="J33" i="7" s="1"/>
  <c r="H34" i="9"/>
  <c r="H50" i="9" s="1"/>
  <c r="D11" i="9"/>
  <c r="D27" i="9" s="1"/>
  <c r="J14" i="9"/>
  <c r="F29" i="16"/>
  <c r="J52" i="7"/>
  <c r="H52" i="7"/>
  <c r="J41" i="7"/>
  <c r="J12" i="9"/>
  <c r="I13" i="7"/>
  <c r="J13" i="7" s="1"/>
  <c r="I40" i="9"/>
  <c r="K30" i="9"/>
  <c r="K39" i="9"/>
  <c r="L30" i="9"/>
  <c r="L50" i="9" s="1"/>
  <c r="J37" i="22"/>
  <c r="J9" i="22" s="1"/>
  <c r="K19" i="7"/>
  <c r="K20" i="7" s="1"/>
  <c r="K21" i="7" s="1"/>
  <c r="K24" i="7" s="1"/>
  <c r="K26" i="7" s="1"/>
  <c r="L7" i="9"/>
  <c r="M30" i="9"/>
  <c r="M11" i="9"/>
  <c r="M27" i="9" s="1"/>
  <c r="M34" i="9"/>
  <c r="J29" i="16"/>
  <c r="P21" i="32"/>
  <c r="I40" i="7"/>
  <c r="J40" i="7" s="1"/>
  <c r="I37" i="7"/>
  <c r="J37" i="7" s="1"/>
  <c r="K35" i="8"/>
  <c r="B4" i="39"/>
  <c r="B18" i="39"/>
  <c r="B5" i="39"/>
  <c r="B7" i="39"/>
  <c r="B38" i="39" s="1"/>
  <c r="J67" i="7"/>
  <c r="I66" i="7"/>
  <c r="J66" i="7" s="1"/>
  <c r="I32" i="7"/>
  <c r="I34" i="7" s="1"/>
  <c r="C34" i="7"/>
  <c r="I25" i="7"/>
  <c r="I22" i="7"/>
  <c r="J22" i="7" s="1"/>
  <c r="E11" i="9"/>
  <c r="D44" i="9"/>
  <c r="D50" i="9" s="1"/>
  <c r="D51" i="9" s="1"/>
  <c r="R21" i="32"/>
  <c r="R22" i="32" s="1"/>
  <c r="J22" i="26"/>
  <c r="J30" i="26" s="1"/>
  <c r="J57" i="26" s="1"/>
  <c r="P22" i="32"/>
  <c r="I14" i="7"/>
  <c r="J14" i="7" s="1"/>
  <c r="H20" i="7"/>
  <c r="L54" i="8"/>
  <c r="L41" i="8"/>
  <c r="C34" i="9"/>
  <c r="C50" i="9" s="1"/>
  <c r="K14" i="9"/>
  <c r="C11" i="9"/>
  <c r="O3" i="33"/>
  <c r="I3" i="35"/>
  <c r="I17" i="9"/>
  <c r="J18" i="9"/>
  <c r="I21" i="9"/>
  <c r="J22" i="9"/>
  <c r="I8" i="7"/>
  <c r="D12" i="7"/>
  <c r="E21" i="9"/>
  <c r="J24" i="9"/>
  <c r="K24" i="9" s="1"/>
  <c r="E44" i="9"/>
  <c r="E50" i="9" s="1"/>
  <c r="J45" i="9"/>
  <c r="K8" i="8"/>
  <c r="K36" i="9"/>
  <c r="K20" i="9"/>
  <c r="K15" i="9"/>
  <c r="K41" i="9"/>
  <c r="B21" i="7"/>
  <c r="B24" i="7" s="1"/>
  <c r="I52" i="7"/>
  <c r="K22" i="9"/>
  <c r="H27" i="9"/>
  <c r="H51" i="9" s="1"/>
  <c r="H12" i="7"/>
  <c r="H21" i="7" s="1"/>
  <c r="H24" i="7" s="1"/>
  <c r="H26" i="7" s="1"/>
  <c r="C22" i="8"/>
  <c r="I30" i="9"/>
  <c r="L17" i="9"/>
  <c r="L27" i="9" s="1"/>
  <c r="L51" i="9" s="1"/>
  <c r="C27" i="9"/>
  <c r="C51" i="9" s="1"/>
  <c r="L20" i="7"/>
  <c r="L21" i="7" s="1"/>
  <c r="L24" i="7" s="1"/>
  <c r="L26" i="7" s="1"/>
  <c r="K43" i="9"/>
  <c r="I34" i="9"/>
  <c r="K25" i="9"/>
  <c r="N21" i="32"/>
  <c r="N40" i="32" s="1"/>
  <c r="P3" i="32"/>
  <c r="E12" i="7"/>
  <c r="E21" i="7" s="1"/>
  <c r="E24" i="7" s="1"/>
  <c r="E26" i="7" s="1"/>
  <c r="N26" i="33"/>
  <c r="G27" i="9"/>
  <c r="F41" i="8"/>
  <c r="J25" i="8"/>
  <c r="J40" i="8" s="1"/>
  <c r="J55" i="8" s="1"/>
  <c r="O26" i="33"/>
  <c r="O31" i="33" s="1"/>
  <c r="Q21" i="32"/>
  <c r="Q40" i="32" s="1"/>
  <c r="Q45" i="32" s="1"/>
  <c r="P39" i="32"/>
  <c r="P40" i="32" s="1"/>
  <c r="P45" i="32" s="1"/>
  <c r="I44" i="7"/>
  <c r="J44" i="7" s="1"/>
  <c r="I55" i="7"/>
  <c r="J55" i="7" s="1"/>
  <c r="J10" i="9"/>
  <c r="K10" i="9" s="1"/>
  <c r="R39" i="32"/>
  <c r="R40" i="32" s="1"/>
  <c r="R45" i="32" s="1"/>
  <c r="J8" i="9"/>
  <c r="E7" i="9"/>
  <c r="E27" i="9" s="1"/>
  <c r="E51" i="9" s="1"/>
  <c r="F34" i="9"/>
  <c r="F50" i="9" s="1"/>
  <c r="F51" i="9" s="1"/>
  <c r="J35" i="9"/>
  <c r="J34" i="9" s="1"/>
  <c r="G40" i="9"/>
  <c r="G50" i="9" s="1"/>
  <c r="J42" i="9"/>
  <c r="K42" i="9" s="1"/>
  <c r="J14" i="8"/>
  <c r="J22" i="8" s="1"/>
  <c r="G22" i="8"/>
  <c r="D22" i="8"/>
  <c r="K12" i="8"/>
  <c r="J11" i="7"/>
  <c r="M41" i="8"/>
  <c r="I45" i="7"/>
  <c r="J45" i="7" s="1"/>
  <c r="I29" i="7"/>
  <c r="J29" i="7" s="1"/>
  <c r="J8" i="7"/>
  <c r="F19" i="7"/>
  <c r="F20" i="7" s="1"/>
  <c r="F21" i="7" s="1"/>
  <c r="F24" i="7" s="1"/>
  <c r="F26" i="7" s="1"/>
  <c r="I56" i="7"/>
  <c r="J56" i="7" s="1"/>
  <c r="I17" i="7"/>
  <c r="J17" i="7" s="1"/>
  <c r="H41" i="8"/>
  <c r="D40" i="8"/>
  <c r="D55" i="8" s="1"/>
  <c r="J32" i="7"/>
  <c r="J34" i="7" s="1"/>
  <c r="J25" i="7"/>
  <c r="J19" i="9"/>
  <c r="K19" i="9" s="1"/>
  <c r="A1" i="40"/>
  <c r="I50" i="9" l="1"/>
  <c r="I27" i="9"/>
  <c r="I51" i="9" s="1"/>
  <c r="B2" i="7"/>
  <c r="C2" i="36"/>
  <c r="C2" i="19"/>
  <c r="C2" i="8"/>
  <c r="C2" i="16"/>
  <c r="C2" i="32"/>
  <c r="C2" i="26"/>
  <c r="C2" i="33"/>
  <c r="C2" i="9"/>
  <c r="F2" i="20"/>
  <c r="F2" i="21"/>
  <c r="D2" i="22"/>
  <c r="C2" i="20"/>
  <c r="G2" i="21"/>
  <c r="D2" i="20"/>
  <c r="E2" i="22"/>
  <c r="M2" i="36"/>
  <c r="M2" i="16"/>
  <c r="M2" i="9"/>
  <c r="R3" i="32"/>
  <c r="J2" i="20"/>
  <c r="M2" i="8"/>
  <c r="M3" i="35"/>
  <c r="Q3" i="33"/>
  <c r="K3" i="22"/>
  <c r="L2" i="7"/>
  <c r="M2" i="26"/>
  <c r="M2" i="19"/>
  <c r="M50" i="9"/>
  <c r="M51" i="9" s="1"/>
  <c r="J11" i="9"/>
  <c r="K12" i="9"/>
  <c r="K11" i="9" s="1"/>
  <c r="L2" i="9"/>
  <c r="P3" i="33"/>
  <c r="K3" i="35"/>
  <c r="I2" i="20"/>
  <c r="L2" i="16"/>
  <c r="J3" i="22"/>
  <c r="K2" i="7"/>
  <c r="L2" i="36"/>
  <c r="L2" i="26"/>
  <c r="Q3" i="32"/>
  <c r="L2" i="19"/>
  <c r="L2" i="8"/>
  <c r="D54" i="8"/>
  <c r="D41" i="8"/>
  <c r="J54" i="8"/>
  <c r="J41" i="8"/>
  <c r="K8" i="9"/>
  <c r="K7" i="9" s="1"/>
  <c r="J7" i="9"/>
  <c r="C54" i="8"/>
  <c r="C41" i="8"/>
  <c r="I19" i="7"/>
  <c r="J19" i="7" s="1"/>
  <c r="J20" i="7" s="1"/>
  <c r="K25" i="8"/>
  <c r="K40" i="8" s="1"/>
  <c r="K55" i="8" s="1"/>
  <c r="Q22" i="32"/>
  <c r="K40" i="9"/>
  <c r="J40" i="9"/>
  <c r="G41" i="8"/>
  <c r="G54" i="8"/>
  <c r="B26" i="7"/>
  <c r="J44" i="9"/>
  <c r="K45" i="9"/>
  <c r="K44" i="9" s="1"/>
  <c r="D21" i="7"/>
  <c r="D24" i="7" s="1"/>
  <c r="I12" i="7"/>
  <c r="J17" i="9"/>
  <c r="K18" i="9"/>
  <c r="K17" i="9" s="1"/>
  <c r="K14" i="8"/>
  <c r="K22" i="8" s="1"/>
  <c r="G51" i="9"/>
  <c r="K21" i="9"/>
  <c r="J21" i="9"/>
  <c r="K35" i="9"/>
  <c r="K34" i="9" s="1"/>
  <c r="K50" i="9" s="1"/>
  <c r="I20" i="7"/>
  <c r="N22" i="32"/>
  <c r="J50" i="9" l="1"/>
  <c r="K54" i="8"/>
  <c r="K41" i="8"/>
  <c r="D26" i="7"/>
  <c r="I24" i="7"/>
  <c r="J27" i="9"/>
  <c r="J51" i="9" s="1"/>
  <c r="I21" i="7"/>
  <c r="J12" i="7"/>
  <c r="J21" i="7" s="1"/>
  <c r="K27" i="9"/>
  <c r="K51" i="9" s="1"/>
  <c r="I26" i="7" l="1"/>
  <c r="J24" i="7"/>
  <c r="J26" i="7" s="1"/>
</calcChain>
</file>

<file path=xl/comments1.xml><?xml version="1.0" encoding="utf-8"?>
<comments xmlns="http://schemas.openxmlformats.org/spreadsheetml/2006/main">
  <authors>
    <author>1777</author>
  </authors>
  <commentList>
    <comment ref="F81" authorId="0">
      <text>
        <r>
          <rPr>
            <b/>
            <sz val="8"/>
            <color indexed="81"/>
            <rFont val="Tahoma"/>
            <family val="2"/>
          </rPr>
          <t>1777:</t>
        </r>
        <r>
          <rPr>
            <sz val="8"/>
            <color indexed="81"/>
            <rFont val="Tahoma"/>
            <family val="2"/>
          </rPr>
          <t xml:space="preserve">
Consolidated word excluded from title - not applicable</t>
        </r>
      </text>
    </comment>
  </commentList>
</comments>
</file>

<file path=xl/sharedStrings.xml><?xml version="1.0" encoding="utf-8"?>
<sst xmlns="http://schemas.openxmlformats.org/spreadsheetml/2006/main" count="29369" uniqueCount="2533">
  <si>
    <t>Provision of basic services</t>
  </si>
  <si>
    <t>2010 World Cup</t>
  </si>
  <si>
    <t>1. Must reconcile with 'Financial Position' budget</t>
  </si>
  <si>
    <t>2. Leases treated as assets to be depreciated as the same as purchased/constructed assets.  Includes PPP asset element accounted for as finance leases</t>
  </si>
  <si>
    <t>3. Borrowing (original budget) must reconcile to Budget Table A16</t>
  </si>
  <si>
    <t>check</t>
  </si>
  <si>
    <t>Unit of measurement</t>
  </si>
  <si>
    <t>Insert measure/s description</t>
  </si>
  <si>
    <t>2. Additional cash-backed accumulated funds/unspent funds (MFMA section 18(1)(b) and section 28(2)(e)) identified after the Original Budget approved and after annual financial statements audited (note: only where underspending could not reasonably have been foreseen)</t>
  </si>
  <si>
    <t>3. Increases of funds approved under MFMA section 31</t>
  </si>
  <si>
    <t xml:space="preserve">4. Adjustments approved in accordance with MFMA section 29 </t>
  </si>
  <si>
    <t>5. Adjustments to transfers from National or Provincial Government</t>
  </si>
  <si>
    <t>6. Adjusts. = 'Other' Adjustments proposed to be approved; including revenue under-collection (MFMA section 28(2)(a)); additional revenue appropriation on existing programmes (section 28(2))(b); projected savings (section 28(2)(d)); error correction (section 28(2)(f))</t>
  </si>
  <si>
    <t>7. G = B + C + D + E + F</t>
  </si>
  <si>
    <t>8. Adjusted Budget H = (A or A1/2 etc) + G</t>
  </si>
  <si>
    <t>1. Include a measurable performance objective for each revenue source (within a relevant function) and each vote (MFMA s17(3)(b))</t>
  </si>
  <si>
    <t>2. Include the estimated effect on the target of each component of an adjustment budget (B to G)</t>
  </si>
  <si>
    <t>4. Total target adjustments G = B + C + D + E + F</t>
  </si>
  <si>
    <t>5. Total Adjusted Budget targets H = (A or A1/2 etc) + G</t>
  </si>
  <si>
    <t>6. NOTE - include adjustsment by 'exception' (only where amended)</t>
  </si>
  <si>
    <t>Basis of calculation</t>
  </si>
  <si>
    <t>Borrowing Management</t>
  </si>
  <si>
    <t>Credit Rating</t>
  </si>
  <si>
    <t>Short term/long term rating</t>
  </si>
  <si>
    <t>Capital Charges to Operating Expenditure</t>
  </si>
  <si>
    <t>Interest &amp; Principal Paid /Operating Expenditure</t>
  </si>
  <si>
    <t>Date of Adjustment</t>
  </si>
  <si>
    <t>Safety of Capital</t>
  </si>
  <si>
    <t>Gearing</t>
  </si>
  <si>
    <t>Long Term Borrowing/ Funds &amp; Reserves</t>
  </si>
  <si>
    <t>Liquidity</t>
  </si>
  <si>
    <t>Current Ratio</t>
  </si>
  <si>
    <t>Current assets/current liabilities</t>
  </si>
  <si>
    <t>Current Ratio adjusted for aged debtors</t>
  </si>
  <si>
    <t>Liquidity Ratio</t>
  </si>
  <si>
    <t>Monetary Assets/Current Liabilities</t>
  </si>
  <si>
    <t>Revenue Management</t>
  </si>
  <si>
    <t>Annual Debtors Collection Rate (Payment Level %)</t>
  </si>
  <si>
    <t>Last 12 Mths Receipts/ Last 12 Mths Billing</t>
  </si>
  <si>
    <t>Outstanding Debtors to Revenue</t>
  </si>
  <si>
    <t>Total Outstanding Debtors to Annual Revenue</t>
  </si>
  <si>
    <t>Longstanding Debtors Recovered</t>
  </si>
  <si>
    <t>Debtors &gt; 12 Mths Recovered/Total Debtors &gt; 12 Months Old</t>
  </si>
  <si>
    <t>Creditors Management</t>
  </si>
  <si>
    <t>Creditors System Efficiency</t>
  </si>
  <si>
    <t>% of Creditors Paid Within Terms (within MFMA s 65(e))</t>
  </si>
  <si>
    <t>Other Indicators</t>
  </si>
  <si>
    <t>Electricity Distribution Losses (2)</t>
  </si>
  <si>
    <t>Water Distribution Losses (2)</t>
  </si>
  <si>
    <t>Employee costs/(Total Revenue - capital revenue)</t>
  </si>
  <si>
    <t>Repairs &amp; Maintenance</t>
  </si>
  <si>
    <t>R&amp;M/(Total Revenue excluding capital revenue)</t>
  </si>
  <si>
    <t>Finance charges &amp; Depreciation</t>
  </si>
  <si>
    <t>FC&amp;D/(Total Revenue - capital revenue)</t>
  </si>
  <si>
    <t>IDP regulation financial viability indicators</t>
  </si>
  <si>
    <t>i. Debt coverage</t>
  </si>
  <si>
    <t>(Total Operating Revenue - Operating Grants)/Debt service payments due within financial year)</t>
  </si>
  <si>
    <t>ii. O/S Service Debtors to Revenue</t>
  </si>
  <si>
    <t>Total outstanding service debtors/annual revenue received for services</t>
  </si>
  <si>
    <t>iii. Cost coverage</t>
  </si>
  <si>
    <t>(Available cash + Investments)/monthly fixed operational expenditure</t>
  </si>
  <si>
    <t>1.  Consumer debtors &gt; 12 months old are excluded from current assets</t>
  </si>
  <si>
    <t>Calculation data</t>
  </si>
  <si>
    <t>Debtors &gt; 90 days</t>
  </si>
  <si>
    <t>Debtors &gt; 12 months recovered</t>
  </si>
  <si>
    <t>Monthly fixed operational expenditure</t>
  </si>
  <si>
    <t>Fixed operational expenditure % assumption</t>
  </si>
  <si>
    <t>Description of economic indicator</t>
  </si>
  <si>
    <t>2007 Survey</t>
  </si>
  <si>
    <t>Demographics</t>
  </si>
  <si>
    <t>Population</t>
  </si>
  <si>
    <t>Females aged 5 - 14</t>
  </si>
  <si>
    <t>Males aged 5 - 14</t>
  </si>
  <si>
    <t>Females aged 15 - 34</t>
  </si>
  <si>
    <t>Males aged 15 - 34</t>
  </si>
  <si>
    <t>Unemployment</t>
  </si>
  <si>
    <t>Parent Municipality</t>
  </si>
  <si>
    <t>Type of Entities Range:</t>
  </si>
  <si>
    <t>Consolidated Information</t>
  </si>
  <si>
    <t>MTREF Range:</t>
  </si>
  <si>
    <t>MTREF Linked:</t>
  </si>
  <si>
    <t>MTREF:</t>
  </si>
  <si>
    <t>Fin Year:</t>
  </si>
  <si>
    <t>None</t>
  </si>
  <si>
    <t>Insert description</t>
  </si>
  <si>
    <t>Household/demographics (000)</t>
  </si>
  <si>
    <t>Number of people in municipal area</t>
  </si>
  <si>
    <t>Number of poor people in municipal area</t>
  </si>
  <si>
    <t>Number of households in municipal area</t>
  </si>
  <si>
    <t>Number of poor households in municipal area</t>
  </si>
  <si>
    <t>Definition of poor household (R per month)</t>
  </si>
  <si>
    <t>Formal</t>
  </si>
  <si>
    <t>Informal</t>
  </si>
  <si>
    <t>Dwellings provided by province/s</t>
  </si>
  <si>
    <t>Total new housing dwellings</t>
  </si>
  <si>
    <t>Inflation/inflation outlook (CPIX)</t>
  </si>
  <si>
    <t>Interest rate - borrowing</t>
  </si>
  <si>
    <t>Interest rate - investment</t>
  </si>
  <si>
    <t>Remuneration increases</t>
  </si>
  <si>
    <t>Consumption growth (electricity)</t>
  </si>
  <si>
    <t>Consumption growth (water)</t>
  </si>
  <si>
    <t>Property tax/service charges</t>
  </si>
  <si>
    <t>%</t>
  </si>
  <si>
    <t>Rental of facilities &amp; equipment</t>
  </si>
  <si>
    <t>Interest - external investments</t>
  </si>
  <si>
    <t>Interest - debtors</t>
  </si>
  <si>
    <t>Revenue from agency services</t>
  </si>
  <si>
    <t>MFMA section</t>
  </si>
  <si>
    <t>Funding measures</t>
  </si>
  <si>
    <t>Cash/cash equivalents at the year end - R'000</t>
  </si>
  <si>
    <t>18(1)b</t>
  </si>
  <si>
    <t>Cash + investments at the yr end less applications - R'000</t>
  </si>
  <si>
    <t>Cash year end/monthly employee/supplier payments</t>
  </si>
  <si>
    <t>Surplus/(Deficit) excluding depreciation offsets: R'000</t>
  </si>
  <si>
    <t>18(1)</t>
  </si>
  <si>
    <t>Service charge rev % change - macro CPIX target exclusive</t>
  </si>
  <si>
    <t>18(1)a,(2)</t>
  </si>
  <si>
    <t>Cash receipts % of Ratepayer &amp; Other revenue</t>
  </si>
  <si>
    <t>Debt impairment expense as a % of total billable revenue</t>
  </si>
  <si>
    <t>Capital payments % of capital expenditure</t>
  </si>
  <si>
    <t>18(1)c;19</t>
  </si>
  <si>
    <t>Borrowing receipts % of capital expenditure (excl. transfers)</t>
  </si>
  <si>
    <t>18(1)c</t>
  </si>
  <si>
    <t>Grants % of Govt. legislated/gazetted allocations</t>
  </si>
  <si>
    <t>18(1)a</t>
  </si>
  <si>
    <t>Current consumer debtors % change - incr(decr)</t>
  </si>
  <si>
    <t>Long term receivables % change - incr(decr)</t>
  </si>
  <si>
    <t>R&amp;M % of Property Plant &amp; Equipment</t>
  </si>
  <si>
    <t>20(1)(vi)</t>
  </si>
  <si>
    <t>Asset renewal % of capital budget</t>
  </si>
  <si>
    <t>1. Positive cash balances indicative of minimum compliance - subject to 2</t>
  </si>
  <si>
    <t>2. Deduct applications (defined) from cash balances</t>
  </si>
  <si>
    <t>3. Indicative of sufficient liquidity to meet average monthly operating payments</t>
  </si>
  <si>
    <t>4. Indicative of funded operational requirements</t>
  </si>
  <si>
    <t>5. Indicative of adherence to macro-economic targets (prior to 2003/04 revenue not available for high capacity municipalities and later for other capacity classifications)</t>
  </si>
  <si>
    <t>6. Realistic average cash collection forecasts as % of annual billed revenue</t>
  </si>
  <si>
    <t>7. Realistic average increase in doubtful debt provision</t>
  </si>
  <si>
    <t>8. Indicative of planned capital expenditure level &amp; cash payment timing</t>
  </si>
  <si>
    <t>9. Indicative of compliance with borrowing 'only' for the capital budget - should not exceed 100% unless refinancing</t>
  </si>
  <si>
    <t>10. Substantiation of National/Province allocations included in budget</t>
  </si>
  <si>
    <t>11. Indicative of realistic current arrear debtor collection targets (prior to 2003/04 revenue not available for high cap municipalities and later for other capacity classifications)</t>
  </si>
  <si>
    <t>12. Indicative of realistic long term arrear debtor collection targets (prior to 2003/04 revenue not available for high cap municipalities and later for other capacity classifications)</t>
  </si>
  <si>
    <t>13. Indicative of a credible allowance for repairs &amp; maintenance of assets</t>
  </si>
  <si>
    <t>14. Indicative of a credible allowance for asset renewal (requires analysis of asset renewal projects as % of total capital projects - detailed capital plan)</t>
  </si>
  <si>
    <t>Macro CPIX target</t>
  </si>
  <si>
    <t>Total service charge revenue</t>
  </si>
  <si>
    <t>Total service charge revenue - previous year</t>
  </si>
  <si>
    <t>Provincial government gazetted allocations</t>
  </si>
  <si>
    <t>National government DoRA allocations</t>
  </si>
  <si>
    <t>Cash receipts from ratepayers</t>
  </si>
  <si>
    <t>Ratepayer &amp; Other revenue</t>
  </si>
  <si>
    <t>Change in debtors</t>
  </si>
  <si>
    <t>Average annual collection rate (arrears inclusive)</t>
  </si>
  <si>
    <t>RECEIPTS:</t>
  </si>
  <si>
    <t>1, 2</t>
  </si>
  <si>
    <t>National Government:</t>
  </si>
  <si>
    <t>Other transfers and grants [insert description]</t>
  </si>
  <si>
    <t>Provincial Government:</t>
  </si>
  <si>
    <t>District Municipality:</t>
  </si>
  <si>
    <t>[insert description]</t>
  </si>
  <si>
    <t>Other grant providers:</t>
  </si>
  <si>
    <t>Other capital transfers [insert description]</t>
  </si>
  <si>
    <t>1. Each grant is listed by name as gazetted together with the name of the transferring department or municipality, donor or other organisation</t>
  </si>
  <si>
    <t>3. Replacement of RSC levies</t>
  </si>
  <si>
    <t>6. Only complete if a previous adjusted budget has been approved in the same financial year. Reflect most recent adjusted budget.</t>
  </si>
  <si>
    <t>4. Housing subsidies for housing where ownership transferred to organisations or persons outside the control of the municipality</t>
  </si>
  <si>
    <t>5. Motor vehicle licensing refunds to be included under 'agency' services (Not shown here as Receipts)</t>
  </si>
  <si>
    <t>6. Total Grant Receipts original budget must reconcile to budget supporting table A18</t>
  </si>
  <si>
    <t>10. Adjusts. = 'Other' Adjustments proposed to be approved; including revenue under-collection (MFMA section 28(2)(a)); error correction (section 28(2)(f)); functional shifts and any adjustments made under delegation by the AO since the budget was approve</t>
  </si>
  <si>
    <t>11. E = B + C + D</t>
  </si>
  <si>
    <t>12. Adjusted Budget F = (A or A1/2 etc) + E</t>
  </si>
  <si>
    <t>EXPENDITURE ON TRANSFERS AND GRANT PROGRAM:</t>
  </si>
  <si>
    <t>Contributions recognised - capital &amp; contributed assets</t>
  </si>
  <si>
    <t>1. Transfers/Grant expenditure must be separately listed for each allocation received</t>
  </si>
  <si>
    <t>3. Increases of funds approved under section 31 MFMA</t>
  </si>
  <si>
    <t>4. Adjustments to funding allocations from National or Provincial Government</t>
  </si>
  <si>
    <t xml:space="preserve">5. Adjusts. = 'Other' Adjustments proposed to be approved; error correction (section 28(2)(f)); functional shifts and any adjustments made under delegation by the AO since the budget was approved or since a previously 'approved' Adjustments Budget in the </t>
  </si>
  <si>
    <t>6. E = B + C + D</t>
  </si>
  <si>
    <t>7. Adjusted Budget F = (A or A1/2 etc) + E</t>
  </si>
  <si>
    <t>Balance unspent at beginning of the year</t>
  </si>
  <si>
    <t>Current year receipts</t>
  </si>
  <si>
    <t>Conditions met - transferred to revenue</t>
  </si>
  <si>
    <t>Conditions still to be met - transferred to liabilities</t>
  </si>
  <si>
    <t>1. Total capital grants revenue budget must reconcile to budget tables A4 and A5; total operating grants revenue must reconcile to budget table A4</t>
  </si>
  <si>
    <t>2. CTBM = conditions to be met</t>
  </si>
  <si>
    <t>5. Adjustments to funding allocations from National or Provincial Government</t>
  </si>
  <si>
    <t>5. Adjusts. = 'Other' Adjustments proposed to be approved; including revenue under-collection (MFMA section 28(2)(a)); additional revenue appropriation on existing programmes (section 28(2))(b); projected savings (section 28(2)(d)); error correction (sect</t>
  </si>
  <si>
    <t>TOTAL ALLOCATIONS TO MUNICIPALITIES:</t>
  </si>
  <si>
    <t>TOTAL ALLOCATIONS TO ENTITIES/EMs'</t>
  </si>
  <si>
    <t>TOTAL ALLOCATIONS TO OTHER ORGANS OF STATE:</t>
  </si>
  <si>
    <t>1. Insert description listed by municipal name and demarcation code of recipient</t>
  </si>
  <si>
    <t>2. Insert description of each entity or external mechanism (an external mechanism may be provided with resources to ensure a minimum level of service)</t>
  </si>
  <si>
    <t>3. Insert description of each Organ of State; e.g. Eskom</t>
  </si>
  <si>
    <t>4. Insert description of each 'other' organisation</t>
  </si>
  <si>
    <t>5. All descriptions should separate allocations for 'capital purposes' and 'operating purposes'</t>
  </si>
  <si>
    <t>12. G = B + C + D + E +  F</t>
  </si>
  <si>
    <t>Summary of remuneration</t>
  </si>
  <si>
    <t>% change</t>
  </si>
  <si>
    <t>Councillors (Political Office Bearers plus Other)</t>
  </si>
  <si>
    <t>Medical Aid Contributions</t>
  </si>
  <si>
    <t>Sub Total - Councillors</t>
  </si>
  <si>
    <t>% increase</t>
  </si>
  <si>
    <t>Senior Managers of the Municipality</t>
  </si>
  <si>
    <t>Performance Bonus</t>
  </si>
  <si>
    <t>Sub Total - Senior Managers of Municipality</t>
  </si>
  <si>
    <t>Other Municipal Staff</t>
  </si>
  <si>
    <t>Basic Salaries and Wages</t>
  </si>
  <si>
    <t>Sub Total - Other Municipal Staff</t>
  </si>
  <si>
    <t>Total Parent Municipality</t>
  </si>
  <si>
    <t>Board Members of Entities</t>
  </si>
  <si>
    <t>Board Fees</t>
  </si>
  <si>
    <t>Sub Total - Board Members of Entities</t>
  </si>
  <si>
    <t>Senior Managers of Entities</t>
  </si>
  <si>
    <t>Sub Total - Senior Managers of Entities</t>
  </si>
  <si>
    <t>Other Staff of Entities</t>
  </si>
  <si>
    <t>Sub Total - Other Staff of Entities</t>
  </si>
  <si>
    <t>Total Municipal Entities</t>
  </si>
  <si>
    <t>COUNCILLOR ALLOWANCES, EMPLOYEE REMUNERATION &amp; ENTITY REMUNERATION</t>
  </si>
  <si>
    <t>TOTAL MANAGERS AND STAFF</t>
  </si>
  <si>
    <t>1. Include 'Loans and advances' where applicable if any reportable amounts only until phased compliance with s164 of MFMA achieved</t>
  </si>
  <si>
    <t>2. If benefits in kind are provided (e.g. provision of living quarters) the full market value must be shown as the cost to the municipality</t>
  </si>
  <si>
    <t>3. s57 of the Systems Act</t>
  </si>
  <si>
    <t>4. Must agree to the sub-total appearing on Table C1 (Employee costs)</t>
  </si>
  <si>
    <t>Column Definitions:</t>
  </si>
  <si>
    <t>A. The original budget approved by council for the current year</t>
  </si>
  <si>
    <t>Municipal Entities</t>
  </si>
  <si>
    <t>Type of report:</t>
  </si>
  <si>
    <t>9. Adjustments caused by changes in funding allocations from National or Provincial Government</t>
  </si>
  <si>
    <t>11. G = B + C + D + E +  F</t>
  </si>
  <si>
    <t>Medium Term Revenue and Expenditure Framework</t>
  </si>
  <si>
    <t>July</t>
  </si>
  <si>
    <t>August</t>
  </si>
  <si>
    <t>Sept.</t>
  </si>
  <si>
    <t>October</t>
  </si>
  <si>
    <t>November</t>
  </si>
  <si>
    <t>December</t>
  </si>
  <si>
    <t>January</t>
  </si>
  <si>
    <t>February</t>
  </si>
  <si>
    <t>March</t>
  </si>
  <si>
    <t>April</t>
  </si>
  <si>
    <t>May</t>
  </si>
  <si>
    <t>June</t>
  </si>
  <si>
    <t>Full year budget</t>
  </si>
  <si>
    <t>Adjusted Budget</t>
  </si>
  <si>
    <t>Surplus/ (Deficit)</t>
  </si>
  <si>
    <t>1. Surplus (Deficit) must reconcile with budget table A2 and monthly budget statement table C2</t>
  </si>
  <si>
    <t>Surplus/ (Deficit) 1.</t>
  </si>
  <si>
    <t>1. Surplus (Deficit) must reconcile with budget table A3 and monthly budget statement table C3</t>
  </si>
  <si>
    <t>Service charges - refuse</t>
  </si>
  <si>
    <t>Total Revenue</t>
  </si>
  <si>
    <t>Description</t>
  </si>
  <si>
    <t>Grants:</t>
  </si>
  <si>
    <t>National - opex</t>
  </si>
  <si>
    <t>Provincial - opex</t>
  </si>
  <si>
    <t>National - capex</t>
  </si>
  <si>
    <t>Provincial - capex</t>
  </si>
  <si>
    <t>YESNO</t>
  </si>
  <si>
    <t>2006/07</t>
  </si>
  <si>
    <t>2007/08</t>
  </si>
  <si>
    <t>2008/09</t>
  </si>
  <si>
    <t>2009/10</t>
  </si>
  <si>
    <t>Yes</t>
  </si>
  <si>
    <t>2005/06</t>
  </si>
  <si>
    <t>Ambulance</t>
  </si>
  <si>
    <t>2004/05</t>
  </si>
  <si>
    <t>2007/08 Medium Term Revenue &amp; Expenditure Framework</t>
  </si>
  <si>
    <t>2008/09 Medium Term Revenue &amp; Expenditure Framework</t>
  </si>
  <si>
    <t>2009/10 Medium Term Revenue &amp; Expenditure Framework</t>
  </si>
  <si>
    <t>Municipal Systems Improvement</t>
  </si>
  <si>
    <t>Sport and Recreation</t>
  </si>
  <si>
    <t>Budget Year 2007/08</t>
  </si>
  <si>
    <t>Budget Year 2008/09</t>
  </si>
  <si>
    <t>Budget Year 2009/10</t>
  </si>
  <si>
    <t>Budget Year +1 2008/09</t>
  </si>
  <si>
    <t>Budget Year +1 2009/10</t>
  </si>
  <si>
    <t>Budget Year +1 2010/11</t>
  </si>
  <si>
    <t>Budget Year +2 2009/10</t>
  </si>
  <si>
    <t>Budget Year +2 2010/11</t>
  </si>
  <si>
    <t>Budget Year +2 2011/12</t>
  </si>
  <si>
    <t>Adjustments Budget</t>
  </si>
  <si>
    <t>Annual target 2007/08</t>
  </si>
  <si>
    <t>Annual target 2008/09</t>
  </si>
  <si>
    <t>Annual target 2009/10</t>
  </si>
  <si>
    <t>NOTE: This sheet should not be directly amended - select headings from sheet 'S'</t>
  </si>
  <si>
    <t>Common sheet headings</t>
  </si>
  <si>
    <t>Head1</t>
  </si>
  <si>
    <t>Prior year -1</t>
  </si>
  <si>
    <t>Head1A</t>
  </si>
  <si>
    <t>Prior year -2</t>
  </si>
  <si>
    <t>Head1B</t>
  </si>
  <si>
    <t>Prior year -3</t>
  </si>
  <si>
    <t>Head2</t>
  </si>
  <si>
    <t>Year of approved budget</t>
  </si>
  <si>
    <t>Head2A</t>
  </si>
  <si>
    <t>Approved budget year</t>
  </si>
  <si>
    <t>Head3</t>
  </si>
  <si>
    <t>MTREF header name</t>
  </si>
  <si>
    <t>Head3A</t>
  </si>
  <si>
    <t>Head4</t>
  </si>
  <si>
    <t>Current year</t>
  </si>
  <si>
    <t>Pit toilet (ventilated)</t>
  </si>
  <si>
    <t>Bucket toilet</t>
  </si>
  <si>
    <t>Other toilet provisions (&gt; min.service level)</t>
  </si>
  <si>
    <t>Other toilet provisions (&lt; min.service level)</t>
  </si>
  <si>
    <t>Electricity (at least min. service level)</t>
  </si>
  <si>
    <t>Electricity - prepaid (&gt; min.service level)</t>
  </si>
  <si>
    <t>Head5</t>
  </si>
  <si>
    <t>Audited Outcome</t>
  </si>
  <si>
    <t>Head5A</t>
  </si>
  <si>
    <t>Outcome</t>
  </si>
  <si>
    <t>Head5B</t>
  </si>
  <si>
    <t>Pre-audit outcome</t>
  </si>
  <si>
    <t>Head6</t>
  </si>
  <si>
    <t>Original Budget</t>
  </si>
  <si>
    <t>Head7</t>
  </si>
  <si>
    <t>Head8</t>
  </si>
  <si>
    <t>Full Year Forecast</t>
  </si>
  <si>
    <t>Head9</t>
  </si>
  <si>
    <t>1st year of MTREF</t>
  </si>
  <si>
    <t>Year1</t>
  </si>
  <si>
    <t>Head10</t>
  </si>
  <si>
    <t>2nd year of MTREF</t>
  </si>
  <si>
    <t>Year2</t>
  </si>
  <si>
    <t>Head11</t>
  </si>
  <si>
    <t>3rd year of MTREF</t>
  </si>
  <si>
    <t>Year3</t>
  </si>
  <si>
    <t>Head24</t>
  </si>
  <si>
    <t>Desc</t>
  </si>
  <si>
    <t>Head26</t>
  </si>
  <si>
    <t>Vote Description</t>
  </si>
  <si>
    <t>VDesc</t>
  </si>
  <si>
    <t>Head27</t>
  </si>
  <si>
    <t>Ref</t>
  </si>
  <si>
    <t>Head27a</t>
  </si>
  <si>
    <t>Head28</t>
  </si>
  <si>
    <t>Result</t>
  </si>
  <si>
    <t>Head29</t>
  </si>
  <si>
    <t>Head30</t>
  </si>
  <si>
    <t>Revised target 2007/08</t>
  </si>
  <si>
    <t>Head31</t>
  </si>
  <si>
    <t>Quarter ended 30 September</t>
  </si>
  <si>
    <t>Head32</t>
  </si>
  <si>
    <t>Quarter ended 31 December</t>
  </si>
  <si>
    <t>Head33</t>
  </si>
  <si>
    <t>Quarter ended 31 March</t>
  </si>
  <si>
    <t>Head34</t>
  </si>
  <si>
    <t>Quarter ended 30 June</t>
  </si>
  <si>
    <t>Head35</t>
  </si>
  <si>
    <t>Variance explanation</t>
  </si>
  <si>
    <t>Head36</t>
  </si>
  <si>
    <t>YTD  Actual 31 Dec</t>
  </si>
  <si>
    <t>Head37</t>
  </si>
  <si>
    <t>YTD  Budget 31 Dec</t>
  </si>
  <si>
    <t>Head38</t>
  </si>
  <si>
    <t>Monthly actual</t>
  </si>
  <si>
    <t>Head39</t>
  </si>
  <si>
    <t>YearTD actual</t>
  </si>
  <si>
    <t>Head40</t>
  </si>
  <si>
    <t>YearTD budget</t>
  </si>
  <si>
    <t>Head41</t>
  </si>
  <si>
    <t>YTD variance</t>
  </si>
  <si>
    <t>Head42</t>
  </si>
  <si>
    <t>Surplus/ (Deficit) for the yr/period</t>
  </si>
  <si>
    <t>Head43</t>
  </si>
  <si>
    <t>Head44</t>
  </si>
  <si>
    <t>1996 Census</t>
  </si>
  <si>
    <t>Head45</t>
  </si>
  <si>
    <t>2001 Census</t>
  </si>
  <si>
    <t>Head46</t>
  </si>
  <si>
    <t>Head47</t>
  </si>
  <si>
    <t>Previous target year to complete</t>
  </si>
  <si>
    <t>Head48</t>
  </si>
  <si>
    <t>Present value</t>
  </si>
  <si>
    <t>Head49</t>
  </si>
  <si>
    <t>Virement</t>
  </si>
  <si>
    <t>Head50</t>
  </si>
  <si>
    <t>Other Adjusts.</t>
  </si>
  <si>
    <t>Head51</t>
  </si>
  <si>
    <t>Accum. Funds</t>
  </si>
  <si>
    <t>Head52</t>
  </si>
  <si>
    <t>Multi-year capital</t>
  </si>
  <si>
    <t>Head53</t>
  </si>
  <si>
    <t>Unfore. Unavoid.</t>
  </si>
  <si>
    <t>Head54</t>
  </si>
  <si>
    <t>Prior Adjusted</t>
  </si>
  <si>
    <t>Head55</t>
  </si>
  <si>
    <t>Nat. or Prov. Govt</t>
  </si>
  <si>
    <t>Head56</t>
  </si>
  <si>
    <t>Total Adjusts.</t>
  </si>
  <si>
    <t>Head57</t>
  </si>
  <si>
    <t xml:space="preserve">Month DD, YYYY - </t>
  </si>
  <si>
    <t>Head58</t>
  </si>
  <si>
    <t>Parent muni.</t>
  </si>
  <si>
    <t>Head59</t>
  </si>
  <si>
    <t>Downward adjusts</t>
  </si>
  <si>
    <t>SFPerf1</t>
  </si>
  <si>
    <t>Budgeted Financial Performance</t>
  </si>
  <si>
    <t>SFPerf2</t>
  </si>
  <si>
    <t>Forecast Financial Performance</t>
  </si>
  <si>
    <t>SFPos1</t>
  </si>
  <si>
    <t>Budgeted Financial Position</t>
  </si>
  <si>
    <t>SFPos2</t>
  </si>
  <si>
    <t>Forecast Financial Position</t>
  </si>
  <si>
    <t>Cash1</t>
  </si>
  <si>
    <t>Budget Cash Flow</t>
  </si>
  <si>
    <t>Cash2</t>
  </si>
  <si>
    <t>Forecast Cash Flow</t>
  </si>
  <si>
    <t>RandM</t>
  </si>
  <si>
    <t>Expenditure includes repairs &amp; maintenance of R'000</t>
  </si>
  <si>
    <t>Standard nomenclature</t>
  </si>
  <si>
    <t>Muni</t>
  </si>
  <si>
    <t>Does this municipality have entities (consolidated budget and entity budgets required)? YES/NO</t>
  </si>
  <si>
    <t>Mid Year Review/Adjustment Budget schedules &amp; tables</t>
  </si>
  <si>
    <t>Consolidated header</t>
  </si>
  <si>
    <t>Parent municipality header</t>
  </si>
  <si>
    <t>ADJSum</t>
  </si>
  <si>
    <t xml:space="preserve">Table B1 </t>
  </si>
  <si>
    <t>ADJ2</t>
  </si>
  <si>
    <t xml:space="preserve">Table B2 </t>
  </si>
  <si>
    <t>ADJ3</t>
  </si>
  <si>
    <t xml:space="preserve">Table B3 </t>
  </si>
  <si>
    <t>ADJ4</t>
  </si>
  <si>
    <t xml:space="preserve">Table B4 </t>
  </si>
  <si>
    <t>ADJ5</t>
  </si>
  <si>
    <t xml:space="preserve">Table B5 </t>
  </si>
  <si>
    <t>ADJ6</t>
  </si>
  <si>
    <t xml:space="preserve">Table B6 </t>
  </si>
  <si>
    <t>ADJ7</t>
  </si>
  <si>
    <t xml:space="preserve">Table B7 </t>
  </si>
  <si>
    <t>ADJ8</t>
  </si>
  <si>
    <t xml:space="preserve">Table B8 </t>
  </si>
  <si>
    <t>ADJ9</t>
  </si>
  <si>
    <t xml:space="preserve">Table B9 </t>
  </si>
  <si>
    <t>ADJ10</t>
  </si>
  <si>
    <t xml:space="preserve">Table B10 </t>
  </si>
  <si>
    <t>ADJB1</t>
  </si>
  <si>
    <t>ADJB2</t>
  </si>
  <si>
    <t>ADJB3</t>
  </si>
  <si>
    <t>ADJB4</t>
  </si>
  <si>
    <t>ADJB5</t>
  </si>
  <si>
    <t>ADJB6</t>
  </si>
  <si>
    <t>ADJB7</t>
  </si>
  <si>
    <t>ADJB8</t>
  </si>
  <si>
    <t>ADJB9</t>
  </si>
  <si>
    <t>ADJB10</t>
  </si>
  <si>
    <t>ADJB11</t>
  </si>
  <si>
    <t>ADJB12</t>
  </si>
  <si>
    <t>ADJB13</t>
  </si>
  <si>
    <t>ADJB14</t>
  </si>
  <si>
    <t>ADJB15</t>
  </si>
  <si>
    <t>ADJB16</t>
  </si>
  <si>
    <t>ADJB17</t>
  </si>
  <si>
    <t>ADJB19</t>
  </si>
  <si>
    <t>ADJB20</t>
  </si>
  <si>
    <t>Not required</t>
  </si>
  <si>
    <t xml:space="preserve">Supporting </t>
  </si>
  <si>
    <t>Vote 1 - vote name</t>
  </si>
  <si>
    <t>Function 1 - (name)</t>
  </si>
  <si>
    <t>Sub-function 1 - (name)</t>
  </si>
  <si>
    <t>Sub-function 2 - (name)</t>
  </si>
  <si>
    <t>Sub-function 3 - (name)</t>
  </si>
  <si>
    <t>Function 2 - (name)</t>
  </si>
  <si>
    <t>Vote 2 - vote name</t>
  </si>
  <si>
    <t>Vote 3 - vote name</t>
  </si>
  <si>
    <t>And so on for the rest of the Votes</t>
  </si>
  <si>
    <t>3. Include all Basic Services performance targets from Table A10 to ensure Table SA7 represents all strategic responsibilities</t>
  </si>
  <si>
    <t>1. Surplus (Deficit) must reconcile with budget table A4 and monthly budget statement table C4</t>
  </si>
  <si>
    <t>Monthly cash flows</t>
  </si>
  <si>
    <t>Cash Receipts By Source</t>
  </si>
  <si>
    <t>Cash Receipts by Source</t>
  </si>
  <si>
    <t>Other Cash Flows by Source</t>
  </si>
  <si>
    <t>Total Cash Receipts by Source</t>
  </si>
  <si>
    <t>Cash Payments by Type</t>
  </si>
  <si>
    <t>Interest paid</t>
  </si>
  <si>
    <t>Bulk purchases - Electricity</t>
  </si>
  <si>
    <t>Bulk purchases - Water &amp; Sewer</t>
  </si>
  <si>
    <t>Grants and subsidies paid - other municipalities</t>
  </si>
  <si>
    <t>Grants and subsidies paid - other</t>
  </si>
  <si>
    <t>Other Cash Flows/Payments by Type</t>
  </si>
  <si>
    <t>Other Cash Flows/Payments</t>
  </si>
  <si>
    <t>Total Cash Payments by Type</t>
  </si>
  <si>
    <t>NET INCREASE/(DECREASE) IN CASH HELD</t>
  </si>
  <si>
    <t>Cash/cash equivalents at the month/year beginning:</t>
  </si>
  <si>
    <t>Cash/cash equivalents at the month/year end:</t>
  </si>
  <si>
    <t>Capital Multi-year expenditure sub-total</t>
  </si>
  <si>
    <t>Total Capital Expenditure</t>
  </si>
  <si>
    <t>1. Table should be completed as either Multi-Year expenditure appropriation or Budget Year and Forward Year estimates</t>
  </si>
  <si>
    <t>2. Total Capital Expenditure must reconcile to budget table A5 and monthly budget statement table C5</t>
  </si>
  <si>
    <t>Total Capital Expenditure - Standard</t>
  </si>
  <si>
    <t>2. Total Capital Expenditure must reconcile to the 'Financial Position' budget and monthly budget statement</t>
  </si>
  <si>
    <t>Infrastructure - Road transport</t>
  </si>
  <si>
    <t>Roads, Pavements &amp; Bridges</t>
  </si>
  <si>
    <t>Storm water</t>
  </si>
  <si>
    <t>Infrastructure - Electricity</t>
  </si>
  <si>
    <t>Generation</t>
  </si>
  <si>
    <t>Transmission &amp; Reticulation</t>
  </si>
  <si>
    <t>Street Lighting</t>
  </si>
  <si>
    <t>Infrastructure - Water</t>
  </si>
  <si>
    <t>Dams &amp; Reservoirs</t>
  </si>
  <si>
    <t>Water purification</t>
  </si>
  <si>
    <t>Reticulation</t>
  </si>
  <si>
    <t>Infrastructure - Sanitation</t>
  </si>
  <si>
    <t>Sewerage purification</t>
  </si>
  <si>
    <t>Infrastructure - Other</t>
  </si>
  <si>
    <t>Transportation</t>
  </si>
  <si>
    <t>Gas</t>
  </si>
  <si>
    <t>Parks &amp; gardens</t>
  </si>
  <si>
    <t>Sports Fields &amp; stadia</t>
  </si>
  <si>
    <t>Swimming pools</t>
  </si>
  <si>
    <t>Community halls</t>
  </si>
  <si>
    <t>Libraries</t>
  </si>
  <si>
    <t>Recreational facilities</t>
  </si>
  <si>
    <t>Fire, safety &amp; emergency</t>
  </si>
  <si>
    <t>Security and policing</t>
  </si>
  <si>
    <t>Buses</t>
  </si>
  <si>
    <t>Clinics</t>
  </si>
  <si>
    <t>Museums &amp; Art Galleries</t>
  </si>
  <si>
    <t>Cemeteries</t>
  </si>
  <si>
    <t>Social rental housing</t>
  </si>
  <si>
    <t>Buildings</t>
  </si>
  <si>
    <t>Housing development</t>
  </si>
  <si>
    <t>Transfer receipts - operational</t>
  </si>
  <si>
    <t>General vehicles</t>
  </si>
  <si>
    <t>Specialised vehicles</t>
  </si>
  <si>
    <t>Plant &amp; equipment</t>
  </si>
  <si>
    <t>Computers - hardware/equipment</t>
  </si>
  <si>
    <t>Furniture and other office equipment</t>
  </si>
  <si>
    <t>Abattoirs</t>
  </si>
  <si>
    <t>Markets</t>
  </si>
  <si>
    <t>Civic Land and Buildings</t>
  </si>
  <si>
    <t>Other Buildings</t>
  </si>
  <si>
    <t>Other Land</t>
  </si>
  <si>
    <t>Surplus Assets - (Investment or Inventory)</t>
  </si>
  <si>
    <t>Computers - software &amp; programming</t>
  </si>
  <si>
    <t>Other (list sub-class)</t>
  </si>
  <si>
    <t>List sub-class</t>
  </si>
  <si>
    <t>2. Airports, Car Parks, Bus Terminals and Taxi Ranks</t>
  </si>
  <si>
    <t>3. For example - technology backbones (e.g. fibre optic, WIFI infrastructure) for economic development purposes</t>
  </si>
  <si>
    <t>4. Work-in-progress/under construction to be budgeted under the respective item</t>
  </si>
  <si>
    <t>5. Infrastructure includes 'land and buildings required' by that infrastructure and vehicles/plant &amp; equipment used by the service generated by that infrastructure</t>
  </si>
  <si>
    <t>6. Donated/contributed &amp; leased assets to be included within the respective sub-class</t>
  </si>
  <si>
    <t>Municipal Vote/Capital project</t>
  </si>
  <si>
    <t>Program/Project description</t>
  </si>
  <si>
    <t>Project number</t>
  </si>
  <si>
    <t>Audited Actual</t>
  </si>
  <si>
    <t>R thousand</t>
  </si>
  <si>
    <t>R'000</t>
  </si>
  <si>
    <t>Parent municipality:</t>
  </si>
  <si>
    <t>Entities:</t>
  </si>
  <si>
    <t>References</t>
  </si>
  <si>
    <t>1. List all projects where approved budgets have been adjusted</t>
  </si>
  <si>
    <t>2. Refer MFMA s30</t>
  </si>
  <si>
    <t>3. As per Budget Table A6</t>
  </si>
  <si>
    <t>Revenue By Municipal Entity</t>
  </si>
  <si>
    <t>Entity 1 total revenue</t>
  </si>
  <si>
    <t>Entity 2 total revenue</t>
  </si>
  <si>
    <t>Entity 3 (etc) total revenue</t>
  </si>
  <si>
    <t>Total Operating Revenue</t>
  </si>
  <si>
    <t>Expenditure By Municipal Entity</t>
  </si>
  <si>
    <t>Total Operating Expenditure</t>
  </si>
  <si>
    <t>Capital Expenditure By Municipal Entity</t>
  </si>
  <si>
    <t>1. Must reconcile to the sum of all municipal entity monthly revenue reports</t>
  </si>
  <si>
    <t>2. Must reconcile to the sum of all municipal entity monthly expenditure reports</t>
  </si>
  <si>
    <t>4. Additional cash-backed accumulated funds/unspent funds identified after Original Budget approved and after annual financial statements audited (note: only where underspending could not reasonably be have foreseen)</t>
  </si>
  <si>
    <t>5. Increases of funds approved under section 87 MFMA</t>
  </si>
  <si>
    <t>6. Adjustments approved in accordance with section 87 MFMA</t>
  </si>
  <si>
    <t>7. Adjustments made under delegation by the AO since the budget was approved or since a previously 'approved' Adjustments Budget in the same financial year</t>
  </si>
  <si>
    <t>8. Adjustments to funding allocations by National or Provincial Government</t>
  </si>
  <si>
    <t>9. Adjusts. = 'Other' Adjustments approved by entity Board; including revenue under-collection ; additional revenue appropriation on existing programmes; projected savings; error correction</t>
  </si>
  <si>
    <t>10. H = B + C + D + E + F + G</t>
  </si>
  <si>
    <t>11. Adjusted Budget (I) = (A or A1/2 etc) + H</t>
  </si>
  <si>
    <r>
      <t>Other reserves</t>
    </r>
    <r>
      <rPr>
        <i/>
        <sz val="8"/>
        <rFont val="Arial Narrow"/>
        <family val="2"/>
      </rPr>
      <t xml:space="preserve"> (list)</t>
    </r>
  </si>
  <si>
    <r>
      <t xml:space="preserve">2. Amounts actually </t>
    </r>
    <r>
      <rPr>
        <b/>
        <i/>
        <sz val="8"/>
        <rFont val="Arial Narrow"/>
        <family val="2"/>
      </rPr>
      <t>RECEIVED</t>
    </r>
    <r>
      <rPr>
        <i/>
        <sz val="8"/>
        <rFont val="Arial Narrow"/>
        <family val="2"/>
      </rPr>
      <t>; not revenue earned (the objective is to confirm grants allocated)</t>
    </r>
  </si>
  <si>
    <t>Conservancy</t>
  </si>
  <si>
    <t>Ambulances</t>
  </si>
  <si>
    <t>5. Must reconcile to Adjustments Budget Financial Position (written down value)</t>
  </si>
  <si>
    <t>No</t>
  </si>
  <si>
    <t>A</t>
  </si>
  <si>
    <t>A1</t>
  </si>
  <si>
    <t>B</t>
  </si>
  <si>
    <t>C</t>
  </si>
  <si>
    <t>D</t>
  </si>
  <si>
    <t>E</t>
  </si>
  <si>
    <t>F</t>
  </si>
  <si>
    <t>G</t>
  </si>
  <si>
    <t>H</t>
  </si>
  <si>
    <t>Financial Performance</t>
  </si>
  <si>
    <t>Property rates</t>
  </si>
  <si>
    <t>Service charges</t>
  </si>
  <si>
    <t>Investment revenue</t>
  </si>
  <si>
    <t>Other own revenue</t>
  </si>
  <si>
    <t>Total Revenue (excluding capital transfers and contributions)</t>
  </si>
  <si>
    <t>Employee costs</t>
  </si>
  <si>
    <t>Remuneration of councillors</t>
  </si>
  <si>
    <t>Depreciation &amp; asset impairment</t>
  </si>
  <si>
    <t>Finance charges</t>
  </si>
  <si>
    <t>Materials and bulk purchases</t>
  </si>
  <si>
    <t>Grants and subsidies</t>
  </si>
  <si>
    <t>Other expenditure</t>
  </si>
  <si>
    <t>Total Expenditure</t>
  </si>
  <si>
    <t>Surplus/(Deficit)</t>
  </si>
  <si>
    <t>Transfers recognised - capital</t>
  </si>
  <si>
    <t>Contributions &amp; Contributed assets</t>
  </si>
  <si>
    <t>Surplus/(Deficit) after capital transfers &amp; contributions</t>
  </si>
  <si>
    <t>Share of surplus/ (deficit) of associate</t>
  </si>
  <si>
    <t>Surplus/ (Deficit) for the year</t>
  </si>
  <si>
    <t>Capital expenditure &amp; funds sources</t>
  </si>
  <si>
    <t>Capital expenditure</t>
  </si>
  <si>
    <t>Public contributions &amp; donations</t>
  </si>
  <si>
    <t>Borrowing</t>
  </si>
  <si>
    <t>Internally generated funds</t>
  </si>
  <si>
    <t>Total sources of capital funds</t>
  </si>
  <si>
    <t>Financial position</t>
  </si>
  <si>
    <t>Total current assets</t>
  </si>
  <si>
    <t>Total non current assets</t>
  </si>
  <si>
    <t>Total current liabilities</t>
  </si>
  <si>
    <t>Total non current liabilities</t>
  </si>
  <si>
    <t>Cash flows</t>
  </si>
  <si>
    <t>Net cash from (used) operating</t>
  </si>
  <si>
    <t>Net cash from (used) investing</t>
  </si>
  <si>
    <t>Net cash from (used) financing</t>
  </si>
  <si>
    <t>Cash/cash equivalents at the year end</t>
  </si>
  <si>
    <t>Cash backing/surplus reconciliation</t>
  </si>
  <si>
    <t>Cash and investments available</t>
  </si>
  <si>
    <t>Application of cash and investments</t>
  </si>
  <si>
    <t>Balance - surplus (shortfall)</t>
  </si>
  <si>
    <t>Asset Management</t>
  </si>
  <si>
    <t>Asset register summary (WDV)</t>
  </si>
  <si>
    <t>Renewal of Existing Assets</t>
  </si>
  <si>
    <t>Repairs and Maintenance</t>
  </si>
  <si>
    <t>Cost of Free Basic Services provided</t>
  </si>
  <si>
    <t>Revenue cost of free services provided</t>
  </si>
  <si>
    <t>Water:</t>
  </si>
  <si>
    <t>Sanitation/sewerage:</t>
  </si>
  <si>
    <t>Energy:</t>
  </si>
  <si>
    <t>Refuse:</t>
  </si>
  <si>
    <t>[Insert departmental structure etc]</t>
  </si>
  <si>
    <t>R thousands</t>
  </si>
  <si>
    <t>Revenue by Vote</t>
  </si>
  <si>
    <t>Total Revenue by Vote</t>
  </si>
  <si>
    <t>Expenditure by Vote</t>
  </si>
  <si>
    <t>Total Expenditure by Vote</t>
  </si>
  <si>
    <t>9. G = B + C + D + E + F</t>
  </si>
  <si>
    <t>10. Adjusted Budget H = (A or A1/2 etc) + G</t>
  </si>
  <si>
    <t>check revenue</t>
  </si>
  <si>
    <t>check expenditure</t>
  </si>
  <si>
    <t>1, 4</t>
  </si>
  <si>
    <t>Revenue - Standard</t>
  </si>
  <si>
    <t>Governance and administration</t>
  </si>
  <si>
    <t>Executive and council</t>
  </si>
  <si>
    <t>Budget and treasury office</t>
  </si>
  <si>
    <t>Corporate services</t>
  </si>
  <si>
    <t>Community and public safety</t>
  </si>
  <si>
    <t>Community and social services</t>
  </si>
  <si>
    <t>Sport and recreation</t>
  </si>
  <si>
    <t>Public safety</t>
  </si>
  <si>
    <t>Housing</t>
  </si>
  <si>
    <t>Health</t>
  </si>
  <si>
    <t>Economic and environmental services</t>
  </si>
  <si>
    <t>Planning and development</t>
  </si>
  <si>
    <t>Road transport</t>
  </si>
  <si>
    <t>Environmental protection</t>
  </si>
  <si>
    <t>Trading services</t>
  </si>
  <si>
    <t>Electricity</t>
  </si>
  <si>
    <t>Water</t>
  </si>
  <si>
    <t>Waste water management</t>
  </si>
  <si>
    <t>Waste management</t>
  </si>
  <si>
    <t>Other</t>
  </si>
  <si>
    <t>Total Revenue - Standard</t>
  </si>
  <si>
    <t>Expenditure - Standard</t>
  </si>
  <si>
    <t>Total Expenditure - Standard</t>
  </si>
  <si>
    <t>1. Government Finance Statistics Functions and Sub-functions are standardised to assist the compilation of national and international accounts for comparison purposes</t>
  </si>
  <si>
    <t>7. Increases of funds approved under section 31 MFMA</t>
  </si>
  <si>
    <t>8. Adjustments approved in accordance with section 29 MFMA</t>
  </si>
  <si>
    <t>9. Adjustments to funding allocations from National or Provincial Government</t>
  </si>
  <si>
    <t>10. Adjusts. = 'Other' Adjustments proposed to be approved; including revenue under-collection (MFMA section 28(2)(a)); additional revenue appropriation on existing programmes (section 28(2))(b); projected savings (section 28(2)(d)); error correction (sec</t>
  </si>
  <si>
    <t>11. G = B + C + D + E + F</t>
  </si>
  <si>
    <t>12. Adjusted Budget H = (A or A1/2 etc) + G</t>
  </si>
  <si>
    <t>Revenue By Source</t>
  </si>
  <si>
    <t>Property rates - penalties &amp; collection charges</t>
  </si>
  <si>
    <t>Service charges - electricity revenue</t>
  </si>
  <si>
    <t>Service charges - water revenue</t>
  </si>
  <si>
    <t>Service charges - sanitation revenue</t>
  </si>
  <si>
    <t>Service charges - other</t>
  </si>
  <si>
    <t>Rental of facilities and equipment</t>
  </si>
  <si>
    <t>Interest earned - external investments</t>
  </si>
  <si>
    <t>Interest earned - outstanding debtors</t>
  </si>
  <si>
    <t>Dividends received</t>
  </si>
  <si>
    <t>Fines</t>
  </si>
  <si>
    <t>Licences and permits</t>
  </si>
  <si>
    <t>Agency services</t>
  </si>
  <si>
    <t>Other revenue</t>
  </si>
  <si>
    <t>Gains on disposal of PPE</t>
  </si>
  <si>
    <t>Expenditure By Type</t>
  </si>
  <si>
    <t>Employee related costs</t>
  </si>
  <si>
    <t>Debt impairment</t>
  </si>
  <si>
    <t>Bulk purchases</t>
  </si>
  <si>
    <t>Other materials</t>
  </si>
  <si>
    <t>Contracted services</t>
  </si>
  <si>
    <t>Transfers and grants</t>
  </si>
  <si>
    <t>Loss on disposal of PPE</t>
  </si>
  <si>
    <t>Contributions</t>
  </si>
  <si>
    <t>Contributed assets</t>
  </si>
  <si>
    <t>Surplus/(Deficit) before taxation</t>
  </si>
  <si>
    <t>Taxation</t>
  </si>
  <si>
    <t>Surplus/(Deficit) after taxation</t>
  </si>
  <si>
    <t>Attributable to minorities</t>
  </si>
  <si>
    <t>1. Classifications are revenue sources and expenditure type</t>
  </si>
  <si>
    <t>Revenue total</t>
  </si>
  <si>
    <t>Capital expenditure - Vote</t>
  </si>
  <si>
    <t>Capital multi-year expenditure sub-total</t>
  </si>
  <si>
    <t>Capital single-year expenditure sub-total</t>
  </si>
  <si>
    <t>Capital Expenditure - Standard</t>
  </si>
  <si>
    <t>Funded by:</t>
  </si>
  <si>
    <t>National Government</t>
  </si>
  <si>
    <t>Provincial Government</t>
  </si>
  <si>
    <t>District Municipality</t>
  </si>
  <si>
    <t>Total Capital transfers recognised</t>
  </si>
  <si>
    <t>Total Capital Funding</t>
  </si>
  <si>
    <t>6. Additional cash-backed accumulated funds/unspent funds (section 18(1)(b) and section 28(2)(e) MFMA) identified after Original Budget approved and after annual financial statements audited (note: only where underspending could not reasonably be have for</t>
  </si>
  <si>
    <t>check balance</t>
  </si>
  <si>
    <t>ASSETS</t>
  </si>
  <si>
    <t>Current assets</t>
  </si>
  <si>
    <t>Vote 1</t>
  </si>
  <si>
    <t>Vote 2</t>
  </si>
  <si>
    <t>Vote 3</t>
  </si>
  <si>
    <t>Vote 4</t>
  </si>
  <si>
    <t>Vote 5</t>
  </si>
  <si>
    <t>Vote 6</t>
  </si>
  <si>
    <t>Vote 7</t>
  </si>
  <si>
    <t>Vote 8</t>
  </si>
  <si>
    <t>Vote 9</t>
  </si>
  <si>
    <t>Vote 10</t>
  </si>
  <si>
    <t>Vote 11</t>
  </si>
  <si>
    <t>Vote 12</t>
  </si>
  <si>
    <t>Vote 13</t>
  </si>
  <si>
    <t>Vote 14</t>
  </si>
  <si>
    <t>Vote 15</t>
  </si>
  <si>
    <t>Cash</t>
  </si>
  <si>
    <t>Call investment deposits</t>
  </si>
  <si>
    <t>Consumer debtors</t>
  </si>
  <si>
    <t>Other debtors</t>
  </si>
  <si>
    <t>Current portion of long-term receivables</t>
  </si>
  <si>
    <t>Inventory</t>
  </si>
  <si>
    <t>Non current assets</t>
  </si>
  <si>
    <t>Long-term receivables</t>
  </si>
  <si>
    <t>Investments</t>
  </si>
  <si>
    <t>Investment property</t>
  </si>
  <si>
    <t>Property, plant and equipment</t>
  </si>
  <si>
    <t>Agricultural</t>
  </si>
  <si>
    <t>Biological</t>
  </si>
  <si>
    <t>Intangible</t>
  </si>
  <si>
    <t>Other non-current assets</t>
  </si>
  <si>
    <t>TOTAL ASSETS</t>
  </si>
  <si>
    <t>LIABILITIES</t>
  </si>
  <si>
    <t>Current liabilities</t>
  </si>
  <si>
    <t>Bank overdraft</t>
  </si>
  <si>
    <t>Consumer deposits</t>
  </si>
  <si>
    <t>Trade and other payables</t>
  </si>
  <si>
    <t>Provisions</t>
  </si>
  <si>
    <t>Non current liabilities</t>
  </si>
  <si>
    <t>TOTAL LIABILITIES</t>
  </si>
  <si>
    <t>NET ASSETS</t>
  </si>
  <si>
    <t>COMMUNITY WEALTH/EQUITY</t>
  </si>
  <si>
    <t>Accumulated Surplus/(Deficit)</t>
  </si>
  <si>
    <t>Reserves</t>
  </si>
  <si>
    <t>TOTAL COMMUNITY WEALTH/EQUITY</t>
  </si>
  <si>
    <t>Transfers receipts - capital</t>
  </si>
  <si>
    <t>2. Net assets must balance with Total Community Wealth/Equity</t>
  </si>
  <si>
    <t>CASH FLOW FROM OPERATING ACTIVITIES</t>
  </si>
  <si>
    <t>Receipts</t>
  </si>
  <si>
    <t>Ratepayers and other</t>
  </si>
  <si>
    <t>Government - operating</t>
  </si>
  <si>
    <t>Government - capital</t>
  </si>
  <si>
    <t>Interest</t>
  </si>
  <si>
    <t>Dividends</t>
  </si>
  <si>
    <t>Payments</t>
  </si>
  <si>
    <t>Suppliers and employees</t>
  </si>
  <si>
    <t>NET CASH FROM/(USED) OPERATING ACTIVITIES</t>
  </si>
  <si>
    <t>CASH FLOWS FROM INVESTING ACTIVITIES</t>
  </si>
  <si>
    <t>Proceeds on disposal of PPE</t>
  </si>
  <si>
    <t>Decrease (Increase) in non-current debtors</t>
  </si>
  <si>
    <t>Other current investments &gt; 90 days</t>
  </si>
  <si>
    <t>Other current investments  &gt; 90 days</t>
  </si>
  <si>
    <t>Total refuse removal revenue</t>
  </si>
  <si>
    <t>Total landfill revenue</t>
  </si>
  <si>
    <t xml:space="preserve">1. Note that this section of Table SB15 is deliberately not linked to Table B4 because timing differences between the invoicing of clients and receiving the cash means that the cashflow will differ from budgeted revenue, and similarly for budgeted expenditure. </t>
  </si>
  <si>
    <t>Decrease (increase) other non-current receivables</t>
  </si>
  <si>
    <t>Decrease (increase) in non-current investments</t>
  </si>
  <si>
    <t>Capital assets</t>
  </si>
  <si>
    <t>NET CASH FROM/(USED) INVESTING ACTIVITIES</t>
  </si>
  <si>
    <t>CASH FLOWS FROM FINANCING ACTIVITIES</t>
  </si>
  <si>
    <t>Short term loans</t>
  </si>
  <si>
    <t>Borrowing long term/refinancing</t>
  </si>
  <si>
    <t>Increase in consumer deposits</t>
  </si>
  <si>
    <t>Repayment of borrowing</t>
  </si>
  <si>
    <t>NET CASH FROM/(USED) FINANCING ACTIVITIES</t>
  </si>
  <si>
    <t>NET INCREASE/ (DECREASE) IN CASH HELD</t>
  </si>
  <si>
    <t>Cash/cash equivalents at the year begin:</t>
  </si>
  <si>
    <t>Cash/cash equivalents at the year end:</t>
  </si>
  <si>
    <t>4. Increases of funds approved under section 31 MFMA</t>
  </si>
  <si>
    <t>Non current assets - Investments</t>
  </si>
  <si>
    <t>Cash and investments available:</t>
  </si>
  <si>
    <t>Unspent conditional transfers</t>
  </si>
  <si>
    <t>Unspent borrowing</t>
  </si>
  <si>
    <t>Statutory requirements</t>
  </si>
  <si>
    <t>Other working capital requirements</t>
  </si>
  <si>
    <t>Other provisions</t>
  </si>
  <si>
    <t>Reserves to be backed by cash/investments</t>
  </si>
  <si>
    <t>Surplus(shortfall)</t>
  </si>
  <si>
    <t>5. Additional cash-backed accumulated funds/unspent funds (section 18(1)(b) and section 28(2)(e) MFMA) identified after Original Budget approved and after annual financial statements audited (note: only where underspending could not reasonably be have for</t>
  </si>
  <si>
    <t>6. Increases of funds approved under section 31 MFMA</t>
  </si>
  <si>
    <t>7. Adjustments approved in accordance with section 29 MFMA</t>
  </si>
  <si>
    <t>8. Adjustments to funding allocations from National or Provincial Government</t>
  </si>
  <si>
    <t>9. Adjusts. = 'Other' Adjustments proposed to be approved; including revenue under-collection (MFMA section 28(2)(a)); additional revenue appropriation on existing programmes (section 28(2))(b); projected savings (section 28(2)(d)); error correction (sect</t>
  </si>
  <si>
    <t>10. G = B + C + D + E + F</t>
  </si>
  <si>
    <t>11. Adjusted Budget H = (A or A1/2 etc) + G</t>
  </si>
  <si>
    <t>Total</t>
  </si>
  <si>
    <t>Debtors collection assumptions:</t>
  </si>
  <si>
    <t>(Insert description; eg sinking fund)</t>
  </si>
  <si>
    <t>CAPITAL EXPENDITURE</t>
  </si>
  <si>
    <t xml:space="preserve">  Infrastructure - Road transport</t>
  </si>
  <si>
    <t xml:space="preserve">  Infrastructure - Electricity</t>
  </si>
  <si>
    <t xml:space="preserve">  Infrastructure - Water</t>
  </si>
  <si>
    <t xml:space="preserve">  Infrastructure - Sanitation</t>
  </si>
  <si>
    <t xml:space="preserve">  Infrastructure - Other</t>
  </si>
  <si>
    <t>Infrastructure</t>
  </si>
  <si>
    <t>Community</t>
  </si>
  <si>
    <t>Heritage assets</t>
  </si>
  <si>
    <t>Investment properties</t>
  </si>
  <si>
    <t>Other assets</t>
  </si>
  <si>
    <t>Intangibles</t>
  </si>
  <si>
    <t>Biological assets</t>
  </si>
  <si>
    <t>ASSET REGISTER SUMMARY - PPE (WDV)</t>
  </si>
  <si>
    <t>EXPENDITURE OTHER ITEMS</t>
  </si>
  <si>
    <t>Repairs and Maintenance by asset class</t>
  </si>
  <si>
    <t>Name link</t>
  </si>
  <si>
    <t>Name of Muni</t>
  </si>
  <si>
    <t>Choose name from list</t>
  </si>
  <si>
    <t>Set name on 'Instructions' sheet</t>
  </si>
  <si>
    <t>DC1 West Coast</t>
  </si>
  <si>
    <t>WC WESTERN CAPE</t>
  </si>
  <si>
    <t>DC10 Cacadu</t>
  </si>
  <si>
    <t>EC EASTERN CAPE</t>
  </si>
  <si>
    <t>DC12 Amathole</t>
  </si>
  <si>
    <t>DC13 Chris Hani</t>
  </si>
  <si>
    <t>DC15 O .R. Tambo</t>
  </si>
  <si>
    <t>DC16 Xhariep</t>
  </si>
  <si>
    <t>FS FREE STATE</t>
  </si>
  <si>
    <t>DC18 Lejweleputswa</t>
  </si>
  <si>
    <t>DC19 Thabo Mofutsanyana</t>
  </si>
  <si>
    <t>DC20 Fezile Dabi</t>
  </si>
  <si>
    <t>DC21 Ugu</t>
  </si>
  <si>
    <t>DC22 uMgungundlovu</t>
  </si>
  <si>
    <t>DC23 Uthukela</t>
  </si>
  <si>
    <t>DC24 Umzinyathi</t>
  </si>
  <si>
    <t>DC25 Amajuba</t>
  </si>
  <si>
    <t>DC26 Zululand</t>
  </si>
  <si>
    <t>DC27 Umkhanyakude</t>
  </si>
  <si>
    <t>DC28 uThungulu</t>
  </si>
  <si>
    <t>DC29 iLembe</t>
  </si>
  <si>
    <t>DC3 Overberg</t>
  </si>
  <si>
    <t>DC30 Gert Sibande</t>
  </si>
  <si>
    <t>MP MPUMALANGA</t>
  </si>
  <si>
    <t>DC31 Nkangala</t>
  </si>
  <si>
    <t>DC32 Ehlanzeni</t>
  </si>
  <si>
    <t>DC33 Mopani</t>
  </si>
  <si>
    <t>DC34 Vhembe</t>
  </si>
  <si>
    <t>DC35 Capricorn</t>
  </si>
  <si>
    <t>DC36 Waterberg</t>
  </si>
  <si>
    <t>DC37 Bojanala Platinum</t>
  </si>
  <si>
    <t>NW NORTH WEST</t>
  </si>
  <si>
    <t>DC38 Ngaka Modiri Molema</t>
  </si>
  <si>
    <t>DC39 Dr Ruth Segomotsi Mompati</t>
  </si>
  <si>
    <t>DC4 Eden</t>
  </si>
  <si>
    <t>DC40 Dr Kenneth Kaunda</t>
  </si>
  <si>
    <t>DC42 Sedibeng</t>
  </si>
  <si>
    <t>GT GAUTENG</t>
  </si>
  <si>
    <t>DC43 Sisonke</t>
  </si>
  <si>
    <t>DC44 Alfred Nzo</t>
  </si>
  <si>
    <t>NC NORTHERN CAPE</t>
  </si>
  <si>
    <t>DC48 West Rand</t>
  </si>
  <si>
    <t>DC5 Central Karoo</t>
  </si>
  <si>
    <t>DC6 Namakwa</t>
  </si>
  <si>
    <t>DC8 Siyanda</t>
  </si>
  <si>
    <t>DC9 Frances Baard</t>
  </si>
  <si>
    <t>EC101 Camdeboo</t>
  </si>
  <si>
    <t>EC102 Blue Crane Route</t>
  </si>
  <si>
    <t>EC103 Ikwezi</t>
  </si>
  <si>
    <t>EC104 Makana</t>
  </si>
  <si>
    <t>EC105 Ndlambe</t>
  </si>
  <si>
    <t>EC106 Sundays River Valley</t>
  </si>
  <si>
    <t>EC107 Baviaans</t>
  </si>
  <si>
    <t>EC108 Kouga</t>
  </si>
  <si>
    <t>EC121 Mbhashe</t>
  </si>
  <si>
    <t>EC122 Mnquma</t>
  </si>
  <si>
    <t>EC123 Great Kei</t>
  </si>
  <si>
    <t>EC124 Amahlathi</t>
  </si>
  <si>
    <t>EC126 Ngqushwa</t>
  </si>
  <si>
    <t>EC127 Nkonkobe</t>
  </si>
  <si>
    <t>EC128 Nxuba</t>
  </si>
  <si>
    <t>EC131 Inxuba Yethemba</t>
  </si>
  <si>
    <t>EC132 Tsolwana</t>
  </si>
  <si>
    <t>EC133 Inkwanca</t>
  </si>
  <si>
    <t>EC134 Lukhanji</t>
  </si>
  <si>
    <t>EC135 Intsika Yethu</t>
  </si>
  <si>
    <t>EC136 Emalahleni (Ec)</t>
  </si>
  <si>
    <t>EC137 Engcobo</t>
  </si>
  <si>
    <t>EC138 Sakhisizwe</t>
  </si>
  <si>
    <t>EC141 Elundini</t>
  </si>
  <si>
    <t>EC142 Senqu</t>
  </si>
  <si>
    <t>EC143 Maletswai</t>
  </si>
  <si>
    <t>EC144 Gariep</t>
  </si>
  <si>
    <t>EC153 Ngquza Hills</t>
  </si>
  <si>
    <t>EC154 Port St Johns</t>
  </si>
  <si>
    <t>EC155 Nyandeni</t>
  </si>
  <si>
    <t>EC156 Mhlontlo</t>
  </si>
  <si>
    <t>EC157 King Sabata Dalindyebo</t>
  </si>
  <si>
    <t>EC441 Matatiele</t>
  </si>
  <si>
    <t>EC442 Umzimvubu</t>
  </si>
  <si>
    <t>FS161 Letsemeng</t>
  </si>
  <si>
    <t>FS162 Kopanong</t>
  </si>
  <si>
    <t>FS163 Mohokare</t>
  </si>
  <si>
    <t>FS181 Masilonyana</t>
  </si>
  <si>
    <t>FS182 Tokologo</t>
  </si>
  <si>
    <t>FS183 Tswelopele</t>
  </si>
  <si>
    <t>FS184 Matjhabeng</t>
  </si>
  <si>
    <t>FS185 Nala</t>
  </si>
  <si>
    <t>FS191 Setsoto</t>
  </si>
  <si>
    <t>FS192 Dihlabeng</t>
  </si>
  <si>
    <t>FS193 Nketoana</t>
  </si>
  <si>
    <t>FS194 Maluti-a-Phofung</t>
  </si>
  <si>
    <t>FS195 Phumelela</t>
  </si>
  <si>
    <t>FS201 Moqhaka</t>
  </si>
  <si>
    <t>FS203 Ngwathe</t>
  </si>
  <si>
    <t>FS204 Metsimaholo</t>
  </si>
  <si>
    <t>FS205 Mafube</t>
  </si>
  <si>
    <t>GT421 Emfuleni</t>
  </si>
  <si>
    <t>GT422 Midvaal</t>
  </si>
  <si>
    <t>GT423 Lesedi</t>
  </si>
  <si>
    <t>GT481 Mogale City</t>
  </si>
  <si>
    <t>GT482 Randfontein</t>
  </si>
  <si>
    <t>GT483 Westonaria</t>
  </si>
  <si>
    <t>KZN211 Vulamehlo</t>
  </si>
  <si>
    <t>KZN212 Umdoni</t>
  </si>
  <si>
    <t>KZN213 Umzumbe</t>
  </si>
  <si>
    <t>KZN214 uMuziwabantu</t>
  </si>
  <si>
    <t>KZN216 Hibiscus Coast</t>
  </si>
  <si>
    <t>KZN221 uMshwathi</t>
  </si>
  <si>
    <t>KZN222 uMngeni</t>
  </si>
  <si>
    <t>KZN223 Mpofana</t>
  </si>
  <si>
    <t>KZN224 Impendle</t>
  </si>
  <si>
    <t>KZN225 Msunduzi</t>
  </si>
  <si>
    <t>KZN226 Mkhambathini</t>
  </si>
  <si>
    <t>KZN227 Richmond</t>
  </si>
  <si>
    <t>KZN232 Emnambithi/Ladysmith</t>
  </si>
  <si>
    <t>KZN233 Indaka</t>
  </si>
  <si>
    <t>KZN234 Umtshezi</t>
  </si>
  <si>
    <t>KZN235 Okhahlamba</t>
  </si>
  <si>
    <t>KZN236 Imbabazane</t>
  </si>
  <si>
    <t>KZN241 Endumeni</t>
  </si>
  <si>
    <t>KZN242 Nquthu</t>
  </si>
  <si>
    <t>KZN244 Msinga</t>
  </si>
  <si>
    <t>KZN245 Umvoti</t>
  </si>
  <si>
    <t>KZN252 Newcastle</t>
  </si>
  <si>
    <t>KZN253 eMadlangeni</t>
  </si>
  <si>
    <t>KZN254 Dannhauser</t>
  </si>
  <si>
    <t>KZN261 eDumbe</t>
  </si>
  <si>
    <t>KZN262 uPhongolo</t>
  </si>
  <si>
    <t>KZN263 Abaqulusi</t>
  </si>
  <si>
    <t>KZN265 Nongoma</t>
  </si>
  <si>
    <t>KZN266 Ulundi</t>
  </si>
  <si>
    <t>KZN271 Umhlabuyalingana</t>
  </si>
  <si>
    <t>KZN272 Jozini</t>
  </si>
  <si>
    <t>KZN274 Hlabisa</t>
  </si>
  <si>
    <t>KZN275 Mtubatuba</t>
  </si>
  <si>
    <t>KZN282 uMhlathuze</t>
  </si>
  <si>
    <t>KZN283 Ntambanana</t>
  </si>
  <si>
    <t>KZN285 Mthonjaneni</t>
  </si>
  <si>
    <t>KZN286 Nkandla</t>
  </si>
  <si>
    <t>KZN291 Mandeni</t>
  </si>
  <si>
    <t>KZN292 KwaDukuza</t>
  </si>
  <si>
    <t>KZN293 Ndwedwe</t>
  </si>
  <si>
    <t>KZN294 Maphumulo</t>
  </si>
  <si>
    <t>KZN431 Ingwe</t>
  </si>
  <si>
    <t>KZN432 Kwa Sani</t>
  </si>
  <si>
    <t>KZN433 Greater Kokstad</t>
  </si>
  <si>
    <t>KZN434 Ubuhlebezwe</t>
  </si>
  <si>
    <t>KZN435 Umzimkhulu</t>
  </si>
  <si>
    <t>LIM331 Greater Giyani</t>
  </si>
  <si>
    <t>LIM332 Greater Letaba</t>
  </si>
  <si>
    <t>LIM333 Greater Tzaneen</t>
  </si>
  <si>
    <t>LIM334 Ba-Phalaborwa</t>
  </si>
  <si>
    <t>LIM335 Maruleng</t>
  </si>
  <si>
    <t>LIM341 Musina</t>
  </si>
  <si>
    <t>LIM342 Mutale</t>
  </si>
  <si>
    <t>LIM343 Thulamela</t>
  </si>
  <si>
    <t>LIM344 Makhado</t>
  </si>
  <si>
    <t>LIM351 Blouberg</t>
  </si>
  <si>
    <t>LIM352 Aganang</t>
  </si>
  <si>
    <t>LIM353 Molemole</t>
  </si>
  <si>
    <t>LIM354 Polokwane</t>
  </si>
  <si>
    <t>LIM355 Lepelle-Nkumpi</t>
  </si>
  <si>
    <t>LIM361 Thabazimbi</t>
  </si>
  <si>
    <t>LIM362 Lephalale</t>
  </si>
  <si>
    <t>LIM364 Mookgopong</t>
  </si>
  <si>
    <t>LIM365 Modimolle</t>
  </si>
  <si>
    <t>LIM366 Bela Bela</t>
  </si>
  <si>
    <t>LIM367 Mogalakwena</t>
  </si>
  <si>
    <t>LIM472 Elias Motsoaledi</t>
  </si>
  <si>
    <t>LIM474 Fetakgomo</t>
  </si>
  <si>
    <t>LIM475 Greater Tubatse</t>
  </si>
  <si>
    <t>MP301 Albert Luthuli</t>
  </si>
  <si>
    <t>MP302 Msukaligwa</t>
  </si>
  <si>
    <t>MP303 Mkhondo</t>
  </si>
  <si>
    <t>MP305 Lekwa</t>
  </si>
  <si>
    <t>MP306 Dipaleseng</t>
  </si>
  <si>
    <t>MP307 Govan Mbeki</t>
  </si>
  <si>
    <t>MP313 Steve Tshwete</t>
  </si>
  <si>
    <t>MP314 Emakhazeni</t>
  </si>
  <si>
    <t>MP316 Dr J.S. Moroka</t>
  </si>
  <si>
    <t>MP321 Thaba Chweu</t>
  </si>
  <si>
    <t>MP322 Mbombela</t>
  </si>
  <si>
    <t>MP323 Umjindi</t>
  </si>
  <si>
    <t>MP324 Nkomazi</t>
  </si>
  <si>
    <t>MP325 Bushbuckridge</t>
  </si>
  <si>
    <t>NC061 Richtersveld</t>
  </si>
  <si>
    <t>NC062 Nama Khoi</t>
  </si>
  <si>
    <t>NC064 Kamiesberg</t>
  </si>
  <si>
    <t>NC065 Hantam</t>
  </si>
  <si>
    <t>NC066 Karoo Hoogland</t>
  </si>
  <si>
    <t>NC067 Khai-Ma</t>
  </si>
  <si>
    <t>NC071 Ubuntu</t>
  </si>
  <si>
    <t>NC072 Umsobomvu</t>
  </si>
  <si>
    <t>NC073 Emthanjeni</t>
  </si>
  <si>
    <t>NC074 Kareeberg</t>
  </si>
  <si>
    <t>NC075 Renosterberg</t>
  </si>
  <si>
    <t>NC076 Thembelihle</t>
  </si>
  <si>
    <t>NC077 Siyathemba</t>
  </si>
  <si>
    <t>NC078 Siyancuma</t>
  </si>
  <si>
    <t>NC081 Mier</t>
  </si>
  <si>
    <t>NC082 !Kai! Garib</t>
  </si>
  <si>
    <t>NC083 //Khara Hais</t>
  </si>
  <si>
    <t>NC084 !Kheis</t>
  </si>
  <si>
    <t>NC085 Tsantsabane</t>
  </si>
  <si>
    <t>NC086 Kgatelopele</t>
  </si>
  <si>
    <t>NC091 Sol Plaatje</t>
  </si>
  <si>
    <t>NC092 Dikgatlong</t>
  </si>
  <si>
    <t>NC093 Magareng</t>
  </si>
  <si>
    <t>NC094 Phokwane</t>
  </si>
  <si>
    <t>NC452 Ga-Segonyana</t>
  </si>
  <si>
    <t>NC453 Gamagara</t>
  </si>
  <si>
    <t>NW371 Moretele</t>
  </si>
  <si>
    <t>NW372 Madibeng</t>
  </si>
  <si>
    <t>NW373 Rustenburg</t>
  </si>
  <si>
    <t>NW374 Kgetlengrivier</t>
  </si>
  <si>
    <t>NW375 Moses Kotane</t>
  </si>
  <si>
    <t>NW381 Ratlou</t>
  </si>
  <si>
    <t>NW382 Tswaing</t>
  </si>
  <si>
    <t>NW383 Mafikeng</t>
  </si>
  <si>
    <t>NW384 Ditsobotla</t>
  </si>
  <si>
    <t>NW385 Ramotshere Moiloa</t>
  </si>
  <si>
    <t>NW392 Naledi (Nw)</t>
  </si>
  <si>
    <t>NW393 Mamusa</t>
  </si>
  <si>
    <t>NW394 Greater Taung</t>
  </si>
  <si>
    <t>NW396 Lekwa-Teemane</t>
  </si>
  <si>
    <t>NW401 Ventersdorp</t>
  </si>
  <si>
    <t>NW402 Tlokwe</t>
  </si>
  <si>
    <t>NW403 City Of Matlosana</t>
  </si>
  <si>
    <t>NW404 Maquassi Hills</t>
  </si>
  <si>
    <t>WC011 Matzikama</t>
  </si>
  <si>
    <t>WC012 Cederberg</t>
  </si>
  <si>
    <t>WC013 Bergrivier</t>
  </si>
  <si>
    <t>WC014 Saldanha Bay</t>
  </si>
  <si>
    <t>WC015 Swartland</t>
  </si>
  <si>
    <t>WC022 Witzenberg</t>
  </si>
  <si>
    <t>WC023 Drakenstein</t>
  </si>
  <si>
    <t>WC024 Stellenbosch</t>
  </si>
  <si>
    <t>WC025 Breede Valley</t>
  </si>
  <si>
    <t>WC031 Theewaterskloof</t>
  </si>
  <si>
    <t>WC032 Overstrand</t>
  </si>
  <si>
    <t>WC033 Cape Agulhas</t>
  </si>
  <si>
    <t>WC034 Swellendam</t>
  </si>
  <si>
    <t>WC041 Kannaland</t>
  </si>
  <si>
    <t>WC042 Hessequa</t>
  </si>
  <si>
    <t>WC043 Mossel Bay</t>
  </si>
  <si>
    <t>WC044 George</t>
  </si>
  <si>
    <t>WC045 Oudtshoorn</t>
  </si>
  <si>
    <t>WC047 Bitou</t>
  </si>
  <si>
    <t>WC048 Knysna</t>
  </si>
  <si>
    <t>WC051 Laingsburg</t>
  </si>
  <si>
    <t>WC052 Prince Albert</t>
  </si>
  <si>
    <t>WC053 Beaufort West</t>
  </si>
  <si>
    <t>TOTAL EXPENDITURE OTHER ITEMS to be adjusted</t>
  </si>
  <si>
    <t>% of capital exp on renewal of assets</t>
  </si>
  <si>
    <t>Renewal of existing assets as % of deprecn</t>
  </si>
  <si>
    <t>R&amp;M as a % of PPE</t>
  </si>
  <si>
    <t>Renewal and R&amp;M as a % of PPE</t>
  </si>
  <si>
    <t>4. Only complete if a previous adjusted budget has been approved in the same financial year. Reflect most recent adjusted budget.</t>
  </si>
  <si>
    <t>7. Only complete if a previous adjusted budget has been approved in the same financial year. Reflect most recent adjusted budget.</t>
  </si>
  <si>
    <t>2. Only complete if a previous adjusted budget has been approved in the same financial year. Reflect most recent adjusted budget.</t>
  </si>
  <si>
    <t>3. Only complete if a previous adjusted budget has been approved in the same financial year. Reflect most recent adjusted budget.</t>
  </si>
  <si>
    <t>5. Only complete if a previous adjusted budget has been approved in the same financial year. Reflect most recent adjusted budget.</t>
  </si>
  <si>
    <t>1. Only complete if a previous adjusted budget has been approved in the same financial year. Reflect most recent adjusted budget.</t>
  </si>
  <si>
    <t>Investment in Associate</t>
  </si>
  <si>
    <t>8. Additional cash-backed accumulated funds/unspent funds (section 18(1)(b) and section 28(2)(e) MFMA) identified after Original Budget approved and after annual financial statements audited (note: only where underspending could not reasonably be have for</t>
  </si>
  <si>
    <t>9. Increases of funds approved under section 31 MFMA</t>
  </si>
  <si>
    <t>Municipal governance and administration</t>
  </si>
  <si>
    <t>Mayor and Council</t>
  </si>
  <si>
    <t>Municipal Manager</t>
  </si>
  <si>
    <t>Human Resources</t>
  </si>
  <si>
    <t>Information Technology</t>
  </si>
  <si>
    <t>Property Services</t>
  </si>
  <si>
    <t>Other Admin</t>
  </si>
  <si>
    <t>Libraries and Archives</t>
  </si>
  <si>
    <t>Museums &amp; Art Galleries etc</t>
  </si>
  <si>
    <t>Community halls and Facilities</t>
  </si>
  <si>
    <t>Cemeteries &amp; Crematoriums</t>
  </si>
  <si>
    <t>Child Care</t>
  </si>
  <si>
    <t>Aged Care</t>
  </si>
  <si>
    <t>Other Community</t>
  </si>
  <si>
    <t>Other Social</t>
  </si>
  <si>
    <t>Police</t>
  </si>
  <si>
    <t>Fire</t>
  </si>
  <si>
    <t>Civil Defence</t>
  </si>
  <si>
    <t xml:space="preserve">Other   </t>
  </si>
  <si>
    <t xml:space="preserve">Economic Development/Planning </t>
  </si>
  <si>
    <t xml:space="preserve">Town Planning/Building enforcement </t>
  </si>
  <si>
    <t>Licensing &amp; Regulation</t>
  </si>
  <si>
    <t>Roads</t>
  </si>
  <si>
    <t>Public Buses</t>
  </si>
  <si>
    <t>Parking Garages</t>
  </si>
  <si>
    <t>Vehicle Licensing and Testing</t>
  </si>
  <si>
    <t>Pollution Control</t>
  </si>
  <si>
    <t>Biodiversity &amp; Landscape</t>
  </si>
  <si>
    <t>Electricity Distribution</t>
  </si>
  <si>
    <t>Electricity Generation</t>
  </si>
  <si>
    <t>Water Distribution</t>
  </si>
  <si>
    <t>Water Storage</t>
  </si>
  <si>
    <t>Sewerage</t>
  </si>
  <si>
    <t>Storm Water Management</t>
  </si>
  <si>
    <t>Public Toilets</t>
  </si>
  <si>
    <t>Solid Waste</t>
  </si>
  <si>
    <t>Air Transport</t>
  </si>
  <si>
    <t>Tourism</t>
  </si>
  <si>
    <t>Forestry</t>
  </si>
  <si>
    <t>1. Government Finance Statistics Functions and Sub-functions are standardised to assist national and international accounts and comparison</t>
  </si>
  <si>
    <t>2. Total Revenue by Standard Classification must reconcile to total operating revenue shown in Financial Performance (revenue and expenditure)</t>
  </si>
  <si>
    <t>3. Total Expenditure by Standard Classification must reconcile to total operating expenditure shown in Financial Performance (revenue and expenditure)</t>
  </si>
  <si>
    <t>4. All amounts must be classified under a Standard (modified GFS) classification. The GFS function 'Other' is only for Abbatoirs, Air Transport, Markets and Tourism - and if used must be supported by footnotes. Nothing else may be placed under 'Other'. Assign associate share to relevant classification</t>
  </si>
  <si>
    <t>1. Insert 'Vote'; e.g. Department, if different to standard structure</t>
  </si>
  <si>
    <t>2. Must reconcile to Financial Performance ('Revenue and Expenditure by Standard Classification' and 'Revenue and Expenditure')</t>
  </si>
  <si>
    <t>3. Assign share in 'associate' to relevant Vote</t>
  </si>
  <si>
    <t>Capital expenditure - Municipal Vote</t>
  </si>
  <si>
    <t>10. Adjustments approved in accordance with section 29 MFMA</t>
  </si>
  <si>
    <t>11. Adjustments to funding allocations from National or Provincial Government</t>
  </si>
  <si>
    <t>12. Adjusts. = 'Other' Adjustments proposed to be approved; including revenue under-collection (MFMA section 28(2)(a)); additional revenue appropriation on existing programmes (section 28(2))(b); projected savings (section 28(2)(d)); error correction (sec</t>
  </si>
  <si>
    <t>13. G = B + C + D + E + F</t>
  </si>
  <si>
    <t>14. Adjusted Budget H = (A or A1/2 etc) + G</t>
  </si>
  <si>
    <t>Asset register balance check</t>
  </si>
  <si>
    <t>Households below minimum service level</t>
  </si>
  <si>
    <t>Free services</t>
  </si>
  <si>
    <t>2. Total Revenue by standard classification must reconcile to Total Operating Revenue shown in the Adjustments Budget Financial Performance (revenue and expenditure)</t>
  </si>
  <si>
    <t>3. Total Operating Expenditure by standard classification must reconcile to Total Operating Expenditure shown in the Adjustments Budget Financial Performance (revenue and expenditure)</t>
  </si>
  <si>
    <t>4. All amounts must be classified under a standard classification (modified GFS). The GFS function 'Other' is only for Abbatoirs, Air Transport, Markets and Tourism - and if used must be supported by footnotes. Nothing else may be placed under 'Other'. Assign associate share to relevant classification</t>
  </si>
  <si>
    <t>9. Adjustments to transfers from National or Provincial Government</t>
  </si>
  <si>
    <t>10. Adjusts. = 'Other' Adjustments proposed to be approved; including revenue under-collection (MFMA section 28(2)(a)); additional revenue appropriation on existing programmes (section 28(2))(b); projected savings (section 28(2)(d)); error correction (section 28(2)(f))</t>
  </si>
  <si>
    <t>6. Additional cash-backed accumulated funds/unspent funds (MFMA section 18(1)(b) and section 28(2)(e)) identified after the Original Budget approved and after annual financial statements audited (note: only where underspending could not reasonably have been foreseen)</t>
  </si>
  <si>
    <t>7. Increases of funds approved under MFMA section 31</t>
  </si>
  <si>
    <t xml:space="preserve">8. Adjustments approved in accordance with MFMA section 29 </t>
  </si>
  <si>
    <t>4. Additional cash-backed accumulated funds/unspent funds (MFMA section 18(1)(b) and section 28(2)(e)) identified after the Original Budget approved and after annual financial statements audited (note: only where underspending could not reasonably have been foreseen)</t>
  </si>
  <si>
    <t>5. Increases of funds approved under MFMA section 31</t>
  </si>
  <si>
    <t xml:space="preserve">6. Adjustments approved in accordance with MFMA section 29 </t>
  </si>
  <si>
    <t>7. Adjustments to transfers from National or Provincial Government</t>
  </si>
  <si>
    <t>8. Adjusts. = 'Other' Adjustments proposed to be approved; including revenue under-collection (MFMA section 28(2)(a)); additional revenue appropriation on existing programmes (section 28(2))(b); projected savings (section 28(2)(d)); error correction (section 28(2)(f))</t>
  </si>
  <si>
    <t>1. Insert 'Vote'; e.g. Department, if different to standard classification structure</t>
  </si>
  <si>
    <t>2. Must reconcile to Budgeted Financial Performance (revenue and expenditure)</t>
  </si>
  <si>
    <t>Surplus/(Deficit) attributable to municipality</t>
  </si>
  <si>
    <t>2. Detail to be provided in Table SB1</t>
  </si>
  <si>
    <t>1. Municipalities may choose to appropriate for capital expenditure for three years or for one year (if one year appropriation projected expenditure required for yr2 and yr3).</t>
  </si>
  <si>
    <t>2. Include capital component of PPP unitary payment. Note that capital transfers are only appropriated to municipalities for the budget year</t>
  </si>
  <si>
    <t>1. Detail to be provided in Table SA3</t>
  </si>
  <si>
    <t>1. Local/District municipalities to include transfers from/to District/Local Municipalities</t>
  </si>
  <si>
    <t>2. Cash equivalents includes investments with maturities of 3 months or less</t>
  </si>
  <si>
    <t>1. Must reconcile with the Adjustments Budget Cash Flow and Adjustements Budget Financial Position</t>
  </si>
  <si>
    <t>2. Council approval for policy required - include sufficient working capital (e.g. allowing for a % of current debtors &gt; 90 days as uncollectable)</t>
  </si>
  <si>
    <t>1. Detail of new assets provided in Table SA34a</t>
  </si>
  <si>
    <t>2. Detail of renewal of existing assets provided in Table SA34b</t>
  </si>
  <si>
    <t>3. Detail of Repairs and Maintenance by Asset Class provided in Table SA34c</t>
  </si>
  <si>
    <t>4. Must reconcile to total capital expenditure on Budgeted Capital Expenditure</t>
  </si>
  <si>
    <t>6. Donated/contributed and assets funded by finance leases to be allocated to the respective category</t>
  </si>
  <si>
    <t>8. Additional cash-backed accumulated funds/unspent funds (MFMA section 18(1)(b) and section 28(2)(e)) identified after the Original Budget approved and after annual financial statements audited (note: only where underspending could not reasonably have been foreseen)</t>
  </si>
  <si>
    <t>9. Increases of funds approved under MFMA section 31</t>
  </si>
  <si>
    <t xml:space="preserve">10. Adjustments approved in accordance with MFMA section 29 </t>
  </si>
  <si>
    <t>11. Adjustments to transfers from National or Provincial Government</t>
  </si>
  <si>
    <t>12. Adjusts. = 'Other' Adjustments proposed to be approved; including revenue under-collection (MFMA section 28(2)(a)); additional revenue appropriation on existing programmes (section 28(2))(b); projected savings (section 28(2)(d)); error correction (section 28(2)(f))</t>
  </si>
  <si>
    <t>Piped water inside dwelling</t>
  </si>
  <si>
    <t>Piped water inside yard (but not in dwelling)</t>
  </si>
  <si>
    <t>Using public tap (at least min.service level)</t>
  </si>
  <si>
    <t>Other water supply (at least min.service level)</t>
  </si>
  <si>
    <t>Using public tap (&lt; min.service level)</t>
  </si>
  <si>
    <t>Other water supply (&lt; min.service level)</t>
  </si>
  <si>
    <t>3,4</t>
  </si>
  <si>
    <t>No water supply</t>
  </si>
  <si>
    <t>Total number of households</t>
  </si>
  <si>
    <t>Flush toilet (connected to sewerage)</t>
  </si>
  <si>
    <t>Flush toilet (with septic tank)</t>
  </si>
  <si>
    <t>Chemical toilet</t>
  </si>
  <si>
    <t>No toilet provisions</t>
  </si>
  <si>
    <t>Electricity (&lt; min.service level)</t>
  </si>
  <si>
    <t>Electricity - prepaid (&lt; min. service level)</t>
  </si>
  <si>
    <t>Other energy sources</t>
  </si>
  <si>
    <t>Removed at least once a week (min.service)</t>
  </si>
  <si>
    <t>Removed less frequently than once a week</t>
  </si>
  <si>
    <t>Using communal refuse dump</t>
  </si>
  <si>
    <t>Using own refuse dump</t>
  </si>
  <si>
    <t>Other rubbish disposal</t>
  </si>
  <si>
    <t>No rubbish disposal</t>
  </si>
  <si>
    <t>Households receiving Free Basic Service</t>
  </si>
  <si>
    <t>Cost of Free Basic Services provided (R'000)</t>
  </si>
  <si>
    <t>Water (6 kilolitres per household per month)</t>
  </si>
  <si>
    <t>Sanitation (free sanitation service)</t>
  </si>
  <si>
    <t>Electricity/other energy (50kwh per household per month)</t>
  </si>
  <si>
    <t>Refuse (removed once a week)</t>
  </si>
  <si>
    <t xml:space="preserve">Total cost of FBS provided (minimum social package) </t>
  </si>
  <si>
    <t>Highest level of free service provided</t>
  </si>
  <si>
    <t>Property rates (R'000 value threshold)</t>
  </si>
  <si>
    <t>Water (kilolitres per household per month)</t>
  </si>
  <si>
    <t>Sanitation (kilolitres per household per month)</t>
  </si>
  <si>
    <t>Sanitation (Rand per household per month)</t>
  </si>
  <si>
    <t>Electricity (kw per household per month)</t>
  </si>
  <si>
    <t>Refuse (average litres per week)</t>
  </si>
  <si>
    <t>Property rates (other exemptions, reductions and rebates)</t>
  </si>
  <si>
    <t>Sanitation</t>
  </si>
  <si>
    <t>Electricity/other energy</t>
  </si>
  <si>
    <t>Refuse</t>
  </si>
  <si>
    <t>1. Include services provided by another entity; e.g. Eskom</t>
  </si>
  <si>
    <t>2. Stand distance &gt; 200m from dwelling</t>
  </si>
  <si>
    <t>3. Stand distance &lt;= 200m from dwelling</t>
  </si>
  <si>
    <t>4. Borehole, spring, rain-water tank etc.</t>
  </si>
  <si>
    <t>5. Must agree to total number of households in municipal area</t>
  </si>
  <si>
    <t>6. Include value of subsidy provided by municipality above provincial subsidy level</t>
  </si>
  <si>
    <t>15. Show number of households receiving at least these levels of services completely free</t>
  </si>
  <si>
    <t>Multi-year expenditure appropriation</t>
  </si>
  <si>
    <t>Single-year expenditure appropriation</t>
  </si>
  <si>
    <t>Transfers recognised - operational</t>
  </si>
  <si>
    <t>Operating transfers and grants:</t>
  </si>
  <si>
    <t>Total operating transfers and grants revenue</t>
  </si>
  <si>
    <t>Total operating transfers and grants - CTBM</t>
  </si>
  <si>
    <t>Capital transfers and grants:</t>
  </si>
  <si>
    <t>Total capital transfers and grants revenue</t>
  </si>
  <si>
    <t>Total capital transfers and grants - CTBM</t>
  </si>
  <si>
    <t>TOTAL TRANSFERS AND GRANTS REVENUE</t>
  </si>
  <si>
    <t>TOTAL TRANSFERS AND GRANTS -  CTBM</t>
  </si>
  <si>
    <t>Operating expenditure of Transfers and Grants</t>
  </si>
  <si>
    <t>Total operating expenditure of Transfers and Grants:</t>
  </si>
  <si>
    <t>Capital expenditure of Transfers and Grants</t>
  </si>
  <si>
    <t>Total capital expenditure of Transfers and Grants</t>
  </si>
  <si>
    <t>Operating Transfers and Grants</t>
  </si>
  <si>
    <t>Total Operating Transfers and Grants</t>
  </si>
  <si>
    <t>Capital Transfers and Grants</t>
  </si>
  <si>
    <t>Total Capital Transfers and Grants</t>
  </si>
  <si>
    <t>TOTAL RECEIPTS OF TRANSFERS &amp; GRANTS</t>
  </si>
  <si>
    <t>Borrowed funding of 'own' capital expenditure</t>
  </si>
  <si>
    <t>Borrowing/Capital expenditure excl. transfers and grants</t>
  </si>
  <si>
    <t>Current assets/current liabilities less debtors &gt; 90 days/current liabilities</t>
  </si>
  <si>
    <t>Minimum Service Level and Above sub-total</t>
  </si>
  <si>
    <t>Below Minimum Servic Level sub-total</t>
  </si>
  <si>
    <t>Sanitation (free minimum level service)</t>
  </si>
  <si>
    <t>Refuse (removed at least once a week)</t>
  </si>
  <si>
    <t>Revenue cost of free services provided (R'000)</t>
  </si>
  <si>
    <t>Property rates (R15 000 threshold rebate)</t>
  </si>
  <si>
    <t>Municipal Housing - rental rebates</t>
  </si>
  <si>
    <t>Housing - top structure subsidies</t>
  </si>
  <si>
    <t>Total revenue cost of free services provided (total social package)</t>
  </si>
  <si>
    <r>
      <t xml:space="preserve">Total New Assets </t>
    </r>
    <r>
      <rPr>
        <b/>
        <i/>
        <sz val="8"/>
        <rFont val="Arial Narrow"/>
        <family val="2"/>
      </rPr>
      <t>to be adjusted</t>
    </r>
  </si>
  <si>
    <r>
      <t>Total Renewal of Existing Assets</t>
    </r>
    <r>
      <rPr>
        <b/>
        <i/>
        <sz val="8"/>
        <rFont val="Arial Narrow"/>
        <family val="2"/>
      </rPr>
      <t xml:space="preserve"> to be adjusted</t>
    </r>
  </si>
  <si>
    <r>
      <t xml:space="preserve">Total Capital Expenditure </t>
    </r>
    <r>
      <rPr>
        <b/>
        <i/>
        <sz val="8"/>
        <rFont val="Arial Narrow"/>
        <family val="2"/>
      </rPr>
      <t>to be adjusted</t>
    </r>
  </si>
  <si>
    <r>
      <t xml:space="preserve">TOTAL CAPITAL EXPENDITURE </t>
    </r>
    <r>
      <rPr>
        <b/>
        <i/>
        <sz val="8"/>
        <rFont val="Arial Narrow"/>
        <family val="2"/>
      </rPr>
      <t>to be adjusted</t>
    </r>
  </si>
  <si>
    <t>TOTAL ASSET REGISTER SUMMARY - PPE (WDV)</t>
  </si>
  <si>
    <t>Applications of cash and investments</t>
  </si>
  <si>
    <t>Long term investments committed</t>
  </si>
  <si>
    <t>Transfers and Grants</t>
  </si>
  <si>
    <t>Increase (decrease) in consumer deposits</t>
  </si>
  <si>
    <r>
      <t>Multi-year expenditure</t>
    </r>
    <r>
      <rPr>
        <b/>
        <i/>
        <sz val="8"/>
        <rFont val="Arial Narrow"/>
        <family val="2"/>
      </rPr>
      <t xml:space="preserve"> to be adjusted</t>
    </r>
  </si>
  <si>
    <r>
      <t>Single-year expenditure</t>
    </r>
    <r>
      <rPr>
        <b/>
        <i/>
        <sz val="8"/>
        <rFont val="Arial Narrow"/>
        <family val="2"/>
      </rPr>
      <t xml:space="preserve"> to be adjusted</t>
    </r>
  </si>
  <si>
    <t>Total Capital Expenditure - Vote</t>
  </si>
  <si>
    <t>Other transfers and grants</t>
  </si>
  <si>
    <t>3. Capital expenditure by standard classification must reconcile to the appropriations by vote</t>
  </si>
  <si>
    <t>4. Must reconcile to supporting table SB7 and to Adjustments Budget Financial Performance (revenue and expenditure)</t>
  </si>
  <si>
    <r>
      <t>Community wealth</t>
    </r>
    <r>
      <rPr>
        <sz val="8"/>
        <rFont val="Arial Narrow"/>
        <family val="2"/>
      </rPr>
      <t>/Equity</t>
    </r>
  </si>
  <si>
    <t>16. Must reflect the cost to the municipality of providing the Free Basic Service</t>
  </si>
  <si>
    <t>17. Reflect the cost to the municipality in terms of 'revenue foregone' of providing free services (note this will not equal 'Revenue Foregone' on SA1)</t>
  </si>
  <si>
    <t>REVENUE ITEMS</t>
  </si>
  <si>
    <t>Total Property Rates</t>
  </si>
  <si>
    <t>less Revenue Foregone</t>
  </si>
  <si>
    <t>Net Property Rates</t>
  </si>
  <si>
    <t>Total Service charges - electricity revenue</t>
  </si>
  <si>
    <t>Net Service charges - electricity revenue</t>
  </si>
  <si>
    <t>Total Service charges - water revenue</t>
  </si>
  <si>
    <t>Net Service charges - water revenue</t>
  </si>
  <si>
    <t>Total Service charges - sanitation revenue</t>
  </si>
  <si>
    <t>Net Service charges - sanitation revenue</t>
  </si>
  <si>
    <t>Service charges - refuse revenue</t>
  </si>
  <si>
    <t>Net Service charges - refuse revenue</t>
  </si>
  <si>
    <t>Other Revenue By Source</t>
  </si>
  <si>
    <t>Total 'Other' Revenue</t>
  </si>
  <si>
    <t>EXPENDITURE ITEMS</t>
  </si>
  <si>
    <t>Overtime</t>
  </si>
  <si>
    <t>Long service awards</t>
  </si>
  <si>
    <t>Payments in lieu of leave</t>
  </si>
  <si>
    <t>Post-retirement benefit obligations</t>
  </si>
  <si>
    <t>sub-total</t>
  </si>
  <si>
    <t>Less: Employees costs capitalised to PPE</t>
  </si>
  <si>
    <t>Contributions recognised - capital</t>
  </si>
  <si>
    <t>List contributions by contract</t>
  </si>
  <si>
    <t>Depreciation of Property, Plant &amp; Equipment</t>
  </si>
  <si>
    <t>Lease amortisation</t>
  </si>
  <si>
    <t>Capital asset impairment</t>
  </si>
  <si>
    <t>Total bulk purchases</t>
  </si>
  <si>
    <t>List services provided by contract</t>
  </si>
  <si>
    <t>Allocations to organs of state:</t>
  </si>
  <si>
    <t>Total contracted services</t>
  </si>
  <si>
    <t>Other Expenditure By Type</t>
  </si>
  <si>
    <t>Collection costs</t>
  </si>
  <si>
    <t>Contributions to 'other' provisions</t>
  </si>
  <si>
    <t>Consultant fees</t>
  </si>
  <si>
    <t>Audit fees</t>
  </si>
  <si>
    <t>General expenses</t>
  </si>
  <si>
    <t>3,5</t>
  </si>
  <si>
    <t>Total Other Expenditure</t>
  </si>
  <si>
    <t>ADJB18a</t>
  </si>
  <si>
    <t>ADJB18b</t>
  </si>
  <si>
    <t>ADJB18c</t>
  </si>
  <si>
    <t>develop own assumption as appropriate</t>
  </si>
  <si>
    <t>1. Must reconcile with relevant line on the 'Financial Performance' budget</t>
  </si>
  <si>
    <t>2. Must reconcile to supporting documentation on staff salaries</t>
  </si>
  <si>
    <t>3. Insert other categories where revenue or expenditure is of a material nature</t>
  </si>
  <si>
    <t>4. Expenditure to meet any unfunded obligations</t>
  </si>
  <si>
    <t>5. Special consideration may have to be given to including 'goodwill arising' or 'joint venture' budgets where circumstances require this (include separately under relevant notes)</t>
  </si>
  <si>
    <t>7. Additional cash-backed accumulated funds/unspent funds (section 18(1)(b) and section 28(2)(e) MFMA) identified after Original Budget approved and after annual financial statements audited (note: only where underspending could not reasonably be have for</t>
  </si>
  <si>
    <t>8. Increases of funds approved under section 31 MFMA</t>
  </si>
  <si>
    <t>9. Adjustments approved in accordance with section 29 MFMA</t>
  </si>
  <si>
    <t>10. Adjustments to funding allocations from National or Provincial Government</t>
  </si>
  <si>
    <t>Other benefits and allowances</t>
  </si>
  <si>
    <t>Agricultural assets</t>
  </si>
  <si>
    <t>Agricultural Assets</t>
  </si>
  <si>
    <t>Capital expenditure on new assets by Asset Class/Sub-class</t>
  </si>
  <si>
    <r>
      <t>Total Capital Expenditure on new assets</t>
    </r>
    <r>
      <rPr>
        <b/>
        <i/>
        <sz val="8"/>
        <rFont val="Arial Narrow"/>
        <family val="2"/>
      </rPr>
      <t xml:space="preserve"> to be adjusted</t>
    </r>
  </si>
  <si>
    <t>1. Total Capital Expenditure on new assets (SB18a) plus Total Capital Expenditure on renewal of existing assets (SB18b) must reconcile to total capital expenditure in Budgeted Capital Expenditure</t>
  </si>
  <si>
    <t>Capital expenditure on renewal of existing assets by Asset Class/Sub-class</t>
  </si>
  <si>
    <r>
      <t xml:space="preserve">Total Capital Expenditure on renewal of existing assets </t>
    </r>
    <r>
      <rPr>
        <b/>
        <i/>
        <sz val="8"/>
        <rFont val="Arial Narrow"/>
        <family val="2"/>
      </rPr>
      <t>to be adjusted</t>
    </r>
  </si>
  <si>
    <t>1. Total Capital Expenditure  on renewal of existing assets (SB18b) plus Total Capital Expenditure on new assets (SB18a) must reconcile to total capital expenditure in Budgeted Capital Expenditure</t>
  </si>
  <si>
    <t>Repairs and maintenance expenditure by Asset Class/Sub-class</t>
  </si>
  <si>
    <t>Total Repairs and Maintenance Expenditure to be adjusted</t>
  </si>
  <si>
    <t>1. Total Repairs and Maintenance Expenditure by Asset Category must reconcile to total repairs and maintenance expenditure on Table SB1</t>
  </si>
  <si>
    <t>11. Adjusts. = 'Other' Adjustments proposed to be approved; including revenue under-collection (MFMA section 28(2)(a)); additional revenue appropriation on existing programmes (section 28(2))(b); projected savings (section 28(2)(d)); error correction (sec</t>
  </si>
  <si>
    <t>12. G = B + C + D + E + F</t>
  </si>
  <si>
    <t>13. Adjusted Budget H = (A or A1/2 etc) + G</t>
  </si>
  <si>
    <t>Call deposits &lt; 90 days</t>
  </si>
  <si>
    <t>Less: provision for debt impairment</t>
  </si>
  <si>
    <t>Debt impairment provision</t>
  </si>
  <si>
    <t>Balance at the beginning of the year</t>
  </si>
  <si>
    <t>Contributions to the provision</t>
  </si>
  <si>
    <t>Bad debts written off</t>
  </si>
  <si>
    <t>Balance at end of year</t>
  </si>
  <si>
    <t>Property, plant &amp; equipment</t>
  </si>
  <si>
    <t>PPE at cost/valuation (excl. finance leases)</t>
  </si>
  <si>
    <t>Leases recognised as PPE</t>
  </si>
  <si>
    <t>Less: Accumulated depreciation</t>
  </si>
  <si>
    <t>Current liabilities - Borrowing</t>
  </si>
  <si>
    <t>Short term loans (other than bank overdraft)</t>
  </si>
  <si>
    <t>Current portion of long-term liabilities</t>
  </si>
  <si>
    <t>Creditors</t>
  </si>
  <si>
    <t>Unspent conditional grants and receipts</t>
  </si>
  <si>
    <t>VAT</t>
  </si>
  <si>
    <t>Non current liabilities - Borrowing</t>
  </si>
  <si>
    <t>Finance leases (including PPP asset element)</t>
  </si>
  <si>
    <t>Provisions - non current</t>
  </si>
  <si>
    <t>Retirement benefits</t>
  </si>
  <si>
    <t>List other major items</t>
  </si>
  <si>
    <t>Refuse landfill site rehabilitation</t>
  </si>
  <si>
    <t>CHANGES IN NET ASSETS</t>
  </si>
  <si>
    <t>Accumulated surplus/(Deficit)</t>
  </si>
  <si>
    <t>Appropriations to Reserves</t>
  </si>
  <si>
    <t>Transfers from Reserves</t>
  </si>
  <si>
    <t>Other adjustments</t>
  </si>
  <si>
    <t>Housing Development Fund</t>
  </si>
  <si>
    <t>Capital replacement</t>
  </si>
  <si>
    <t>Self-insurance</t>
  </si>
  <si>
    <t>Revaluation</t>
  </si>
  <si>
    <t>Total Reserves</t>
  </si>
  <si>
    <t>Total capital expenditure includes expenditure on nationally significant priorities:</t>
  </si>
  <si>
    <t>A. GENERAL INFORMATION</t>
  </si>
  <si>
    <t>Municipality</t>
  </si>
  <si>
    <t>Grade</t>
  </si>
  <si>
    <t>1 Grade in terms of the Remuneration of Public Office Bearers Act.</t>
  </si>
  <si>
    <t>Province</t>
  </si>
  <si>
    <t>Web Address</t>
  </si>
  <si>
    <t>e-mail Address</t>
  </si>
  <si>
    <t>B. CONTACT INFORMATION</t>
  </si>
  <si>
    <t>Postal address:</t>
  </si>
  <si>
    <t>P.O. Box</t>
  </si>
  <si>
    <t>City / Town</t>
  </si>
  <si>
    <t>Postal Code</t>
  </si>
  <si>
    <t>Street address</t>
  </si>
  <si>
    <t>Building</t>
  </si>
  <si>
    <t>Street No. &amp; Name</t>
  </si>
  <si>
    <t>General Contacts</t>
  </si>
  <si>
    <t>Telephone number</t>
  </si>
  <si>
    <t>Fax number</t>
  </si>
  <si>
    <t>C. POLITICAL LEADERSHIP</t>
  </si>
  <si>
    <t>Speaker:</t>
  </si>
  <si>
    <t>Secretary/PA to the Speaker:</t>
  </si>
  <si>
    <t>Name</t>
  </si>
  <si>
    <t>Cell number</t>
  </si>
  <si>
    <t>E-mail address</t>
  </si>
  <si>
    <t>Mayor/Executive Mayor:</t>
  </si>
  <si>
    <t>Secretary/PA to the Mayor/Executive Mayor:</t>
  </si>
  <si>
    <t>Deputy Mayor/Executive Mayor:</t>
  </si>
  <si>
    <t>Secretary/PA to the Deputy Mayor/Executive Mayor:</t>
  </si>
  <si>
    <t>D. MANAGEMENT LEADERSHIP</t>
  </si>
  <si>
    <t>Municipal Manager:</t>
  </si>
  <si>
    <t>Secretary/PA to the Municipal Manager:</t>
  </si>
  <si>
    <t>Chief Financial Officer</t>
  </si>
  <si>
    <t>Secretary/PA to the Chief Financial Officer</t>
  </si>
  <si>
    <t>Official responsible for submitting financial information</t>
  </si>
  <si>
    <t>DC14 Joe Gqabi</t>
  </si>
  <si>
    <t>KZN KWAZULU-NATAL</t>
  </si>
  <si>
    <t>DC45 John Taolo Gaetsewe</t>
  </si>
  <si>
    <t>EC109 Kou-Kamma</t>
  </si>
  <si>
    <t>GT484 Merafong City</t>
  </si>
  <si>
    <t>KZN215 Ezinqoleni</t>
  </si>
  <si>
    <t>KZN273 The Big 5 False Bay</t>
  </si>
  <si>
    <t>KZN281 Mfolozi</t>
  </si>
  <si>
    <t>KZN284 uMlalazi</t>
  </si>
  <si>
    <t>LIM471 Ephraim Mogale</t>
  </si>
  <si>
    <t>LIM473 Makhuduthamaga</t>
  </si>
  <si>
    <t>MP304 Pixley Ka Seme (MP)</t>
  </si>
  <si>
    <t>MP311 Victor Khanye</t>
  </si>
  <si>
    <t>NC451 Joe Morolong</t>
  </si>
  <si>
    <t>WC026 Langeberg</t>
  </si>
  <si>
    <t>.</t>
  </si>
  <si>
    <t>16. Not municipal contributions to the 'top structure' being built using the housing subsidies</t>
  </si>
  <si>
    <t>17. Statues, art collections, medals etc.</t>
  </si>
  <si>
    <t>16 Not municipal contributions to the 'top structure' being built using the housing subsidies</t>
  </si>
  <si>
    <t>15. Buses used to provide a service to the community</t>
  </si>
  <si>
    <t>15 Buses used to provide a service to the community</t>
  </si>
  <si>
    <t>18. Ambulances, fire engines, refuse vehicles - but not vehicles that would normally be classified as 'Plant and equipment'. Detail to be entered below</t>
  </si>
  <si>
    <t>`</t>
  </si>
  <si>
    <t>Local Government Equitable Share</t>
  </si>
  <si>
    <t xml:space="preserve">RSC Levy Replacement </t>
  </si>
  <si>
    <t xml:space="preserve">Finance Management </t>
  </si>
  <si>
    <t xml:space="preserve">Water Services Operating Subsidy </t>
  </si>
  <si>
    <t>Energy Efficiency  and Demand Management</t>
  </si>
  <si>
    <t>Integrated National Electrification Programme</t>
  </si>
  <si>
    <t xml:space="preserve">Municipal Drought Relief </t>
  </si>
  <si>
    <t>2010 FIFA World Cup Operating</t>
  </si>
  <si>
    <t>Electricity Demand Side Management</t>
  </si>
  <si>
    <t>EPWP Incentive</t>
  </si>
  <si>
    <t>Health subsidy</t>
  </si>
  <si>
    <t>Ambulance subsidy</t>
  </si>
  <si>
    <t xml:space="preserve"> Municipal Infrastructure Grant (MIG)</t>
  </si>
  <si>
    <t xml:space="preserve"> Public Transport and Systems</t>
  </si>
  <si>
    <t>Rural Transport Services and Infrastructure</t>
  </si>
  <si>
    <t>Regional Bulk Infrastructure</t>
  </si>
  <si>
    <t xml:space="preserve">Rural Households Infrastructure </t>
  </si>
  <si>
    <t>Neighbourhood Development Partnership</t>
  </si>
  <si>
    <t>2010 FIFA World Cup Stadiums Development</t>
  </si>
  <si>
    <t>Agriculture</t>
  </si>
  <si>
    <t>Education</t>
  </si>
  <si>
    <t xml:space="preserve">Housing and Local Government </t>
  </si>
  <si>
    <t>Other Departments</t>
  </si>
  <si>
    <t xml:space="preserve">Public Works, Roads, Transport </t>
  </si>
  <si>
    <t>Repairs and maintenance</t>
  </si>
  <si>
    <t>Organisational Structure Votes</t>
  </si>
  <si>
    <t>Organisational Structure Sub-Votes</t>
  </si>
  <si>
    <t>Display Sub-Votes</t>
  </si>
  <si>
    <t>[Name of sub-vote]</t>
  </si>
  <si>
    <t>1.10</t>
  </si>
  <si>
    <t>2.10</t>
  </si>
  <si>
    <t>3.10</t>
  </si>
  <si>
    <t>4.10</t>
  </si>
  <si>
    <t>[NAME OF VOTE 5]</t>
  </si>
  <si>
    <t>5.1 - [Name of sub-vote]</t>
  </si>
  <si>
    <t>5.10</t>
  </si>
  <si>
    <t>[NAME OF VOTE 6]</t>
  </si>
  <si>
    <t>6.1 - [Name of sub-vote]</t>
  </si>
  <si>
    <t>6.10</t>
  </si>
  <si>
    <t>[NAME OF VOTE 7]</t>
  </si>
  <si>
    <t>7.1 - [Name of sub-vote]</t>
  </si>
  <si>
    <t>7.10</t>
  </si>
  <si>
    <t>[NAME OF VOTE 8]</t>
  </si>
  <si>
    <t>8.1 - [Name of sub-vote]</t>
  </si>
  <si>
    <t>8.10</t>
  </si>
  <si>
    <t>[NAME OF VOTE 9]</t>
  </si>
  <si>
    <t>9.1 - [Name of sub-vote]</t>
  </si>
  <si>
    <t>9.10</t>
  </si>
  <si>
    <t>[NAME OF VOTE 10]</t>
  </si>
  <si>
    <t>10.1 - [Name of sub-vote]</t>
  </si>
  <si>
    <t>10.10</t>
  </si>
  <si>
    <t>[NAME OF VOTE 11]</t>
  </si>
  <si>
    <t>11.1 - [Name of sub-vote]</t>
  </si>
  <si>
    <t>11.10</t>
  </si>
  <si>
    <t>[NAME OF VOTE 12]</t>
  </si>
  <si>
    <t>12.1 - [Name of sub-vote]</t>
  </si>
  <si>
    <t>12.10</t>
  </si>
  <si>
    <t>[NAME OF VOTE 13]</t>
  </si>
  <si>
    <t>13.1 - [Name of sub-vote]</t>
  </si>
  <si>
    <t>13.10</t>
  </si>
  <si>
    <t>[NAME OF VOTE 14]</t>
  </si>
  <si>
    <t>14.1 - [Name of sub-vote]</t>
  </si>
  <si>
    <t>14.10</t>
  </si>
  <si>
    <t>[NAME OF VOTE 15]</t>
  </si>
  <si>
    <t>15.1 - [Name of sub-vote]</t>
  </si>
  <si>
    <t>15.10</t>
  </si>
  <si>
    <t>ADJB18d</t>
  </si>
  <si>
    <t>Depreciation resulting from revaluation of PPE</t>
  </si>
  <si>
    <t>R1 - R1 600</t>
  </si>
  <si>
    <t>R1 601 - R3 200</t>
  </si>
  <si>
    <t>R3 201 - R6 400</t>
  </si>
  <si>
    <t>R6 401 - R12 800</t>
  </si>
  <si>
    <t>R12 801 - R25 600</t>
  </si>
  <si>
    <t>R25 601 - R51 200</t>
  </si>
  <si>
    <t>R52 201 - R102 400</t>
  </si>
  <si>
    <t>R102 401 - R204 800</t>
  </si>
  <si>
    <t>R204 801 - R409 600</t>
  </si>
  <si>
    <t>R409 601 - R819 200</t>
  </si>
  <si>
    <t xml:space="preserve"> &gt; R819 200</t>
  </si>
  <si>
    <t>Ref.</t>
  </si>
  <si>
    <t>&lt; R2 060 per household per month</t>
  </si>
  <si>
    <t>Housing statistics</t>
  </si>
  <si>
    <t>Dwellings provided by municipality</t>
  </si>
  <si>
    <t>Dwellings provided by private sector</t>
  </si>
  <si>
    <t>Economic</t>
  </si>
  <si>
    <t>Collection rates</t>
  </si>
  <si>
    <t>1, 12</t>
  </si>
  <si>
    <t>1. Monthly household income threshold. Should include all sources of income.</t>
  </si>
  <si>
    <t>2. Show the poverty analysis the municipality uses to determine its indigents policy and the provision of services</t>
  </si>
  <si>
    <t>3. Include total of all housing units within the municipality</t>
  </si>
  <si>
    <t>4. Number of subsidised dwellings to be constructed by the municipality under agency agreement with province</t>
  </si>
  <si>
    <t>5. Provide estimate based on building approval information. Include any non-subsidised dwellings constructed by the municipality</t>
  </si>
  <si>
    <t>6. Insert actual or estimated % increases assumed as a basis for budget calculations</t>
  </si>
  <si>
    <t>7. Insert actual or estimated % collection rate assumed as a basis for budget calculations for each revenue group</t>
  </si>
  <si>
    <t>8. Stand distance &lt;= 200m from dwelling</t>
  </si>
  <si>
    <t>9. Stand distance &gt; 200m from dwelling</t>
  </si>
  <si>
    <t>10. Borehole, spring, rain-water tank etc.</t>
  </si>
  <si>
    <t>11. Must agree to total number of households in municipal area</t>
  </si>
  <si>
    <t>12. Household income categories assume an average 4 person household. Stats SA - Census 2011 Questionnaire</t>
  </si>
  <si>
    <t>13. Based on National poverty line of R515 per capita per month (2008 prices), assuming an average household size of 4 persons</t>
  </si>
  <si>
    <t>Monthly Household income ( no. of households)</t>
  </si>
  <si>
    <t>Poverty profiles (no. of households)</t>
  </si>
  <si>
    <t>Asset Class</t>
  </si>
  <si>
    <t>Asset sub-class</t>
  </si>
  <si>
    <t>Heritage Assets</t>
  </si>
  <si>
    <t>Investment Properties</t>
  </si>
  <si>
    <t>Other Assets</t>
  </si>
  <si>
    <t>Waste Management</t>
  </si>
  <si>
    <t>Sportsfields &amp; stadia</t>
  </si>
  <si>
    <t>Specialised vehicles - Refuse</t>
  </si>
  <si>
    <t>Specialised vehicles - Fire</t>
  </si>
  <si>
    <t>Specialised vehicles - Conservancy</t>
  </si>
  <si>
    <t>Specialised vehicles - Ambulances</t>
  </si>
  <si>
    <t>GPS co-ordinates</t>
  </si>
  <si>
    <t>Individually Approved
Yes/No</t>
  </si>
  <si>
    <t>5. Correct to seconds. Provide a logical starting point on networked infrastructure.</t>
  </si>
  <si>
    <t>6. Distinguish projects approved in terms of MFMA section 19(1)(b) and MRRR Regulation 13</t>
  </si>
  <si>
    <t>4. Asset category and sub-category must be selected from Budget Table SA34</t>
  </si>
  <si>
    <t>IDP Goal Code</t>
  </si>
  <si>
    <t>Pension and UIF Contributions</t>
  </si>
  <si>
    <t>Motor Vehicle Allowance</t>
  </si>
  <si>
    <t>Cellphone Allowance</t>
  </si>
  <si>
    <t>Housing Allowances</t>
  </si>
  <si>
    <t>5. Includes pension payments and employer contributions to medical aid</t>
  </si>
  <si>
    <t xml:space="preserve">Creditors to Cash </t>
  </si>
  <si>
    <t>SB 19</t>
  </si>
  <si>
    <t xml:space="preserve">Asset Sub-Class </t>
  </si>
  <si>
    <t>Total Application of cash and investments:</t>
  </si>
  <si>
    <t>DC2 Cape Winelands DM</t>
  </si>
  <si>
    <t>DC47 Sekhukhune</t>
  </si>
  <si>
    <t>DC7 Pixley Ka Seme (Nc)</t>
  </si>
  <si>
    <t>EC443 Mbizana</t>
  </si>
  <si>
    <t>EC444 Ntabankulu</t>
  </si>
  <si>
    <t>FS164 Naledi (Fs)</t>
  </si>
  <si>
    <t>FS196 Mantsopa</t>
  </si>
  <si>
    <t>MP312 Emalahleni (Mp)</t>
  </si>
  <si>
    <t>MP315 Thembisile Hani</t>
  </si>
  <si>
    <t>NW397 Molopo-Kagisano</t>
  </si>
  <si>
    <t>BUF Buffalo City</t>
  </si>
  <si>
    <t>NMA Nelson Mandela Bay</t>
  </si>
  <si>
    <t>MAN Mangaung</t>
  </si>
  <si>
    <t>EKU Ekurhuleni Metro</t>
  </si>
  <si>
    <t>JHB City Of Johannesburg</t>
  </si>
  <si>
    <t>TSH City Of Tshwane</t>
  </si>
  <si>
    <t>ETH eThekwini</t>
  </si>
  <si>
    <t>LIM LIMPOPO</t>
  </si>
  <si>
    <t>CPT Cape Town</t>
  </si>
  <si>
    <t>Balance outstanding - debtors</t>
  </si>
  <si>
    <t>Debtors</t>
  </si>
  <si>
    <t>Creditors due</t>
  </si>
  <si>
    <t>Estimate of debtors collection rate</t>
  </si>
  <si>
    <t>Cash transfers to other municipalities</t>
  </si>
  <si>
    <t>Cash transfers to Entities/Other External Mechanisms</t>
  </si>
  <si>
    <t>Cash transfers to other Organs of State</t>
  </si>
  <si>
    <t>Cash transfers to other Organisations</t>
  </si>
  <si>
    <t>TOTAL CASH TRANSFERS TO OTHER ORGANISATIONS:</t>
  </si>
  <si>
    <t>TOTAL CASH TRANSFERS</t>
  </si>
  <si>
    <t>Non-cash transfers to other municipalities</t>
  </si>
  <si>
    <t>Non-cash transfers to Entities/Other External Mechanisms</t>
  </si>
  <si>
    <t>Non-cash transfers to other Organs of State</t>
  </si>
  <si>
    <t>Non-cash transfers to other Organisations</t>
  </si>
  <si>
    <t>TOTAL NON-CASH TRANSFERS TO OTHER ORGANISATIONS:</t>
  </si>
  <si>
    <t>TOTAL NON-CASH TRANSFERS</t>
  </si>
  <si>
    <t>TOTAL TRANSFERS</t>
  </si>
  <si>
    <t>Depreciation by Asset Class/Sub-class</t>
  </si>
  <si>
    <t>Total Depreciation to be adjusted</t>
  </si>
  <si>
    <t>2. Only include if services provided by the municipality</t>
  </si>
  <si>
    <r>
      <t>Total Volume Losses (kW</t>
    </r>
    <r>
      <rPr>
        <sz val="8"/>
        <rFont val="Arial Narrow"/>
        <family val="2"/>
      </rPr>
      <t>)</t>
    </r>
  </si>
  <si>
    <t>Total Cost of Losses (Rand '000)</t>
  </si>
  <si>
    <t>Total Volume Losses (kℓ)</t>
  </si>
  <si>
    <t>Household service targets</t>
  </si>
  <si>
    <t>ItemSub</t>
  </si>
  <si>
    <t>GRAP ITEM</t>
  </si>
  <si>
    <t xml:space="preserve">Description                                      </t>
  </si>
  <si>
    <t>01</t>
  </si>
  <si>
    <t>I</t>
  </si>
  <si>
    <t>MUNICIPAL MANAGER</t>
  </si>
  <si>
    <t xml:space="preserve">EQUITABLE SHARE                                  </t>
  </si>
  <si>
    <t xml:space="preserve">SALARISSE                                        </t>
  </si>
  <si>
    <t xml:space="preserve">OORTYD                                           </t>
  </si>
  <si>
    <t xml:space="preserve">VERVOERTOELAAG                                   </t>
  </si>
  <si>
    <t xml:space="preserve">DIVERSE TOELAE                                   </t>
  </si>
  <si>
    <t xml:space="preserve">PENSIOENFONDSBYDRAES                             </t>
  </si>
  <si>
    <t xml:space="preserve">MEDIESEFONDSBYDRAES                              </t>
  </si>
  <si>
    <t xml:space="preserve">WERKLOOSHEIDSVERSEKERING                         </t>
  </si>
  <si>
    <t xml:space="preserve">WAARDEVERMINDERING                               </t>
  </si>
  <si>
    <t xml:space="preserve">MEUBELS EN TOERUSTING                            </t>
  </si>
  <si>
    <t xml:space="preserve">DIVERSE UITGAWES                                 </t>
  </si>
  <si>
    <t xml:space="preserve">REIS &amp; VERBLYFKOSTE: AMP                         </t>
  </si>
  <si>
    <t xml:space="preserve">TELEFOON &amp; POSGELD                               </t>
  </si>
  <si>
    <t>02</t>
  </si>
  <si>
    <t>COUNCIL GENERAL EXPENSES</t>
  </si>
  <si>
    <t xml:space="preserve">BONUSSE                                          </t>
  </si>
  <si>
    <t xml:space="preserve">BURGEMEESTER                                     </t>
  </si>
  <si>
    <t xml:space="preserve">UITVOERENDE KOMMITEE                             </t>
  </si>
  <si>
    <t xml:space="preserve">RAADSLEDE                                        </t>
  </si>
  <si>
    <t xml:space="preserve">BRANDSTOF EN OLIE                                </t>
  </si>
  <si>
    <t xml:space="preserve">DRUKWERK EN SKRYFBEHOEFT                         </t>
  </si>
  <si>
    <t xml:space="preserve">ONTHAALKOSTE: BURGEMEEST                         </t>
  </si>
  <si>
    <t xml:space="preserve">ONTHAALKOSTE: SPEAKER                            </t>
  </si>
  <si>
    <t xml:space="preserve">ONTHAALKOSTE: ONDER BURG                         </t>
  </si>
  <si>
    <t xml:space="preserve">PUBLIEKE FUNKSIES                                </t>
  </si>
  <si>
    <t xml:space="preserve">REIS &amp; VERBLYFKOSTE: RAA                         </t>
  </si>
  <si>
    <t xml:space="preserve">VUKUNZENZELE FONDS                               </t>
  </si>
  <si>
    <t xml:space="preserve">GEMEENSKAPSVREDEPROGRAM                          </t>
  </si>
  <si>
    <t xml:space="preserve">GENDER DESK                                      </t>
  </si>
  <si>
    <t xml:space="preserve">JEUGONTWIKKELINGS                                </t>
  </si>
  <si>
    <t xml:space="preserve">SKOU AANBIEDINGS                                 </t>
  </si>
  <si>
    <t xml:space="preserve">MARATHONS                                        </t>
  </si>
  <si>
    <t xml:space="preserve">SPORT                                            </t>
  </si>
  <si>
    <t xml:space="preserve">GELOOFSTAFEL                                     </t>
  </si>
  <si>
    <t>FINANCIAL SERVICES</t>
  </si>
  <si>
    <t xml:space="preserve">RENTE OP BELEGGINGS EN   LOPENDE                 </t>
  </si>
  <si>
    <t xml:space="preserve">FMG                                              </t>
  </si>
  <si>
    <t xml:space="preserve">MSIG: BATE REGISTER                              </t>
  </si>
  <si>
    <t xml:space="preserve">KOMMISSIE                                        </t>
  </si>
  <si>
    <t xml:space="preserve">MELKVERKOPE                                      </t>
  </si>
  <si>
    <t xml:space="preserve">WAARDASIESERTIFIKATE                             </t>
  </si>
  <si>
    <t xml:space="preserve">GROEPVERSEKERING                                 </t>
  </si>
  <si>
    <t xml:space="preserve">RENTE VERHUURKONTRAK                             </t>
  </si>
  <si>
    <t xml:space="preserve">NA AFTREDE VOORDELE      FINANSKOSTE             </t>
  </si>
  <si>
    <t xml:space="preserve">REKENAARDIENSTE/LISENSIE                         </t>
  </si>
  <si>
    <t xml:space="preserve">KONTRAKTEUR              UBERTECH                </t>
  </si>
  <si>
    <t xml:space="preserve">KONTRAKTEUR              IGNITE                  </t>
  </si>
  <si>
    <t xml:space="preserve">KONTRAKTEUR              MUBESKO                 </t>
  </si>
  <si>
    <t xml:space="preserve">KONTRAKTEUR              MEYER &amp; OTTO IT         </t>
  </si>
  <si>
    <t xml:space="preserve">KONTRAKTEUR              FUJITSU                 </t>
  </si>
  <si>
    <t>KONTRAKTEUR              PRICE WATERHOUSE COOPERS</t>
  </si>
  <si>
    <t xml:space="preserve">ADVERTENSIEKOSTE                                 </t>
  </si>
  <si>
    <t xml:space="preserve">BANKKOSTE                                        </t>
  </si>
  <si>
    <t xml:space="preserve">EIENDOMSBELASTING                                </t>
  </si>
  <si>
    <t xml:space="preserve">ELEKTRISITEIT  WATER &amp; S                         </t>
  </si>
  <si>
    <t xml:space="preserve">HUISHOUDELIKE UITGAWES                           </t>
  </si>
  <si>
    <t xml:space="preserve">LEDEGELD &amp; HEFFINGS                              </t>
  </si>
  <si>
    <t xml:space="preserve">MELKPOEIER                                       </t>
  </si>
  <si>
    <t xml:space="preserve">OPMEETKOSTE                                      </t>
  </si>
  <si>
    <t xml:space="preserve">OUDITKOSTE                                       </t>
  </si>
  <si>
    <t xml:space="preserve">REGSKOSTE &amp; INVORDERINGS                         </t>
  </si>
  <si>
    <t xml:space="preserve">REKENAARUITGAWES                                 </t>
  </si>
  <si>
    <t xml:space="preserve">VERSEKERING: ALGEMEEN                            </t>
  </si>
  <si>
    <t xml:space="preserve">NASIONALE TESOURIER      INTERN                  </t>
  </si>
  <si>
    <t xml:space="preserve">ADMINISTRASIEKOSTE                               </t>
  </si>
  <si>
    <t>03</t>
  </si>
  <si>
    <t>CORPORATE SERVICES</t>
  </si>
  <si>
    <t xml:space="preserve">HUUR: BESIGHEIDSGEBOU                            </t>
  </si>
  <si>
    <t xml:space="preserve">DIVERSE INKOMSTE                                 </t>
  </si>
  <si>
    <t xml:space="preserve">FOTOSTATE EN FAKSE                               </t>
  </si>
  <si>
    <t xml:space="preserve">OMVATTENDE GESONDHEID                            </t>
  </si>
  <si>
    <t xml:space="preserve">BEHUISINGSUBSIDIE                                </t>
  </si>
  <si>
    <t xml:space="preserve">SELFOONTOELAAG                                   </t>
  </si>
  <si>
    <t xml:space="preserve">VOERTUIG: HERSTEL &amp; ONDE                         </t>
  </si>
  <si>
    <t xml:space="preserve">HUUR: TOERUSTING                                 </t>
  </si>
  <si>
    <t xml:space="preserve">BRANDBLUSSER                                     </t>
  </si>
  <si>
    <t xml:space="preserve">AMPTENARE STUDIEBEURS                            </t>
  </si>
  <si>
    <t xml:space="preserve">LISENSIES                                        </t>
  </si>
  <si>
    <t xml:space="preserve">REGISTRASIE &amp; KONGRESGEL                         </t>
  </si>
  <si>
    <t xml:space="preserve">TRANSPORTAKTES                                   </t>
  </si>
  <si>
    <t xml:space="preserve">TAAKEVALUERING                                   </t>
  </si>
  <si>
    <t xml:space="preserve">VERVOERKOSTE: MEUBELS                            </t>
  </si>
  <si>
    <t xml:space="preserve">VERLOFGRATIFIKASIEFONDS                          </t>
  </si>
  <si>
    <t xml:space="preserve">HUUR: EDA                                        </t>
  </si>
  <si>
    <t>04</t>
  </si>
  <si>
    <t xml:space="preserve">BEURSFONDS                                       </t>
  </si>
  <si>
    <t xml:space="preserve">OPLEIDINGSFONDS                                  </t>
  </si>
  <si>
    <t>05</t>
  </si>
  <si>
    <t>INTERNAL AUDIT</t>
  </si>
  <si>
    <t xml:space="preserve">MSIG                                             </t>
  </si>
  <si>
    <t xml:space="preserve">KONTRAKTEURS EKSTERNE DI                         </t>
  </si>
  <si>
    <t xml:space="preserve">OPLEIDINGSKOSTE                                  </t>
  </si>
  <si>
    <t>06</t>
  </si>
  <si>
    <t>TOURISM</t>
  </si>
  <si>
    <t xml:space="preserve">TOERISME: BIOSFEER                               </t>
  </si>
  <si>
    <t xml:space="preserve">TOERISME: VOLHOUBAARHEID                         </t>
  </si>
  <si>
    <t xml:space="preserve">MUSEUM                                           </t>
  </si>
  <si>
    <t xml:space="preserve">IDP: EKONOMIES                                   </t>
  </si>
  <si>
    <t xml:space="preserve">INSTEL VAN PROJEKTE                              </t>
  </si>
  <si>
    <t>PIMMS</t>
  </si>
  <si>
    <t xml:space="preserve">IDP: FINANSIELE BESTUUR                          </t>
  </si>
  <si>
    <t>EDA</t>
  </si>
  <si>
    <t xml:space="preserve">OPERATIONELE KOSTES                              </t>
  </si>
  <si>
    <t>LED</t>
  </si>
  <si>
    <t xml:space="preserve">GESKIKTHEIDSERTIFIKAAT                           </t>
  </si>
  <si>
    <t>ENVIRONMENTAL HEALTH</t>
  </si>
  <si>
    <t xml:space="preserve">BOUPLANNE                                        </t>
  </si>
  <si>
    <t xml:space="preserve">MONSTERS:MELK &amp; WATER                            </t>
  </si>
  <si>
    <t xml:space="preserve">UNIFORMS / OORKLERE                              </t>
  </si>
  <si>
    <t xml:space="preserve">VOERTUIG: BANDE                                  </t>
  </si>
  <si>
    <t xml:space="preserve">MONSTERS: MELK &amp; WATER                           </t>
  </si>
  <si>
    <t xml:space="preserve">ONTHAALKOSTE                                     </t>
  </si>
  <si>
    <t xml:space="preserve">SUBSIDIE: OMVATTENDE     GESONDHEID              </t>
  </si>
  <si>
    <t xml:space="preserve">DEPARTEMENT GESONDHEID                           </t>
  </si>
  <si>
    <t xml:space="preserve">VERLOFUITBETALING                                </t>
  </si>
  <si>
    <t>CIVIL DEFENCE</t>
  </si>
  <si>
    <t xml:space="preserve">GEBOUE                                           </t>
  </si>
  <si>
    <t xml:space="preserve">SUBSIDIE: DEPARTEMENT    VERVOER                 </t>
  </si>
  <si>
    <t>ROADS</t>
  </si>
  <si>
    <t xml:space="preserve">GROOTPAD 58/1                                    </t>
  </si>
  <si>
    <t xml:space="preserve">HOOF &amp; AFDELINGSPAAIE -  ONDERHOUD BITUMEN       </t>
  </si>
  <si>
    <t xml:space="preserve">HOOF &amp; AFDELINGSPAAIE -  ONDERHOUD GRUIS         </t>
  </si>
  <si>
    <t xml:space="preserve">HOOF &amp; AFDELINGSPAAIE -  HERGRUIS                </t>
  </si>
  <si>
    <t xml:space="preserve">OMHEININGS                                       </t>
  </si>
  <si>
    <t xml:space="preserve">ONDERGESKIKTE PAAIE                              </t>
  </si>
  <si>
    <t xml:space="preserve">PADTEKENS                                        </t>
  </si>
  <si>
    <t xml:space="preserve">VERBETERINGSWERKE                                </t>
  </si>
  <si>
    <t xml:space="preserve">VLOEDSKADE                                       </t>
  </si>
  <si>
    <t xml:space="preserve">HANTEERKOSTE                                     </t>
  </si>
  <si>
    <t xml:space="preserve">PRIVAATWERKE                                     </t>
  </si>
  <si>
    <t xml:space="preserve">GEREEDSKAP EN TOERUSTING                         </t>
  </si>
  <si>
    <t xml:space="preserve">RADIO                                            </t>
  </si>
  <si>
    <t xml:space="preserve">RSC 30:HERSTEL &amp; INSATND                         </t>
  </si>
  <si>
    <t xml:space="preserve">RSC 32:VERBRUIKBARE ONDE                         </t>
  </si>
  <si>
    <t xml:space="preserve">RSC 33:INDIREKTE UITGAWE                         </t>
  </si>
  <si>
    <t xml:space="preserve">RSC 34: VERSIENINGSKOSTE                         </t>
  </si>
  <si>
    <t xml:space="preserve">RSC 35:LOPENDE KOSTE                             </t>
  </si>
  <si>
    <t xml:space="preserve">RSC 38 VERSKUIWING VAN   WERKTUIE                </t>
  </si>
  <si>
    <t xml:space="preserve">HERSTEL &amp; INSTANDHOUDING RSC 30                  </t>
  </si>
  <si>
    <t xml:space="preserve">INDIREKTE UITGAWES       RSC 33                  </t>
  </si>
  <si>
    <t xml:space="preserve">LOPENDE KOSTE (RSC 35)                           </t>
  </si>
  <si>
    <t xml:space="preserve">VERBRUIKBARE ONDERDELE   RSC 32                  </t>
  </si>
  <si>
    <t xml:space="preserve">VERSIENINGSKOSTE (RSC 34                         </t>
  </si>
  <si>
    <t xml:space="preserve">VOORRAAD                                         </t>
  </si>
  <si>
    <t xml:space="preserve">LANGDIENSBONUSSE                                 </t>
  </si>
  <si>
    <t xml:space="preserve">DIENSTEKONTRAKTE                                 </t>
  </si>
  <si>
    <t xml:space="preserve">PEW-KINDERS                                      </t>
  </si>
  <si>
    <t xml:space="preserve">ADMINKOSTE GESONDHEID                            </t>
  </si>
  <si>
    <t xml:space="preserve">WERK VIR WATER PROJEK                            </t>
  </si>
  <si>
    <t xml:space="preserve">OPLEIDING L/GAMKA                                </t>
  </si>
  <si>
    <t xml:space="preserve">OPLEIDING B/WES                                  </t>
  </si>
  <si>
    <t xml:space="preserve">OPERASIONEEL L/GAMKA                             </t>
  </si>
  <si>
    <t xml:space="preserve">OPERASIONEEL B/WES                               </t>
  </si>
  <si>
    <t>WORK FOR WATER</t>
  </si>
  <si>
    <t xml:space="preserve">EPWP                                             </t>
  </si>
  <si>
    <t xml:space="preserve">BYDRAE: FONDSE                                   </t>
  </si>
  <si>
    <t xml:space="preserve">MEUBELS EN TOERUSTING    DISTRIKSRAADHEFFINGS    </t>
  </si>
  <si>
    <t>CS</t>
  </si>
  <si>
    <t>Capital Projects</t>
  </si>
  <si>
    <t>CAPITAL PROJECTS</t>
  </si>
  <si>
    <t>REGIONAL COUNCIL LEVIES</t>
  </si>
  <si>
    <t>NUTRITION SCHEME</t>
  </si>
  <si>
    <t>GLOBAL FUND</t>
  </si>
  <si>
    <t>GRANTS AND SUBSIDIES</t>
  </si>
  <si>
    <t>EPWP</t>
  </si>
  <si>
    <t>CONCATENATE</t>
  </si>
  <si>
    <t>0Tn</t>
  </si>
  <si>
    <t>0Fn</t>
  </si>
  <si>
    <t>0Dp</t>
  </si>
  <si>
    <t>Sc</t>
  </si>
  <si>
    <t>TYPE</t>
  </si>
  <si>
    <t>IE</t>
  </si>
  <si>
    <t>Sub Item</t>
  </si>
  <si>
    <t>Grant classification</t>
  </si>
  <si>
    <t>MUNICIPAL DEPT</t>
  </si>
  <si>
    <t>MUNICIPAL SUB DEPT</t>
  </si>
  <si>
    <t>NT DEPT ( Standard Classification)</t>
  </si>
  <si>
    <t>NT SUB DEPT</t>
  </si>
  <si>
    <t>C3C classification</t>
  </si>
  <si>
    <t>SC8</t>
  </si>
  <si>
    <t>MONTH TOTAL</t>
  </si>
  <si>
    <t>YTD MOVEMENT</t>
  </si>
  <si>
    <t>Opening balance</t>
  </si>
  <si>
    <t>YTD Total</t>
  </si>
  <si>
    <t xml:space="preserve">KAPITAAL VERVANG RESERWE BEGINSALDO              </t>
  </si>
  <si>
    <t>GL</t>
  </si>
  <si>
    <t>FUNDS AND RESERVES</t>
  </si>
  <si>
    <t>0300</t>
  </si>
  <si>
    <t xml:space="preserve">KAPITAAL VERVANG RESERWE BYDRAES                 </t>
  </si>
  <si>
    <t xml:space="preserve">KAPITAAL VERVANG RESERWE RENTE ONTVANG           </t>
  </si>
  <si>
    <t xml:space="preserve">KAPITAAL VERVANG RESERWE ANDER INKOMSTE          </t>
  </si>
  <si>
    <t xml:space="preserve">KAPITAAL VERVANG RESERWE UITGAWE                 </t>
  </si>
  <si>
    <t xml:space="preserve">BATES BEFONDS EX KVR     BEGINSALDO              </t>
  </si>
  <si>
    <t xml:space="preserve">BATES BEFONDS EX KVR     BYDRAES                 </t>
  </si>
  <si>
    <t xml:space="preserve">BATES BEFONDS EX KVR     RENTE ONTVANG           </t>
  </si>
  <si>
    <t xml:space="preserve">BATES BEFONDS EX KVR     ANDER INKOMSTE          </t>
  </si>
  <si>
    <t xml:space="preserve">BATES BEFONDS EX KVR     UITGAWE                 </t>
  </si>
  <si>
    <t xml:space="preserve">BATES BEFONDS EX STAATS  BEGINSALDO              </t>
  </si>
  <si>
    <t xml:space="preserve">BATES BEFONDS EX STAATS  BYDRAES                 </t>
  </si>
  <si>
    <t xml:space="preserve">BATES BEFONDS EX STAATS  RENTE ONTVANG           </t>
  </si>
  <si>
    <t xml:space="preserve">BATES BEFONDS EX STAATS  ANDER INKOMSTE          </t>
  </si>
  <si>
    <t xml:space="preserve">BATES BEFONDS EX STAATS  UITGAWE                 </t>
  </si>
  <si>
    <t xml:space="preserve">STAAT SUBSUDIES RESERWE  BEGINSALDO              </t>
  </si>
  <si>
    <t xml:space="preserve">STAAT SUBSIDIES RESERWE  BYDRAES                 </t>
  </si>
  <si>
    <t xml:space="preserve">STAAT SUBSIDIES RESERWE  RENTE ONTVANG           </t>
  </si>
  <si>
    <t xml:space="preserve">STAAT SUBSIDIES RESERWE  ANDER INKOMSTE          </t>
  </si>
  <si>
    <t xml:space="preserve">STAAT SUBSIDIES RESERWE  UITGAWE                 </t>
  </si>
  <si>
    <t xml:space="preserve">DONASIES &amp; PUBLIEKE BYDR BEGINSALDO              </t>
  </si>
  <si>
    <t xml:space="preserve">DONASIES &amp; PUBLIEKE BYDR BYDRAES                 </t>
  </si>
  <si>
    <t xml:space="preserve">DONASIES &amp; PUBLIEKE BYDR RENTE ONTVANG           </t>
  </si>
  <si>
    <t xml:space="preserve">DONASIES &amp; PUBLIEKE BYDR ANDER INKOMSTE          </t>
  </si>
  <si>
    <t xml:space="preserve">DONASIES &amp; PUBLIEKE BYDR UITGAWE                 </t>
  </si>
  <si>
    <t xml:space="preserve">ONAANGEWENDE SURPLUS     SALDO 1 JULIE           </t>
  </si>
  <si>
    <t>0500</t>
  </si>
  <si>
    <t xml:space="preserve">INKOMSTE EN UITGAWE      NETTO                   </t>
  </si>
  <si>
    <t xml:space="preserve">SALDO 1 JULIE                                    </t>
  </si>
  <si>
    <t xml:space="preserve">BYDRAE GEDURENDE JAAR                            </t>
  </si>
  <si>
    <t xml:space="preserve">RENTE OP BELEGGING                               </t>
  </si>
  <si>
    <t xml:space="preserve">ANDER INKOMSTE GEDURENDE JAAR                    </t>
  </si>
  <si>
    <t xml:space="preserve">UITGAWE GEDURENDE JAAR                           </t>
  </si>
  <si>
    <t xml:space="preserve">KAPITAAL VERVANG RESERWE                         </t>
  </si>
  <si>
    <t xml:space="preserve">STAATS SUBSIDIE RESERWE  VORIGE JAAR             </t>
  </si>
  <si>
    <t xml:space="preserve">ONINBARE SKULDE                                  </t>
  </si>
  <si>
    <t xml:space="preserve">UITGAWE                                          </t>
  </si>
  <si>
    <t xml:space="preserve">INKOMSTE                                         </t>
  </si>
  <si>
    <t xml:space="preserve">GESTETNER MPC 3001                               </t>
  </si>
  <si>
    <t>LONG TERM LIABILITIES</t>
  </si>
  <si>
    <t>0900</t>
  </si>
  <si>
    <t xml:space="preserve">XEROX M151                                       </t>
  </si>
  <si>
    <t xml:space="preserve">GESTETNER MPC 2500                               </t>
  </si>
  <si>
    <t xml:space="preserve">GESTETNER DSM 415P                               </t>
  </si>
  <si>
    <t xml:space="preserve">GESTETNER MP 2000 SP                             </t>
  </si>
  <si>
    <t xml:space="preserve">GESTETNER MO 161 SPF                             </t>
  </si>
  <si>
    <t xml:space="preserve">GESTETNER MP 6001 SP                             </t>
  </si>
  <si>
    <t xml:space="preserve">WERKNEMERS VOORDELE      BEGINSALDO              </t>
  </si>
  <si>
    <t>EMPLOYEE BENEFITS</t>
  </si>
  <si>
    <t>0910</t>
  </si>
  <si>
    <t xml:space="preserve">WERKNEMERS VOORDELE      BYDRAES                 </t>
  </si>
  <si>
    <t xml:space="preserve">WERKNEMERS VOORDELE      UITGAWE                 </t>
  </si>
  <si>
    <t xml:space="preserve">WERKNEMERS VOORDELE      TOENAME A.G.V. KORTING  </t>
  </si>
  <si>
    <t>WERKNEMERS VOORDELE      OORPLAAS NA HUIDIGE VOOR</t>
  </si>
  <si>
    <t>Current Portion transferred to Current Liabilities</t>
  </si>
  <si>
    <t>2800</t>
  </si>
  <si>
    <t xml:space="preserve">TOEKOMSTIGE AFTREE       VOORDELE                </t>
  </si>
  <si>
    <t>SHORT TERM EMPLOYEE BENEFITS</t>
  </si>
  <si>
    <t>2500</t>
  </si>
  <si>
    <t xml:space="preserve">EX-GRATIA PENSIOEN       VOORSIENING             </t>
  </si>
  <si>
    <t xml:space="preserve">LANGDIENS VOORSIENING                            </t>
  </si>
  <si>
    <t xml:space="preserve">PRESTASIE BONUS          BEGINSALDO              </t>
  </si>
  <si>
    <t xml:space="preserve">PRESTASIE BONUS          BYDRAES                 </t>
  </si>
  <si>
    <t xml:space="preserve">PRESTASIE BONUS          RENTE ONTVANG           </t>
  </si>
  <si>
    <t xml:space="preserve">PRESTASIE BONUS          ANDER INKOMSTE          </t>
  </si>
  <si>
    <t xml:space="preserve">PRESTASIE BONUS          UITGAWE                 </t>
  </si>
  <si>
    <t xml:space="preserve">REHAB.VULLISTERREIN      BEGINSALDO              </t>
  </si>
  <si>
    <t xml:space="preserve">REHAB.VULLISTERREIN      BYDRAES                 </t>
  </si>
  <si>
    <t xml:space="preserve">REHAB.VULLISTERREIN      RENTE ONTVANG           </t>
  </si>
  <si>
    <t xml:space="preserve">REHAB.VULLISTERREIN      ANDER INKOMSTE          </t>
  </si>
  <si>
    <t xml:space="preserve">REHAB.VULLISTERREIN      UITGAWE                 </t>
  </si>
  <si>
    <t xml:space="preserve">ONINBARE SKULD           BEGINSALDO              </t>
  </si>
  <si>
    <t>TRADE RECEIVABLES FROM EXCHANGE TRANSACTIONS</t>
  </si>
  <si>
    <t>Other Debtors</t>
  </si>
  <si>
    <t>2010</t>
  </si>
  <si>
    <t xml:space="preserve">ONINBARE SKULD           BYDRAES                 </t>
  </si>
  <si>
    <t xml:space="preserve">ONINBARE SKULD           RENTE ONTVANG           </t>
  </si>
  <si>
    <t xml:space="preserve">ONINBARE SKULD           ANDER INKOMSTE          </t>
  </si>
  <si>
    <t xml:space="preserve">ONINBARE SKULD           UITGAWE                 </t>
  </si>
  <si>
    <t xml:space="preserve">VERLOFGRATIFIKASIEFONDS  BEGINSALDO              </t>
  </si>
  <si>
    <t xml:space="preserve">VERLOFGRATIFIKASIEFONDS  BYDRAES                 </t>
  </si>
  <si>
    <t xml:space="preserve">VERLOFGRATIFIKASIEFONDS  RENTE ONTVANG           </t>
  </si>
  <si>
    <t xml:space="preserve">VERLOFGRATIFIKASIEFONDS  ANDER INKOMSTE          </t>
  </si>
  <si>
    <t xml:space="preserve">VERLOFGRATIFIKASIEFONDS  UITGAWE                 </t>
  </si>
  <si>
    <t xml:space="preserve">BEDRYFSKREDITEURE        BEGINSALDO              </t>
  </si>
  <si>
    <t>TRADE AND OTHER PAYABLES</t>
  </si>
  <si>
    <t>2600</t>
  </si>
  <si>
    <t xml:space="preserve">BEDRYFSKREDITEURE        KREDITEURE BETALINGS    </t>
  </si>
  <si>
    <t xml:space="preserve">BEDRYFSKREDITEURE        KREDITEURE AANKOPE      </t>
  </si>
  <si>
    <t>BEDRYFSKREDITEURE        KREDITEURE INTEGRASIE (G</t>
  </si>
  <si>
    <t>BEDRYFSKREDITEURE        KREDITEURE INTEGRASIE LE</t>
  </si>
  <si>
    <t>BEDRYFSKREDITEURE        KREDITEURE "DEFAULT" REK</t>
  </si>
  <si>
    <t>STAATS SUBSIDIES         SURPLUS: WERKTUIGREKENIN</t>
  </si>
  <si>
    <t>Unspent Conditional Government Grants and Receipts</t>
  </si>
  <si>
    <t>2610</t>
  </si>
  <si>
    <t xml:space="preserve">STAATS SUBSIDIES         SUBSIDIE: PAAIE         </t>
  </si>
  <si>
    <t>STAATS SUBSIDIES         SURPLUS: WERKTUIGVERVANG</t>
  </si>
  <si>
    <t>STAATS SUBSIDIES         SUBSIDIE: OMVATTENDE GES</t>
  </si>
  <si>
    <t xml:space="preserve">STAATS SUBSIDIES         SUBSIDIE: GLOBAL FUND   </t>
  </si>
  <si>
    <t xml:space="preserve">STAATS SUBSIDIES         SUBSIDIE: VOEDINGSKEMA  </t>
  </si>
  <si>
    <t xml:space="preserve">STAATS SUBSIDIES         SUBSIDIE: PEW SKEMA     </t>
  </si>
  <si>
    <t xml:space="preserve">STAATS SUBSIDIES         SUBSIDIE: LEKE BERADERS </t>
  </si>
  <si>
    <t>STAATS SUBSIDIES         SUBSIDIE: AMBULANSDIENST</t>
  </si>
  <si>
    <t xml:space="preserve">STAATS SUBSIDIES         GROOTPAD 58/1           </t>
  </si>
  <si>
    <t xml:space="preserve">STAATS SUBSIDIES         CDW'S                   </t>
  </si>
  <si>
    <t xml:space="preserve">DEPARTEMENT VAN DIE      PREMIER                 </t>
  </si>
  <si>
    <t xml:space="preserve">SHARED SERVICES                                  </t>
  </si>
  <si>
    <t xml:space="preserve">DEBITEURE BETALINGS      VOORUIT ONTVANG         </t>
  </si>
  <si>
    <t>AFWAG KREDITEURE REKENIN PRINS ALBERT MUNISIPALIT</t>
  </si>
  <si>
    <t xml:space="preserve">AFWAG KREDITEURE REKENIN SHARED SERVICES         </t>
  </si>
  <si>
    <t xml:space="preserve">AFWAG KREDITEURE REKENIN WERKSWINKEL VEILING     </t>
  </si>
  <si>
    <t>AFWAG KREDITEURE REKENIN BEAUFORT-WES MUN.DIENSTE</t>
  </si>
  <si>
    <t>AFWAG KREDITEURE REKENIN TOERISME: BASELINE STUDY</t>
  </si>
  <si>
    <t xml:space="preserve">AFWAG KREDITEURE REKENIN ONTWIKKELINGSBANK       </t>
  </si>
  <si>
    <t xml:space="preserve">AFWAG KREDITEURE REKENIN BTW PROJEKTE            </t>
  </si>
  <si>
    <t>AFWAG KREDITEURE REKENIN HERWINNINGSPROJEK: M/BUR</t>
  </si>
  <si>
    <t>AFWAG KREDITEURE REKENIN MAATSKAPLIKE DIENSTE: MP</t>
  </si>
  <si>
    <t xml:space="preserve">AFWAG KREDITEURE REKENIN VERSEKERINGSEISE        </t>
  </si>
  <si>
    <t xml:space="preserve">AFWAG KREDITEURE REKENIN FIFA 2010               </t>
  </si>
  <si>
    <t xml:space="preserve">AFWAG KREDITEURE REKENIN ONGEVALLEKOMMISSARIS    </t>
  </si>
  <si>
    <t xml:space="preserve">AFWAG KREDITEURE REKENIN RETENSIE: MOUNTAIN VIEW </t>
  </si>
  <si>
    <t xml:space="preserve">AFWAG KREDITEURE REKENIN RETENSIE: CBD FASE 1    </t>
  </si>
  <si>
    <t xml:space="preserve">AFWAG KREDITEURE REKENIN PERFECTO BOUERS         </t>
  </si>
  <si>
    <t xml:space="preserve">AFWAG KREDITEURE REKENIN RETENSIE: RAADSAAL      </t>
  </si>
  <si>
    <t>AFWAG KREDITEURE REKENIN TOERISME: HELP DESK B/WE</t>
  </si>
  <si>
    <t xml:space="preserve">RAADSTOELAE              VERHOGING 2011/2012     </t>
  </si>
  <si>
    <t xml:space="preserve">GESONDHEID WERKSWINKEL                           </t>
  </si>
  <si>
    <t xml:space="preserve">AFWAG KREDITEURE REKENIN KAROO VLEISBOERE        </t>
  </si>
  <si>
    <t xml:space="preserve">AFWAG REKENING           MADIBA DAG              </t>
  </si>
  <si>
    <t xml:space="preserve">DEPOSITOS: STADSAAL      C/SPA &amp; DE HOOK         </t>
  </si>
  <si>
    <t xml:space="preserve">DEPOSITOS: GEMEENSKAPSAA                         </t>
  </si>
  <si>
    <t xml:space="preserve">ANDER                                            </t>
  </si>
  <si>
    <t xml:space="preserve">MIG                                              </t>
  </si>
  <si>
    <t xml:space="preserve">DWAF PROJEKTE                                    </t>
  </si>
  <si>
    <t xml:space="preserve">ONTWIKKELINGSBEPLANNING                          </t>
  </si>
  <si>
    <t xml:space="preserve">DEPT WATERWESE                                   </t>
  </si>
  <si>
    <t xml:space="preserve">DM SKEMA REGULASIES                              </t>
  </si>
  <si>
    <t xml:space="preserve">MURRAYSBURG TRUST                                </t>
  </si>
  <si>
    <t xml:space="preserve">GRONDHERVORMING                                  </t>
  </si>
  <si>
    <t xml:space="preserve">TOERISME                                         </t>
  </si>
  <si>
    <t xml:space="preserve">MULTI PURPOSE CENTRE                             </t>
  </si>
  <si>
    <t xml:space="preserve">ISRDS TRUST                                      </t>
  </si>
  <si>
    <t xml:space="preserve">TOERISME (ITDF) TRUST                            </t>
  </si>
  <si>
    <t xml:space="preserve">PROJEK 03/55             TOERISME PLAN           </t>
  </si>
  <si>
    <t xml:space="preserve">PROJEK 03/58             BIOSFEER                </t>
  </si>
  <si>
    <t xml:space="preserve">PROJEK 03/56 VOLHOUBAARH VAN TOERISME            </t>
  </si>
  <si>
    <t xml:space="preserve">RAMPBESTUUR SENTRUM                              </t>
  </si>
  <si>
    <t xml:space="preserve">PROJEK 03/57 ONTWIKKELIN LANDELIKE GEBIEDE       </t>
  </si>
  <si>
    <t xml:space="preserve">BTW INKOMSTE                                     </t>
  </si>
  <si>
    <t>Taxes</t>
  </si>
  <si>
    <t xml:space="preserve">BTW UITGAWE                                      </t>
  </si>
  <si>
    <t xml:space="preserve">BTW UITGAWE KAPITAAL                             </t>
  </si>
  <si>
    <t xml:space="preserve">BTW INKOMSTE DISTRIKSMUN                         </t>
  </si>
  <si>
    <t xml:space="preserve">BTW UITGAWE DISTRIKSMUNI                         </t>
  </si>
  <si>
    <t xml:space="preserve">BTW UITGAWE KAPITAAL     DISTRIKSMUNISIPALITEIT  </t>
  </si>
  <si>
    <t xml:space="preserve">BTW INKMOSTE MURRAYSBURG                         </t>
  </si>
  <si>
    <t xml:space="preserve">BTW UIRGAWE MURRAYSBURG                          </t>
  </si>
  <si>
    <t xml:space="preserve">BTW UITGAWE KAPITAAL     MURRAYSBURG             </t>
  </si>
  <si>
    <t xml:space="preserve">BTW HEFFINGS UITSTAANDE                          </t>
  </si>
  <si>
    <t xml:space="preserve">BTW UITSTAANDE BESTELLIN GS                      </t>
  </si>
  <si>
    <t xml:space="preserve">GROND EN GEBOUE          BEGINSALDO              </t>
  </si>
  <si>
    <t>Property, Plant and Equipment</t>
  </si>
  <si>
    <t>1300</t>
  </si>
  <si>
    <t xml:space="preserve">GROND EN GEBOUE          TOEVOEGINGS             </t>
  </si>
  <si>
    <t xml:space="preserve">GROND EN GEBOUE          ONDER KONSTRUKSIE       </t>
  </si>
  <si>
    <t xml:space="preserve">GROND EN GEBOUE          AFSKRYWINGS             </t>
  </si>
  <si>
    <t xml:space="preserve">GROND EN GEBOUE          REGSTELLINGS            </t>
  </si>
  <si>
    <t xml:space="preserve">INFRASTRUKTUUR           BEGINSALDO              </t>
  </si>
  <si>
    <t xml:space="preserve">INFRASTRUKTUUR           TOEVOEGINGS             </t>
  </si>
  <si>
    <t xml:space="preserve">INFRASTRUKTUUR           ONDER KONSTRUKSIE       </t>
  </si>
  <si>
    <t xml:space="preserve">INFRASTRUKTUUR           AFSKRYWINGS             </t>
  </si>
  <si>
    <t xml:space="preserve">INFRASTRUKTUUR           REGSTELLINGS            </t>
  </si>
  <si>
    <t xml:space="preserve">GEMEENSKAP               BEGINSALDO              </t>
  </si>
  <si>
    <t xml:space="preserve">GEMEENSKAP               TOEVOEGINGS             </t>
  </si>
  <si>
    <t xml:space="preserve">GEMEENSKAP               ONDER KONSTRUKSIE       </t>
  </si>
  <si>
    <t xml:space="preserve">GEMEENSKAP               AFSKRYWINGS             </t>
  </si>
  <si>
    <t xml:space="preserve">GEMEENSKAP               REGSTELLINGS            </t>
  </si>
  <si>
    <t xml:space="preserve">ERFENIS                  BEGINSALDO              </t>
  </si>
  <si>
    <t xml:space="preserve">ERFENIS                  TOEVOEGINGS             </t>
  </si>
  <si>
    <t xml:space="preserve">ERFENIS                  ONDER KONSTRUKSIE       </t>
  </si>
  <si>
    <t xml:space="preserve">ERFENIS                  AFSKRYWINGS             </t>
  </si>
  <si>
    <t xml:space="preserve">ERFENIS                  REGSTELLINGS            </t>
  </si>
  <si>
    <t xml:space="preserve">ANDER                    BEGINSALDO              </t>
  </si>
  <si>
    <t xml:space="preserve">ANDER                    TOEVOEGINGS             </t>
  </si>
  <si>
    <t xml:space="preserve">ANDER                    ONDER KONSTRUKSIE       </t>
  </si>
  <si>
    <t xml:space="preserve">ANDER                    AFSKRYWINGS             </t>
  </si>
  <si>
    <t xml:space="preserve">ANDER                    REGSTELLINGS            </t>
  </si>
  <si>
    <t xml:space="preserve">BEHUISING                BEGINSALDO              </t>
  </si>
  <si>
    <t xml:space="preserve">BEHUISING                TOEVOEGINGS             </t>
  </si>
  <si>
    <t xml:space="preserve">BEHUISING                ONDER KONSTRUKSIE       </t>
  </si>
  <si>
    <t xml:space="preserve">BEHUISING                AFSKRYWINGS             </t>
  </si>
  <si>
    <t xml:space="preserve">BEHUISING                REGSTELLINGS            </t>
  </si>
  <si>
    <t xml:space="preserve">PUBLIEKE VEILIGHEID      BEGINSALDO              </t>
  </si>
  <si>
    <t xml:space="preserve">PUBLIEKE VEILIGHEID      TOEVOEGINGS             </t>
  </si>
  <si>
    <t xml:space="preserve">PUBLIEKE VEILIGHEID      ONDER KONSTRUKSIE       </t>
  </si>
  <si>
    <t xml:space="preserve">PUBLIEKE VEILIGHEID      AFSKRYWINGS             </t>
  </si>
  <si>
    <t xml:space="preserve">PUBLIEKE VEILIGHEID      REGSTELLINGS            </t>
  </si>
  <si>
    <t xml:space="preserve">SPORT EN ONSTPANNING     BEGINSALDO              </t>
  </si>
  <si>
    <t xml:space="preserve">SPORT EN ONSTPANNING     TOEVOEGINGS             </t>
  </si>
  <si>
    <t xml:space="preserve">SPORT EN ONSTPANNING     ONDER KONSTRUKSIE       </t>
  </si>
  <si>
    <t xml:space="preserve">SPORT EN ONSTPANNING     AFSKRYWINGS             </t>
  </si>
  <si>
    <t xml:space="preserve">SPORT EN ONSTPANNING     REGSTELLINGS            </t>
  </si>
  <si>
    <t xml:space="preserve">ONGEWINGSBEVEILIGING     BEGINSALDO              </t>
  </si>
  <si>
    <t xml:space="preserve">ONGEWINGSBEVEILIGING     TOEVOEGINGS             </t>
  </si>
  <si>
    <t xml:space="preserve">ONGEWINGSBEVEILIGING     ONDER KONSTRUKSIE       </t>
  </si>
  <si>
    <t xml:space="preserve">ONGEWINGSBEVEILIGING     AFSKRYWINGS             </t>
  </si>
  <si>
    <t xml:space="preserve">ONGEWINGSBEVEILIGING     REGSTELLINGS            </t>
  </si>
  <si>
    <t xml:space="preserve">AFVAL BEHEER             BEGINSALDO              </t>
  </si>
  <si>
    <t xml:space="preserve">AFVAL BEHEER             TOEVOEGINGS             </t>
  </si>
  <si>
    <t xml:space="preserve">AFVAL BEHEER             ONDER KONSTRUKSIE       </t>
  </si>
  <si>
    <t xml:space="preserve">AFVAL BEHEER             AFSKRYWINGS             </t>
  </si>
  <si>
    <t xml:space="preserve">AFVAL BEHEER             REGSTELLINGS            </t>
  </si>
  <si>
    <t xml:space="preserve">PAD VERVOER              BEGINSALDO              </t>
  </si>
  <si>
    <t xml:space="preserve">PAD VERVOER              TOEVOEGINGS             </t>
  </si>
  <si>
    <t xml:space="preserve">PAD VERVOER              ONDER KONSTRUKSIE       </t>
  </si>
  <si>
    <t xml:space="preserve">PAD VERVOER              AFSKRYWINGS             </t>
  </si>
  <si>
    <t xml:space="preserve">PAD VERVOER              REGSTELLINGS            </t>
  </si>
  <si>
    <t xml:space="preserve">WATER                    BEGINSALDO              </t>
  </si>
  <si>
    <t xml:space="preserve">WATER                    TOEVOEGINGS             </t>
  </si>
  <si>
    <t xml:space="preserve">WATER                    ONDER KONSTRUKSIE       </t>
  </si>
  <si>
    <t xml:space="preserve">WATER                    AFSKRYWINGS             </t>
  </si>
  <si>
    <t xml:space="preserve">WATER                    REGSTELLINGS            </t>
  </si>
  <si>
    <t xml:space="preserve">ELEKTRISITEIT            BEGINSALDO              </t>
  </si>
  <si>
    <t xml:space="preserve">ELEKTRISITEIT            TOEVOEGINGS             </t>
  </si>
  <si>
    <t xml:space="preserve">ELEKTRISITEIT            ONDER KONSTRUKSIE       </t>
  </si>
  <si>
    <t xml:space="preserve">ELEKTRISITEIT            AFSKRYWINGS             </t>
  </si>
  <si>
    <t xml:space="preserve">ELEKTRISITEIT            REGSTELLINGS            </t>
  </si>
  <si>
    <t xml:space="preserve">PPE AFSKRYWINGS                                  </t>
  </si>
  <si>
    <t>1301</t>
  </si>
  <si>
    <t xml:space="preserve">REKENAARSAGTEWARE        BEGINSALDO              </t>
  </si>
  <si>
    <t>Intangible Assets</t>
  </si>
  <si>
    <t>Intangible assets</t>
  </si>
  <si>
    <t>1405</t>
  </si>
  <si>
    <t xml:space="preserve">REKENAARSAGTEWARE        TOEVOEGINGS             </t>
  </si>
  <si>
    <t xml:space="preserve">REKENAARSAGTEWARE        ONDER KONSTRUKSIE       </t>
  </si>
  <si>
    <t xml:space="preserve">REKENAARSAGTEWARE        AFSKRYWINGS             </t>
  </si>
  <si>
    <t xml:space="preserve">REKENAARSAGTEWARE        REGSTELLINGS            </t>
  </si>
  <si>
    <t xml:space="preserve">KVR BELEGGING            SALDO 1 JULIE           </t>
  </si>
  <si>
    <t>Cash and Cash Equivalents</t>
  </si>
  <si>
    <t>Call Investment Deposits</t>
  </si>
  <si>
    <t>2200</t>
  </si>
  <si>
    <t xml:space="preserve">KVR BELEGGING            BYDRAES                 </t>
  </si>
  <si>
    <t xml:space="preserve">KVR BELEGGING            RENTE                   </t>
  </si>
  <si>
    <t xml:space="preserve">KVR BELEGGING            UITGAWE                 </t>
  </si>
  <si>
    <t xml:space="preserve">DONASIES &amp; PUBLIEK RESER SALDO 1 JULIE           </t>
  </si>
  <si>
    <t xml:space="preserve">DONASIES &amp; PUBLIEK RESER BYDRAES                 </t>
  </si>
  <si>
    <t xml:space="preserve">DONASIES &amp; PUBLIEK RESER RENTE                   </t>
  </si>
  <si>
    <t xml:space="preserve">DONASIES &amp; PUBLIEK RESER UITGAWE                 </t>
  </si>
  <si>
    <t xml:space="preserve">ALGEMENE BELEGGINGS      SALDO 1 JULIE           </t>
  </si>
  <si>
    <t xml:space="preserve">ALGEMENE BELEGGINGS      BYDRAES                 </t>
  </si>
  <si>
    <t xml:space="preserve">ALGEMENE BELEGGINGS      RENTE                   </t>
  </si>
  <si>
    <t xml:space="preserve">ALGEMENE BELEGGINGS      UITGAWE                 </t>
  </si>
  <si>
    <t xml:space="preserve">J D NEETHLING                                    </t>
  </si>
  <si>
    <t>LONG-TERM RECEIVABLES</t>
  </si>
  <si>
    <t>Long-term Receivables</t>
  </si>
  <si>
    <t>1500</t>
  </si>
  <si>
    <t xml:space="preserve">N W NORTJE                                       </t>
  </si>
  <si>
    <t xml:space="preserve">W H TERBLANCHE                                   </t>
  </si>
  <si>
    <t xml:space="preserve">J H THERON                                       </t>
  </si>
  <si>
    <t xml:space="preserve">C J KYMDELL                                      </t>
  </si>
  <si>
    <t xml:space="preserve">J PHILLIPS                                       </t>
  </si>
  <si>
    <t xml:space="preserve">R LINKS                                          </t>
  </si>
  <si>
    <t xml:space="preserve">A M DU TOIT                                      </t>
  </si>
  <si>
    <t xml:space="preserve">R DE VOS                                         </t>
  </si>
  <si>
    <t xml:space="preserve">D JANSE VAN RENSBURG                             </t>
  </si>
  <si>
    <t xml:space="preserve">G E VAN ZYL                                      </t>
  </si>
  <si>
    <t xml:space="preserve">F SABBAT                                         </t>
  </si>
  <si>
    <t xml:space="preserve">L STRUMPHER                                      </t>
  </si>
  <si>
    <t xml:space="preserve">B CHARLS                                         </t>
  </si>
  <si>
    <t xml:space="preserve">D NORTJE                                         </t>
  </si>
  <si>
    <t xml:space="preserve">T PRINCE                                         </t>
  </si>
  <si>
    <t xml:space="preserve">J MAJOLI                                         </t>
  </si>
  <si>
    <t xml:space="preserve">E R KLINK                                        </t>
  </si>
  <si>
    <t xml:space="preserve">S PITI                                           </t>
  </si>
  <si>
    <t xml:space="preserve">E VISSER                                         </t>
  </si>
  <si>
    <t xml:space="preserve">BEAUFORT WEST STOOR                              </t>
  </si>
  <si>
    <t>1900</t>
  </si>
  <si>
    <t xml:space="preserve">LAINGSBURG STOOR                                 </t>
  </si>
  <si>
    <t xml:space="preserve">PRINS ALBERT STOOR                               </t>
  </si>
  <si>
    <t xml:space="preserve">MURRAYSBURG STOOR                                </t>
  </si>
  <si>
    <t xml:space="preserve">MERWEVILLE STOOR                                 </t>
  </si>
  <si>
    <t xml:space="preserve">PA  185005: STOOR                                </t>
  </si>
  <si>
    <t xml:space="preserve">PA 175117: STOOR                                 </t>
  </si>
  <si>
    <t xml:space="preserve">CB 118621: STOOR                                 </t>
  </si>
  <si>
    <t xml:space="preserve">CB 118654: STOOR                                 </t>
  </si>
  <si>
    <t xml:space="preserve">CB 118640: STOOR                                 </t>
  </si>
  <si>
    <t xml:space="preserve">WATER VOORRAAD                                   </t>
  </si>
  <si>
    <t xml:space="preserve">ALGEMEEN                                         </t>
  </si>
  <si>
    <t xml:space="preserve">STORE INTEGRASIE AFWAGRE                         </t>
  </si>
  <si>
    <t xml:space="preserve">STORE JOERNAAL AFWAGREKE                         </t>
  </si>
  <si>
    <t xml:space="preserve">VERBRUIKERSDEBITEURE     BEGINSALDO              </t>
  </si>
  <si>
    <t xml:space="preserve">VERBRUIKERSDEBITEURE     BELASTING BEGINSALDO    </t>
  </si>
  <si>
    <t xml:space="preserve">VERBRUIKERSDEBITEURE     DEBITEURE HEFFINGS      </t>
  </si>
  <si>
    <t>VERBRUIKERSDEBITEURE     DEBITEURE TERUGBETALINGS</t>
  </si>
  <si>
    <t xml:space="preserve">VERBRUIKERSDEBITEURE     BELASTING HEFFINGS      </t>
  </si>
  <si>
    <t>VERBRUIKERSDEBITEURE     BELASTING TERUGBETALINGS</t>
  </si>
  <si>
    <t xml:space="preserve">VERBRUIKERSDEBITEURE     PAAIE DEBITEURE         </t>
  </si>
  <si>
    <t xml:space="preserve">VERBRUIKERSDEBITEURE     DEBITEURE OOREENKOMSTE  </t>
  </si>
  <si>
    <t>VERBRUIKERSDEBITEURE     DT. &amp; KT. NOTAS &amp; INTERN</t>
  </si>
  <si>
    <t>VERBRUIKERSDEBITEURE     DEBITEURE BETALINGS ONTV</t>
  </si>
  <si>
    <t>VERBRUIKERSDEBITEURE     BELASTING BETALINGS ONTV</t>
  </si>
  <si>
    <t xml:space="preserve">DIVERSE DEBITEURE                                </t>
  </si>
  <si>
    <t>Other Receivables from non-exchange transactions</t>
  </si>
  <si>
    <t xml:space="preserve">DIVERSE DEBITEURE VORIGE                         </t>
  </si>
  <si>
    <t>Unpaid Grants</t>
  </si>
  <si>
    <t xml:space="preserve">PAAIE                                            </t>
  </si>
  <si>
    <t xml:space="preserve">DEPT. PLAASLIKE BESTUUR  BEHUISING               </t>
  </si>
  <si>
    <t xml:space="preserve">VOEDINGSKEMA                                     </t>
  </si>
  <si>
    <t xml:space="preserve">EDA                                              </t>
  </si>
  <si>
    <t xml:space="preserve">MASIBAMBANE PROJEK                               </t>
  </si>
  <si>
    <t xml:space="preserve">GLOBAL FUND                                      </t>
  </si>
  <si>
    <t xml:space="preserve">EPWP: BEAUFORT-WES MUNIS                         </t>
  </si>
  <si>
    <t xml:space="preserve">BEAUFORT-WES: OPLEIDING                          </t>
  </si>
  <si>
    <t xml:space="preserve">DEPT. PLAASLIKE BESTUUR  EN BEHUISING            </t>
  </si>
  <si>
    <t xml:space="preserve">VERSEKERINGSEISE                                 </t>
  </si>
  <si>
    <t xml:space="preserve">MERWEVILLE: ZENZELE                              </t>
  </si>
  <si>
    <t xml:space="preserve">MERWEVILLE: OPLEIDING                            </t>
  </si>
  <si>
    <t xml:space="preserve">NELSPOORT: OPLEIDING                             </t>
  </si>
  <si>
    <t xml:space="preserve">LAINGSBURG: OPLEIDING                            </t>
  </si>
  <si>
    <t xml:space="preserve">LEEU GAMKA: OPLEIDING                            </t>
  </si>
  <si>
    <t xml:space="preserve">MATJIESFONTEIN: OPLEIDIN                         </t>
  </si>
  <si>
    <t xml:space="preserve">PRINS ALBERT: OPLEIDING                          </t>
  </si>
  <si>
    <t xml:space="preserve">KLAARSTROOM: OPLEIDING                           </t>
  </si>
  <si>
    <t xml:space="preserve">OPENBARE VERVOER-INFRAST MURRAYSBURG             </t>
  </si>
  <si>
    <t xml:space="preserve">TOERISME: HELP DESK                              </t>
  </si>
  <si>
    <t xml:space="preserve">ESCOM                                            </t>
  </si>
  <si>
    <t xml:space="preserve">WERKTUIGREKENING                                 </t>
  </si>
  <si>
    <t xml:space="preserve">SUBSIDIE: AMBULANS                               </t>
  </si>
  <si>
    <t xml:space="preserve">BYDRAE: MURRAYSBURG DMA                          </t>
  </si>
  <si>
    <t xml:space="preserve">BYDRAE: BEAUFORT-WES                             </t>
  </si>
  <si>
    <t xml:space="preserve">BYDRAE: LAINGSBURG                               </t>
  </si>
  <si>
    <t xml:space="preserve">BYDRAE: PRINS ALBERT                             </t>
  </si>
  <si>
    <t xml:space="preserve">ELEKTRISITEITSDEPOSITO                           </t>
  </si>
  <si>
    <t xml:space="preserve">VERGOEDINGSKOMMISSARIS                           </t>
  </si>
  <si>
    <t xml:space="preserve">AMPTENARE: PERSOONLIKE L                         </t>
  </si>
  <si>
    <t xml:space="preserve">DBSA (WAARDASIEROL)                              </t>
  </si>
  <si>
    <t xml:space="preserve">10 JAAR DEMOKRASIE:DISTR                         </t>
  </si>
  <si>
    <t xml:space="preserve">HERFORMDE OU APOSTOLIESE KERK                    </t>
  </si>
  <si>
    <t xml:space="preserve">MDV MULLER WAARDASIE     PROSES                  </t>
  </si>
  <si>
    <t xml:space="preserve">ENB                                              </t>
  </si>
  <si>
    <t>Bank Overdraft</t>
  </si>
  <si>
    <t>2700</t>
  </si>
  <si>
    <t xml:space="preserve">REGSTELLINGS                                     </t>
  </si>
  <si>
    <t xml:space="preserve">UITGAWES                                         </t>
  </si>
  <si>
    <t xml:space="preserve">KLEINKAS                                         </t>
  </si>
  <si>
    <t>1800</t>
  </si>
  <si>
    <t xml:space="preserve">KASSIER BEAUFORT WES                             </t>
  </si>
  <si>
    <t xml:space="preserve">LONE                                             </t>
  </si>
  <si>
    <t xml:space="preserve">SALARIS VOORSKOTTE                               </t>
  </si>
  <si>
    <t xml:space="preserve">BEDINGINGSRAAD           BYDRAES                 </t>
  </si>
  <si>
    <t xml:space="preserve">VERBANDLENINGS                                   </t>
  </si>
  <si>
    <t xml:space="preserve">MEDIESE EISE                                     </t>
  </si>
  <si>
    <t xml:space="preserve">GMU                                              </t>
  </si>
  <si>
    <t xml:space="preserve">INKOMSTEBELASTING (LBS)                          </t>
  </si>
  <si>
    <t xml:space="preserve">SKULDBESLAGORDERS                                </t>
  </si>
  <si>
    <t xml:space="preserve">ASSURANSIES                                      </t>
  </si>
  <si>
    <t xml:space="preserve">DIENSTEREKENINGS                                 </t>
  </si>
  <si>
    <t xml:space="preserve">MERWEVILLE HUUR                                  </t>
  </si>
  <si>
    <t xml:space="preserve">SAMWU LENINGS                                    </t>
  </si>
  <si>
    <t xml:space="preserve">SAMWU                                            </t>
  </si>
  <si>
    <t xml:space="preserve">IMATU                                            </t>
  </si>
  <si>
    <t xml:space="preserve">SALGBC                                           </t>
  </si>
  <si>
    <t xml:space="preserve">EERSTE NASIONALE BANK                            </t>
  </si>
  <si>
    <t xml:space="preserve">SANLAM                                           </t>
  </si>
  <si>
    <t xml:space="preserve">DIVERSE                                          </t>
  </si>
  <si>
    <t xml:space="preserve">KAROO PLATTELANDSE WERKE                         </t>
  </si>
  <si>
    <t xml:space="preserve">METROPOLITAN LEWENS                              </t>
  </si>
  <si>
    <t xml:space="preserve">LEGAL WISE                                       </t>
  </si>
  <si>
    <t xml:space="preserve">OU MUTUAL                                        </t>
  </si>
  <si>
    <t xml:space="preserve">AFRICAN LIFE                                     </t>
  </si>
  <si>
    <t xml:space="preserve">RENTMEESTER                                      </t>
  </si>
  <si>
    <t xml:space="preserve">HOSPERSA                                         </t>
  </si>
  <si>
    <t xml:space="preserve">AFRICAN BANK                                     </t>
  </si>
  <si>
    <t xml:space="preserve">SAMWU VOORSORGFONDS                              </t>
  </si>
  <si>
    <t xml:space="preserve">GEMS                                             </t>
  </si>
  <si>
    <t xml:space="preserve">ANC                                              </t>
  </si>
  <si>
    <t xml:space="preserve">THUTHUKANI                                       </t>
  </si>
  <si>
    <t xml:space="preserve">INTEGRASIE KONTROLE VERW                         </t>
  </si>
  <si>
    <t xml:space="preserve">INTEGRASIE KONTRA VERWER                         </t>
  </si>
  <si>
    <t xml:space="preserve">INTEGRASIE AFWAGREKENING                         </t>
  </si>
  <si>
    <t xml:space="preserve">ONGEALLOKEERDE DEBITEURE DISTRIKSMUNISIPALITEIT  </t>
  </si>
  <si>
    <t xml:space="preserve">ONGEALLOKEERDE DEBITEURE MURRAYSBURG DMA         </t>
  </si>
  <si>
    <t xml:space="preserve">AFWAG: BATES                                     </t>
  </si>
  <si>
    <t xml:space="preserve">VERSEKERING                                      </t>
  </si>
  <si>
    <t>I/E</t>
  </si>
  <si>
    <t>Insurance</t>
  </si>
  <si>
    <t>EXECUTIVE AND COUNCIL</t>
  </si>
  <si>
    <t>Vote 1 - EXECUTIVE AND COUNCIL</t>
  </si>
  <si>
    <t>1.1 - MUNICIPAL MANAGER</t>
  </si>
  <si>
    <t xml:space="preserve">KORPORATIEWE DIENSTE                             </t>
  </si>
  <si>
    <t>Internal charges</t>
  </si>
  <si>
    <t xml:space="preserve">SEKSIE 12(6)(B) - PLAASL                         </t>
  </si>
  <si>
    <t>1.2 - COUNCIL GENERAL EXPENSES</t>
  </si>
  <si>
    <t xml:space="preserve">DEPARTEMENT VAN DIE PREM                         </t>
  </si>
  <si>
    <t xml:space="preserve">INVENTARIS ITEMS                                 </t>
  </si>
  <si>
    <t xml:space="preserve">DISKRESIONERE FONDS                              </t>
  </si>
  <si>
    <t xml:space="preserve">FEESTE                                           </t>
  </si>
  <si>
    <t xml:space="preserve">2002/2003 VORIGE TOEKENN                         </t>
  </si>
  <si>
    <t>BUDGET AND TREASURY</t>
  </si>
  <si>
    <t>Vote 2 - BUDGET AND TREASURY</t>
  </si>
  <si>
    <t>2.1 - FINANCIAL SERVICES</t>
  </si>
  <si>
    <t>FMG</t>
  </si>
  <si>
    <t xml:space="preserve">DEPT PLAASLIKE OWERHEDE  EN BEHUISING            </t>
  </si>
  <si>
    <t>Dept Housing</t>
  </si>
  <si>
    <t>MSIG</t>
  </si>
  <si>
    <t xml:space="preserve">BTW PROJEKTE                                     </t>
  </si>
  <si>
    <t xml:space="preserve">ACTURIAL GAINS                                   </t>
  </si>
  <si>
    <t xml:space="preserve">DISTRIKRAADHEFFINGS                              </t>
  </si>
  <si>
    <t xml:space="preserve">ONGEVALLEVERSEKERING                             </t>
  </si>
  <si>
    <t xml:space="preserve">AKTUARIELE VERLIESE      VOORDELE                </t>
  </si>
  <si>
    <t>Actuarial losses</t>
  </si>
  <si>
    <t>Operating grant expenditure</t>
  </si>
  <si>
    <t>Prov FMG</t>
  </si>
  <si>
    <t xml:space="preserve">WAARDASIES                                       </t>
  </si>
  <si>
    <t xml:space="preserve">VERLIES MET VERKOOP VAN                          </t>
  </si>
  <si>
    <t>Vote 3 - CORPORATE SERVICES</t>
  </si>
  <si>
    <t>3.1 - CORPORATE SERVICES</t>
  </si>
  <si>
    <t xml:space="preserve">BYDRAE:BATES UIT         INKOMSTE                </t>
  </si>
  <si>
    <t xml:space="preserve">VERVOERFONDS UITGAWE                             </t>
  </si>
  <si>
    <t xml:space="preserve">DMA MURRAYSBURG                                  </t>
  </si>
  <si>
    <t xml:space="preserve">OMGEWINGS GESONDHEID                             </t>
  </si>
  <si>
    <t xml:space="preserve">BURGERLIKE BESKERMING                            </t>
  </si>
  <si>
    <t xml:space="preserve">LED                                              </t>
  </si>
  <si>
    <t xml:space="preserve">WERK VIR WATER ADMINKOST E                       </t>
  </si>
  <si>
    <t xml:space="preserve">PIMSS                                            </t>
  </si>
  <si>
    <t xml:space="preserve">CDW's                                            </t>
  </si>
  <si>
    <t>Debt Impairment</t>
  </si>
  <si>
    <t xml:space="preserve">RAAD SE ALGEMENE UITGAWE                         </t>
  </si>
  <si>
    <t xml:space="preserve">MUNISIPALE BESTUURDER    GESONDHEID              </t>
  </si>
  <si>
    <t xml:space="preserve">INTERNE OUDIT            GESONDHEID              </t>
  </si>
  <si>
    <t xml:space="preserve">FINANSIES                GESONDHEID              </t>
  </si>
  <si>
    <t xml:space="preserve">VESTIGINGSHEFFING                                </t>
  </si>
  <si>
    <t>2.2 - DISTRICT COUNCIL LEVIES</t>
  </si>
  <si>
    <t xml:space="preserve">BYDRAE PPE                                       </t>
  </si>
  <si>
    <t xml:space="preserve">HUUR: RAADSAAL                                   </t>
  </si>
  <si>
    <t xml:space="preserve">HUUR: KLANKSTELSEL                               </t>
  </si>
  <si>
    <t xml:space="preserve">HUUR:DEPT.GESONDHEID                             </t>
  </si>
  <si>
    <t xml:space="preserve">RENTE OP AGTERSTALLIGE H                         </t>
  </si>
  <si>
    <t xml:space="preserve">BYDRAE VERLOFFONDS                               </t>
  </si>
  <si>
    <t xml:space="preserve">BYDRAE AFTREE VOORDELE                           </t>
  </si>
  <si>
    <t xml:space="preserve">BYDRAE VOORDELE BETAAL                           </t>
  </si>
  <si>
    <t>Finance Charges</t>
  </si>
  <si>
    <t xml:space="preserve">LANGTERMYN VERPLIGTINGE                          </t>
  </si>
  <si>
    <t xml:space="preserve">RENTE:BANKOORTREKKING                            </t>
  </si>
  <si>
    <t xml:space="preserve">HUUR                                             </t>
  </si>
  <si>
    <t xml:space="preserve">STREEK STUDIEBEURS                               </t>
  </si>
  <si>
    <t xml:space="preserve">FINANSIEKOSTE                                    </t>
  </si>
  <si>
    <t>1.3 - INTERNAL AUDIT</t>
  </si>
  <si>
    <t>2.3 - FMG INTERNS</t>
  </si>
  <si>
    <t xml:space="preserve">TOERISME: ITDF                                   </t>
  </si>
  <si>
    <t>Toerisme</t>
  </si>
  <si>
    <t>3.2 - TOURISM</t>
  </si>
  <si>
    <t xml:space="preserve">TOERISME: TOERISME PLAN                          </t>
  </si>
  <si>
    <t xml:space="preserve">TOERISME: BASELINE STUDY                         </t>
  </si>
  <si>
    <t xml:space="preserve">ANKERPROJEKTE                                    </t>
  </si>
  <si>
    <t>1.4 - PIMMS</t>
  </si>
  <si>
    <t xml:space="preserve">IDP: HERSIENING                                  </t>
  </si>
  <si>
    <t>1.5 - EDA</t>
  </si>
  <si>
    <t xml:space="preserve">REKENAARTOERUSTING       DISTRIKSRAADHEFFINGS    </t>
  </si>
  <si>
    <t>1.6 - LED</t>
  </si>
  <si>
    <t xml:space="preserve">PIMMS                                            </t>
  </si>
  <si>
    <t>MIG</t>
  </si>
  <si>
    <t>PMU</t>
  </si>
  <si>
    <t>3.3 - PMU</t>
  </si>
  <si>
    <t xml:space="preserve">PMU FONDSE                                       </t>
  </si>
  <si>
    <t xml:space="preserve">ELEKTRISITEIT                                    </t>
  </si>
  <si>
    <t>Bulk Purchases</t>
  </si>
  <si>
    <t xml:space="preserve">MIG FONDSE                                       </t>
  </si>
  <si>
    <t xml:space="preserve">DEPT. MAATSKAPLIKE DIENS TE                      </t>
  </si>
  <si>
    <t xml:space="preserve">PROJEK:WC0224/R/06/07:   OPGRADEER GRUISSTRATE   </t>
  </si>
  <si>
    <t>PROJEK:122300:RUSTDENE:  NUWE STORMWATERKANAAL F3</t>
  </si>
  <si>
    <t>PROJEK:0261/B5/06/07:    WATER ONDERSOEK AQUIFERS</t>
  </si>
  <si>
    <t xml:space="preserve">PROJEK :0262/BST/06/07   STORMWATER:RUSTDENE     </t>
  </si>
  <si>
    <t xml:space="preserve">PROJEK:5400.3:REHABILITE STRATE                  </t>
  </si>
  <si>
    <t xml:space="preserve">PROJEK:3777:             WATERTOEVOERLYN         </t>
  </si>
  <si>
    <t xml:space="preserve">PROJEK:153256:KONSTRUKSI E - VOORSTRAAT          </t>
  </si>
  <si>
    <t xml:space="preserve">PROJEK:5464.3:OPGRADEER  WATERTOEVOER            </t>
  </si>
  <si>
    <t xml:space="preserve">PROJEK:3796:WATER                                </t>
  </si>
  <si>
    <t xml:space="preserve">PROJEK:124014:ELEKTRISIT EIT:STRAATBELIGTING     </t>
  </si>
  <si>
    <t>PROJEK:128959:SOUTKLOOF  HOOFWATERLYN-REHABILITEE</t>
  </si>
  <si>
    <t xml:space="preserve">PROJEK:0118/BW/06/07     RESERVOIR               </t>
  </si>
  <si>
    <t xml:space="preserve">PROJEK:0223/5/06/07      OKSIDASIEDAM            </t>
  </si>
  <si>
    <t xml:space="preserve">PROJECT:5386.1:SPORT BEL                         </t>
  </si>
  <si>
    <t xml:space="preserve">PROJEK:0219/BW/0506:     OPGRADEER WATER         </t>
  </si>
  <si>
    <t xml:space="preserve">PROJEK:0159:  STRATE EN  STORMWATERKANAAL        </t>
  </si>
  <si>
    <t>3.4 - ENVIRONMENTAL HEALTH</t>
  </si>
  <si>
    <t>Dept Health</t>
  </si>
  <si>
    <t xml:space="preserve">OMGEWINGS SAKE EN        BEPLANNINGSONTWIKKELING </t>
  </si>
  <si>
    <t xml:space="preserve">ARMLASTIGE BEGRAFNISSE                           </t>
  </si>
  <si>
    <t xml:space="preserve">SUBSIDIE: LEKEBERADERS                           </t>
  </si>
  <si>
    <t xml:space="preserve">PGS KWALIFIKASIES                                </t>
  </si>
  <si>
    <t xml:space="preserve">BEHANDELING VAN PASIENTE                         </t>
  </si>
  <si>
    <t xml:space="preserve">DEMONSTRASIES                                    </t>
  </si>
  <si>
    <t xml:space="preserve">HUUR: TOEGANGSPAD SAUK                           </t>
  </si>
  <si>
    <t xml:space="preserve">LEKEBERADERS                                     </t>
  </si>
  <si>
    <t xml:space="preserve">PERSEELHUUR                                      </t>
  </si>
  <si>
    <t xml:space="preserve">VIGSPROJEK                                       </t>
  </si>
  <si>
    <t>07</t>
  </si>
  <si>
    <t>08</t>
  </si>
  <si>
    <t>09</t>
  </si>
  <si>
    <t>3.8 - NUTRITION SCHEME</t>
  </si>
  <si>
    <t>3.9 - GLOBAL FUND</t>
  </si>
  <si>
    <t xml:space="preserve">STUDIESKEMA                                      </t>
  </si>
  <si>
    <t>3.5 - CIVIL DEFENCE</t>
  </si>
  <si>
    <t xml:space="preserve">IDP: INSTITUSIONEEL &amp; RE                         </t>
  </si>
  <si>
    <t xml:space="preserve">SUBSIDIE: DIENSTEHEFFING                         </t>
  </si>
  <si>
    <t>TECHNICAL SERVICES</t>
  </si>
  <si>
    <t>TRANSPORT FUND</t>
  </si>
  <si>
    <t>Vote 4 - TECHNICAL SERVICES</t>
  </si>
  <si>
    <t>4.2 - TRANSPORT FUND</t>
  </si>
  <si>
    <t xml:space="preserve">PAAIE UIT VERVOERFONDS                           </t>
  </si>
  <si>
    <t>Other transfers and grants [Dept. Transport]</t>
  </si>
  <si>
    <t>4.1 - ROADS</t>
  </si>
  <si>
    <t xml:space="preserve">VERKEERSBOETES                                   </t>
  </si>
  <si>
    <t xml:space="preserve">SUBSIDIE                                         </t>
  </si>
  <si>
    <t xml:space="preserve">MIN: UITGEDEBITEER                               </t>
  </si>
  <si>
    <t>Internal Charges</t>
  </si>
  <si>
    <t xml:space="preserve">KILOMETERMERKERS                                 </t>
  </si>
  <si>
    <t xml:space="preserve">HUUR:PERSEEL                                     </t>
  </si>
  <si>
    <t xml:space="preserve">SUBSIDIE: KPA                                    </t>
  </si>
  <si>
    <t xml:space="preserve">AFDELINGSPAAIE:ONDERHOUD SKRAAP                  </t>
  </si>
  <si>
    <t xml:space="preserve">AFDELINGSPAAIE:HERGRUIS                          </t>
  </si>
  <si>
    <t xml:space="preserve">DEPOSITO'S                                       </t>
  </si>
  <si>
    <t xml:space="preserve">HOOFPAAIE:ONDERHOUD &amp; SK                         </t>
  </si>
  <si>
    <t xml:space="preserve">HOOFPAAIE:HERGRUIS                               </t>
  </si>
  <si>
    <t xml:space="preserve">HOOF &amp; AFDELINGSPAAIE -  NOODUITGAWES            </t>
  </si>
  <si>
    <t xml:space="preserve">UITGAWES VERHAAL                                 </t>
  </si>
  <si>
    <t xml:space="preserve">BYSTAND                                          </t>
  </si>
  <si>
    <t xml:space="preserve">WERKTUIGHUUR             LOOPTYD                 </t>
  </si>
  <si>
    <t xml:space="preserve">WERKTUIGHUUR             STAANTYD                </t>
  </si>
  <si>
    <t xml:space="preserve">STAATS SUBSIDIE                                  </t>
  </si>
  <si>
    <t xml:space="preserve">SURPLUS VORIGE JAAR                              </t>
  </si>
  <si>
    <t xml:space="preserve">RSC 5:WERKTUIGVERVANGING                         </t>
  </si>
  <si>
    <t xml:space="preserve">SALARISSE EN LONE                                </t>
  </si>
  <si>
    <t xml:space="preserve">VERSKUIWING WERKTUIE     RSC 38                  </t>
  </si>
  <si>
    <t xml:space="preserve">WERTUIGVERVANGING (RSC 5                         </t>
  </si>
  <si>
    <t xml:space="preserve">WERKTUIGHUUR                                     </t>
  </si>
  <si>
    <t xml:space="preserve">INDIREKTEREKENING                                </t>
  </si>
  <si>
    <t>3.6 - GRANTS AND SUBSIDIES</t>
  </si>
  <si>
    <t xml:space="preserve">EPWP  </t>
  </si>
  <si>
    <t xml:space="preserve">DEPARTEMENT MAATSKAPLIKE                         </t>
  </si>
  <si>
    <t xml:space="preserve">DEPARTEMENT EKONOMIESE O                         </t>
  </si>
  <si>
    <t xml:space="preserve">NASIONALE TESOURIER                              </t>
  </si>
  <si>
    <t>NT</t>
  </si>
  <si>
    <t xml:space="preserve">DEPARTEMENT BEHUISING                            </t>
  </si>
  <si>
    <t>DEPARTEMENT VERVOER      MOBILITY / NON-MOTORISED</t>
  </si>
  <si>
    <t xml:space="preserve">ONTWIKKELINGSBANK                                </t>
  </si>
  <si>
    <t>DBSA</t>
  </si>
  <si>
    <t xml:space="preserve">DEPT. VERVOER:MOBILITY   BEAUFORT-WES            </t>
  </si>
  <si>
    <t xml:space="preserve">DEPT. WATERWESE                                  </t>
  </si>
  <si>
    <t>DWA</t>
  </si>
  <si>
    <t xml:space="preserve">DEPARTEMENT GESONDHEID:  HIV AND AIDS            </t>
  </si>
  <si>
    <t xml:space="preserve">DEPARTEMENT MINERAAL EN  ENERGIE                 </t>
  </si>
  <si>
    <t>DME</t>
  </si>
  <si>
    <t xml:space="preserve">DEPARTEMENT GESONDHEID:  PGS                     </t>
  </si>
  <si>
    <t xml:space="preserve">BYDRAE FONDSE                                    </t>
  </si>
  <si>
    <t xml:space="preserve">CDW'S                                            </t>
  </si>
  <si>
    <t xml:space="preserve">DWAF                                             </t>
  </si>
  <si>
    <t xml:space="preserve">DEPARTEMENT GESONDHEID:  HIV &amp; AIDS              </t>
  </si>
  <si>
    <t xml:space="preserve">DEPARTEMENT ENERGIE EN   MINERAAL                </t>
  </si>
  <si>
    <t xml:space="preserve">GEINTEGREERDE BEHUISINGS ONTWIKKELING SUBSIDIE   </t>
  </si>
  <si>
    <t xml:space="preserve">ONDERHOU EN REHABILITEER MUNISIPALE HOOF PAAIE   </t>
  </si>
  <si>
    <t xml:space="preserve">ISRDP                                            </t>
  </si>
  <si>
    <t xml:space="preserve">NIE GEMOTORISEERDE VERVO                         </t>
  </si>
  <si>
    <t xml:space="preserve">ONTWIKKELING VAN MENSE   REGTE EENHEID           </t>
  </si>
  <si>
    <t xml:space="preserve">SKEMA REGULASIES                                 </t>
  </si>
  <si>
    <t xml:space="preserve">WERK VIR WATER PROGRAM                           </t>
  </si>
  <si>
    <t xml:space="preserve">BYDRAE: GESONDHEIDSDIENS                         </t>
  </si>
  <si>
    <t>3.7 - WORK FOR WATER</t>
  </si>
  <si>
    <t xml:space="preserve">SOSIALE ONTWIKKELING     L/GAMKA                 </t>
  </si>
  <si>
    <t xml:space="preserve">SOSIALE ONTWIKKELING     B/WES                   </t>
  </si>
  <si>
    <t xml:space="preserve">TOERUSTING                                       </t>
  </si>
  <si>
    <t xml:space="preserve">HUUR: WONINGS                                    </t>
  </si>
  <si>
    <t xml:space="preserve">SUBSIDIE: PROJEKTE                               </t>
  </si>
  <si>
    <t xml:space="preserve">BYDRAE: KAPITAALVERVANG- RESERWE                 </t>
  </si>
  <si>
    <t xml:space="preserve">VOERTUIE                 PUBLIEKE WERKE          </t>
  </si>
  <si>
    <t xml:space="preserve">IDP BRANDWEERTOERUSTING  BURGERLIKE BESKERMING   </t>
  </si>
  <si>
    <t xml:space="preserve">GEBOUE                   D/HEFFINGS KVR          </t>
  </si>
  <si>
    <t xml:space="preserve">STORMWATER/OMHEINING -   MOUNTAIN VIEW MIG       </t>
  </si>
  <si>
    <t xml:space="preserve">450 WONINGS              DEPT. BEHUISING         </t>
  </si>
  <si>
    <t xml:space="preserve">SPORT: OPGRADEER BELIGTI MIG: ELEKTRISITEIT      </t>
  </si>
  <si>
    <t xml:space="preserve">DMA: ONTWIKKEL NUWE      BEGRAFPLAAS             </t>
  </si>
  <si>
    <t xml:space="preserve">DMA: OMHEINING VAN       500 WONINGS             </t>
  </si>
  <si>
    <t xml:space="preserve">ELEKTRISITEIT            BEHUISINGSKEMA          </t>
  </si>
  <si>
    <t xml:space="preserve">RIOOL: OPGRADEER VAN     OKSIDASIEDAM            </t>
  </si>
  <si>
    <t xml:space="preserve">WATER: OPGRADEER NETWERK                         </t>
  </si>
  <si>
    <t xml:space="preserve">MEUBELS EN TOERUSTING    OMGEWINGSGESONDHEID     </t>
  </si>
  <si>
    <t xml:space="preserve">MEUBELS EN TOERUSTING    PMU                     </t>
  </si>
  <si>
    <t xml:space="preserve">MEUBELS EN TOERUSTING    GLOBAL FUND             </t>
  </si>
  <si>
    <t xml:space="preserve">MEUBELS EN TOERUSTING    INDIREKTE REKENING      </t>
  </si>
  <si>
    <t xml:space="preserve">REKENAARTOERUSTING       INDIREKTE REKENING      </t>
  </si>
  <si>
    <t xml:space="preserve">PUBLIEKE WERKE:SYPAADJIE                         </t>
  </si>
  <si>
    <t xml:space="preserve">MEUBELS &amp; TOERUSTING     EDA                     </t>
  </si>
  <si>
    <t xml:space="preserve">REKENAARTOERUSTING:      LED                     </t>
  </si>
  <si>
    <t>Subsistance and Travel</t>
  </si>
  <si>
    <t>Telephone and postage</t>
  </si>
  <si>
    <t>EPWP-expenditure</t>
  </si>
  <si>
    <t>Training</t>
  </si>
  <si>
    <t>Operational: L/Gamka</t>
  </si>
  <si>
    <t>Operational: B/West</t>
  </si>
  <si>
    <t>Computer services/Lisensie</t>
  </si>
  <si>
    <t>Banking fees</t>
  </si>
  <si>
    <t>Membership fees</t>
  </si>
  <si>
    <t>Milk powder</t>
  </si>
  <si>
    <t>Rental of equipment</t>
  </si>
  <si>
    <t>Meyer &amp; Otto</t>
  </si>
  <si>
    <t>2.3 - FINANCE MANAGEMENT GRANT</t>
  </si>
  <si>
    <t>IDP: Economical</t>
  </si>
  <si>
    <t>EDA expenditure</t>
  </si>
  <si>
    <t>Sampels: Milk and water</t>
  </si>
  <si>
    <t>PROV PAAIE</t>
  </si>
  <si>
    <t>High way 58/1</t>
  </si>
  <si>
    <t>Main roads- Gravel repair</t>
  </si>
  <si>
    <t>Main roads- Butimen</t>
  </si>
  <si>
    <t>Main roads- regravel</t>
  </si>
  <si>
    <t>Fencing</t>
  </si>
  <si>
    <t>Ondergeskikte paaie</t>
  </si>
  <si>
    <t>Verbeteringswerke</t>
  </si>
  <si>
    <t>Flood damage</t>
  </si>
  <si>
    <t>DISTRICT COUNCIL LEVIES</t>
  </si>
  <si>
    <t>FINANCE MANAGEMENT GRANT</t>
  </si>
  <si>
    <t>PRIMARY HEALTH CARE</t>
  </si>
  <si>
    <t>3.10 - PRIMARY HEALTH CARE</t>
  </si>
  <si>
    <t>www.skdm.co.za</t>
  </si>
  <si>
    <t>nicla@skdm.co.za</t>
  </si>
  <si>
    <t>Private Bag X560</t>
  </si>
  <si>
    <t>BEAUFORT WEST</t>
  </si>
  <si>
    <t>61 Donkinstreet</t>
  </si>
  <si>
    <t>(023) 449 1000</t>
  </si>
  <si>
    <t>(023) 415 1253</t>
  </si>
  <si>
    <t>Mr J Bostander</t>
  </si>
  <si>
    <t>speaker@skdm.co.za</t>
  </si>
  <si>
    <t>Mr E Z Njadu</t>
  </si>
  <si>
    <t>mayor@skdm.co.za</t>
  </si>
  <si>
    <t>Me E Maans</t>
  </si>
  <si>
    <t>manager@skdm.co.za</t>
  </si>
  <si>
    <t>Mr S Jooste</t>
  </si>
  <si>
    <t>084 581 6362</t>
  </si>
  <si>
    <t>stefanus@skdm.co.za</t>
  </si>
  <si>
    <t>Mr E Martin</t>
  </si>
  <si>
    <t>elroy@skdm.co.za</t>
  </si>
  <si>
    <t>Mr N W NORTJé</t>
  </si>
  <si>
    <t>082 336 3883</t>
  </si>
  <si>
    <t>Me R van Tonder</t>
  </si>
  <si>
    <t>rene@skdm.co.za</t>
  </si>
  <si>
    <t>Mr N W Nortjè</t>
  </si>
  <si>
    <t>Me L Strümpher</t>
  </si>
  <si>
    <t>lizette@skdm.co.za</t>
  </si>
  <si>
    <t>NOT AVAILABLE</t>
  </si>
  <si>
    <t>60 484</t>
  </si>
  <si>
    <t>61 484</t>
  </si>
  <si>
    <t>62 484</t>
  </si>
  <si>
    <t>63 484</t>
  </si>
  <si>
    <t>64 484</t>
  </si>
  <si>
    <t>66 484</t>
  </si>
  <si>
    <t>67 484</t>
  </si>
  <si>
    <t>68 484</t>
  </si>
  <si>
    <t>Dept Transport</t>
  </si>
  <si>
    <t>Contributed Assets</t>
  </si>
  <si>
    <t>23/01/2014</t>
  </si>
  <si>
    <t>Western Cape Provincial FMG</t>
  </si>
  <si>
    <t>Budget &amp; Treasury Office</t>
  </si>
  <si>
    <t>Corporate Services</t>
  </si>
  <si>
    <t>Economic Develompent Agency</t>
  </si>
  <si>
    <t>Office Equipment - Computers</t>
  </si>
  <si>
    <t>n/a</t>
  </si>
  <si>
    <t>Surplus/Deficit</t>
  </si>
  <si>
    <t>Choose name from list - Table B2 Adjustments Budget Financial Performance (standard classification) - B - 23/01/2014</t>
  </si>
  <si>
    <t>Standard Classification Description</t>
  </si>
  <si>
    <t>Budget Year 2013/14</t>
  </si>
  <si>
    <t>Budget Year +1 2014/15</t>
  </si>
  <si>
    <t>Budget Year +2 2015/16</t>
  </si>
  <si>
    <t>Choose name from list - Table B3 Adjustments Budget Financial Performance (revenue and expenditure by municipal vote) - B - 23/01/2014</t>
  </si>
  <si>
    <t>Vote 5 - [NAME OF VOTE 5]</t>
  </si>
  <si>
    <t>Vote 6 - [NAME OF VOTE 6]</t>
  </si>
  <si>
    <t>Vote 7 - [NAME OF VOTE 7]</t>
  </si>
  <si>
    <t>Vote 8 - [NAME OF VOTE 8]</t>
  </si>
  <si>
    <t>Vote 9 - [NAME OF VOTE 9]</t>
  </si>
  <si>
    <t>Vote 10 - [NAME OF VOTE 10]</t>
  </si>
  <si>
    <t>Vote 11 - [NAME OF VOTE 11]</t>
  </si>
  <si>
    <t>Vote 12 - [NAME OF VOTE 12]</t>
  </si>
  <si>
    <t>Vote 13 - [NAME OF VOTE 13]</t>
  </si>
  <si>
    <t>Vote 14 - [NAME OF VOTE 14]</t>
  </si>
  <si>
    <t>Vote 15 - [NAME OF VOTE 15]</t>
  </si>
  <si>
    <t>Choose name from list - Table B4 Adjustments Budget Financial Performance (revenue and expenditure) - 23/01/2014</t>
  </si>
  <si>
    <t>Choose name from list - Table B5 Adjustments Capital Expenditure Budget by vote and funding - 23/01/2014</t>
  </si>
  <si>
    <t>Choose name from list - Table B5 Adjustments Capital Expenditure Budget by vote and funding - B - 23/01/2014</t>
  </si>
  <si>
    <t>Choose name from list - Table B6 Adjustments Budget Financial Position - 23/01/2014</t>
  </si>
  <si>
    <t>Choose name from list - Table B7 Adjustments Budget Cash Flows - 23/01/2014</t>
  </si>
  <si>
    <t>Choose name from list - Table B8 Cash backed reserves/accumulated surplus reconciliation - 23/01/2014</t>
  </si>
  <si>
    <t>Other reserves (list)</t>
  </si>
  <si>
    <t>Choose name from list - Table B9 Asset Management - 23/01/2014</t>
  </si>
  <si>
    <t>Choose name from list - Supporting Table SB1 Supporting detail to 'Budgeted Financial Performance' - 23/01/2014</t>
  </si>
  <si>
    <t>Total Employee related costs</t>
  </si>
  <si>
    <t>Total Contributions recognised - capital</t>
  </si>
  <si>
    <t>Total Depreciation &amp; asset impairment</t>
  </si>
  <si>
    <t>Choose name from list - Supporting Table SB2 Supporting detail to 'Financial Position Budget' - 23/01/2014</t>
  </si>
  <si>
    <t>Total Call investment deposits</t>
  </si>
  <si>
    <t>Total Consumer debtors</t>
  </si>
  <si>
    <t>Total Property, plant &amp; equipment</t>
  </si>
  <si>
    <t>Total Current liabilities - Borrowing</t>
  </si>
  <si>
    <t>Total Trade and other payables</t>
  </si>
  <si>
    <t>Total Non current liabilities - Borrowing</t>
  </si>
  <si>
    <t>Total Provisions - non current</t>
  </si>
  <si>
    <t>Accumulated surplus/(Deficit) - opening balance</t>
  </si>
  <si>
    <t>Choose name from list - Supporting Table SB7 Adjustments Budget - transfers and grant receipts - 23/01/2014</t>
  </si>
  <si>
    <t>Choose name from list - Supporting Table SB8 Adjustments Budget - expenditure on transfers and grant programme - 23/01/2014</t>
  </si>
  <si>
    <t>Choose name from list - Supporting Table SB9 Adjustments Budget - reconciliation of transfers, grant receipts, and unspent funds - 23/01/2014</t>
  </si>
  <si>
    <t>Choose name from list - Supporting Table SB11 Adjustments Budget - councillor and staff benefits - 23/01/2014</t>
  </si>
  <si>
    <t/>
  </si>
  <si>
    <t>Choose name from list - Supporting Table SB12 Adjustments Budget - monthly revenue and expenditure (municipal vote) - 23/01/2014</t>
  </si>
  <si>
    <t>Choose name from list - Supporting Table SB13 Adjustments Budget - monthly revenue and expenditure (standard classification) - 23/01/2014</t>
  </si>
  <si>
    <t>Description - Standard classification</t>
  </si>
  <si>
    <t>Choose name from list - Supporting Table SB14 Adjustments Budget - monthly revenue and expenditure - 23/01/2014</t>
  </si>
  <si>
    <t>Choose name from list - Supporting Table SB15 Adjustments Budget - monthly cash flow - 23/01/2014</t>
  </si>
  <si>
    <t>Choose name from list - Supporting Table SB18b Adjustments Budget - capital expenditure on renewal of existing assets by asset class - 23/01/2014</t>
  </si>
  <si>
    <t>Choose name from list - Supporting Table SB18a Adjustments Budget - capital expenditure on new assets by asset class - 23/01/2014</t>
  </si>
  <si>
    <t>Choose name from list - Supporting Table SB18c Adjustments Budget - expenditure on repairs and maintenance by asset class - 23/01/2014</t>
  </si>
  <si>
    <t>Choose name from list - Supporting Table SB18d Adjustments Budget - depreciation by asset class - 23/01/2014</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</si>
</sst>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3" formatCode="_ * #,##0.00_ ;_ * \-#,##0.00_ ;_ * &quot;-&quot;??_ ;_ @_ "/>
    <numFmt numFmtId="164" formatCode="_(* #,##0_);_(* \(#,##0\);_(* &quot;-&quot;_);_(@_)"/>
    <numFmt numFmtId="165" formatCode="_(* #,##0.00_);_(* \(#,##0.00\);_(* &quot;-&quot;??_);_(@_)"/>
    <numFmt numFmtId="166" formatCode="_ * #,##0_ ;_ * \-#,##0_ ;_ * &quot;-&quot;??_ ;_ @_ "/>
    <numFmt numFmtId="167" formatCode="_ * #,##0.0_ ;_ * \-#,##0.0_ ;_ * &quot;-&quot;??_ ;_ @_ "/>
    <numFmt numFmtId="168" formatCode="0.0%"/>
    <numFmt numFmtId="169" formatCode="#,###,;\(#,###,\)"/>
    <numFmt numFmtId="170" formatCode="0.0"/>
    <numFmt numFmtId="171" formatCode="_(* #,##0,,_);_(* \(#,##0,,\);_(* &quot;–&quot;?_);_(@_)"/>
    <numFmt numFmtId="172" formatCode="_(* #,##0,_);_(* \(#,##0,\);_(* &quot;–&quot;?_);_(@_)"/>
    <numFmt numFmtId="173" formatCode="_(* #,##0_);_(* \(#,##0\);_(* &quot;–&quot;?_);_(@_)"/>
    <numFmt numFmtId="174" formatCode="_(* #,###,_);_(* \(#,###,\);_(* &quot;–&quot;?_);_(@_)"/>
    <numFmt numFmtId="175" formatCode="0000"/>
    <numFmt numFmtId="176" formatCode="_(* #,##0.00,_);_(* \(#,##0.00,\);_(* &quot;–&quot;?_);_(@_)"/>
  </numFmts>
  <fonts count="67" x14ac:knownFonts="1">
    <font>
      <sz val="10"/>
      <name val="Arial"/>
    </font>
    <font>
      <sz val="10"/>
      <name val="Arial"/>
    </font>
    <font>
      <u/>
      <sz val="10"/>
      <color indexed="12"/>
      <name val="Arial"/>
      <family val="2"/>
    </font>
    <font>
      <sz val="8"/>
      <name val="Arial"/>
      <family val="2"/>
    </font>
    <font>
      <sz val="10"/>
      <color indexed="9"/>
      <name val="Arial"/>
      <family val="2"/>
    </font>
    <font>
      <b/>
      <sz val="8"/>
      <color indexed="9"/>
      <name val="Arial"/>
      <family val="2"/>
    </font>
    <font>
      <b/>
      <sz val="8"/>
      <name val="Arial"/>
      <family val="2"/>
    </font>
    <font>
      <b/>
      <sz val="10"/>
      <name val="Arial Narrow"/>
      <family val="2"/>
    </font>
    <font>
      <sz val="8"/>
      <name val="Arial Narrow"/>
      <family val="2"/>
    </font>
    <font>
      <b/>
      <sz val="8"/>
      <name val="Arial Narrow"/>
      <family val="2"/>
    </font>
    <font>
      <b/>
      <u/>
      <sz val="8"/>
      <name val="Arial Narrow"/>
      <family val="2"/>
    </font>
    <font>
      <b/>
      <i/>
      <sz val="8"/>
      <name val="Arial Narrow"/>
      <family val="2"/>
    </font>
    <font>
      <i/>
      <sz val="8"/>
      <name val="Arial Narrow"/>
      <family val="2"/>
    </font>
    <font>
      <i/>
      <u/>
      <sz val="8"/>
      <name val="Arial Narrow"/>
      <family val="2"/>
    </font>
    <font>
      <u/>
      <sz val="8"/>
      <name val="Arial Narrow"/>
      <family val="2"/>
    </font>
    <font>
      <i/>
      <sz val="8"/>
      <color indexed="10"/>
      <name val="Arial Narrow"/>
      <family val="2"/>
    </font>
    <font>
      <b/>
      <i/>
      <u/>
      <sz val="8"/>
      <name val="Arial Narrow"/>
      <family val="2"/>
    </font>
    <font>
      <sz val="10"/>
      <name val="Arial Narrow"/>
      <family val="2"/>
    </font>
    <font>
      <b/>
      <sz val="8"/>
      <color indexed="81"/>
      <name val="Tahoma"/>
      <family val="2"/>
    </font>
    <font>
      <sz val="8"/>
      <color indexed="81"/>
      <name val="Tahoma"/>
      <family val="2"/>
    </font>
    <font>
      <b/>
      <sz val="14"/>
      <color indexed="10"/>
      <name val="Arial"/>
      <family val="2"/>
    </font>
    <font>
      <sz val="8"/>
      <color indexed="9"/>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0"/>
      <name val="Arial"/>
      <family val="2"/>
    </font>
    <font>
      <i/>
      <sz val="8"/>
      <name val="Arial"/>
      <family val="2"/>
    </font>
    <font>
      <b/>
      <sz val="10"/>
      <color indexed="8"/>
      <name val="Arial Narrow"/>
      <family val="2"/>
    </font>
    <font>
      <sz val="8"/>
      <color indexed="8"/>
      <name val="Arial Narrow"/>
      <family val="2"/>
    </font>
    <font>
      <b/>
      <sz val="8"/>
      <color indexed="8"/>
      <name val="Arial Narrow"/>
      <family val="2"/>
    </font>
    <font>
      <i/>
      <sz val="8"/>
      <color indexed="8"/>
      <name val="Arial Narrow"/>
      <family val="2"/>
    </font>
    <font>
      <b/>
      <u/>
      <sz val="8"/>
      <color indexed="8"/>
      <name val="Arial Narrow"/>
      <family val="2"/>
    </font>
    <font>
      <sz val="10"/>
      <color indexed="8"/>
      <name val="Arial"/>
      <family val="2"/>
    </font>
    <font>
      <i/>
      <u/>
      <sz val="8"/>
      <color indexed="8"/>
      <name val="Arial Narrow"/>
      <family val="2"/>
    </font>
    <font>
      <b/>
      <sz val="11"/>
      <name val="Arial Narrow"/>
      <family val="2"/>
    </font>
    <font>
      <b/>
      <sz val="10"/>
      <name val="Arial"/>
      <family val="2"/>
    </font>
    <font>
      <sz val="10"/>
      <name val="Arial"/>
      <family val="2"/>
    </font>
    <font>
      <b/>
      <i/>
      <sz val="10"/>
      <name val="Arial"/>
      <family val="2"/>
    </font>
    <font>
      <b/>
      <i/>
      <sz val="8"/>
      <name val="Arial"/>
      <family val="2"/>
    </font>
    <font>
      <b/>
      <sz val="9"/>
      <name val="Arial Narrow"/>
      <family val="2"/>
    </font>
    <font>
      <sz val="9"/>
      <name val="Arial Narrow"/>
      <family val="2"/>
    </font>
    <font>
      <sz val="10"/>
      <color indexed="8"/>
      <name val="Arial Narrow"/>
      <family val="2"/>
    </font>
    <font>
      <u/>
      <sz val="10"/>
      <color indexed="12"/>
      <name val="Arial Narrow"/>
      <family val="2"/>
    </font>
    <font>
      <b/>
      <i/>
      <sz val="10"/>
      <color theme="0"/>
      <name val="Arial"/>
      <family val="2"/>
    </font>
    <font>
      <b/>
      <i/>
      <u/>
      <sz val="8"/>
      <color theme="0"/>
      <name val="Arial"/>
      <family val="2"/>
    </font>
    <font>
      <i/>
      <sz val="8"/>
      <color theme="0"/>
      <name val="Arial"/>
      <family val="2"/>
    </font>
    <font>
      <b/>
      <i/>
      <sz val="8"/>
      <color theme="0"/>
      <name val="Arial"/>
      <family val="2"/>
    </font>
    <font>
      <sz val="8"/>
      <color rgb="FFFF0000"/>
      <name val="Arial Narrow"/>
      <family val="2"/>
    </font>
    <font>
      <sz val="8"/>
      <color rgb="FFFF0000"/>
      <name val="Arial"/>
      <family val="2"/>
    </font>
    <font>
      <sz val="10"/>
      <color rgb="FFFF0000"/>
      <name val="Arial"/>
      <family val="2"/>
    </font>
    <font>
      <b/>
      <sz val="8"/>
      <color rgb="FFFF0000"/>
      <name val="Arial Narrow"/>
      <family val="2"/>
    </font>
    <font>
      <sz val="10"/>
      <color rgb="FF000000"/>
      <name val="Arial"/>
      <family val="2"/>
    </font>
  </fonts>
  <fills count="3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43"/>
        <bgColor indexed="64"/>
      </patternFill>
    </fill>
    <fill>
      <patternFill patternType="solid">
        <fgColor indexed="41"/>
        <bgColor indexed="64"/>
      </patternFill>
    </fill>
    <fill>
      <patternFill patternType="solid">
        <fgColor indexed="22"/>
        <bgColor indexed="64"/>
      </patternFill>
    </fill>
    <fill>
      <patternFill patternType="solid">
        <fgColor indexed="48"/>
        <bgColor indexed="64"/>
      </patternFill>
    </fill>
    <fill>
      <patternFill patternType="solid">
        <fgColor indexed="15"/>
        <bgColor indexed="64"/>
      </patternFill>
    </fill>
    <fill>
      <patternFill patternType="solid">
        <fgColor indexed="20"/>
        <bgColor indexed="64"/>
      </patternFill>
    </fill>
    <fill>
      <patternFill patternType="solid">
        <fgColor indexed="13"/>
        <bgColor indexed="64"/>
      </patternFill>
    </fill>
    <fill>
      <patternFill patternType="solid">
        <fgColor indexed="51"/>
        <bgColor indexed="64"/>
      </patternFill>
    </fill>
    <fill>
      <patternFill patternType="solid">
        <fgColor indexed="44"/>
        <bgColor indexed="64"/>
      </patternFill>
    </fill>
    <fill>
      <patternFill patternType="solid">
        <fgColor indexed="45"/>
        <bgColor indexed="64"/>
      </patternFill>
    </fill>
    <fill>
      <patternFill patternType="solid">
        <fgColor indexed="40"/>
        <bgColor indexed="64"/>
      </patternFill>
    </fill>
    <fill>
      <patternFill patternType="solid">
        <fgColor indexed="42"/>
        <bgColor indexed="64"/>
      </patternFill>
    </fill>
    <fill>
      <patternFill patternType="solid">
        <fgColor rgb="FFFFFF99"/>
        <bgColor indexed="64"/>
      </patternFill>
    </fill>
    <fill>
      <patternFill patternType="solid">
        <fgColor rgb="FF002060"/>
        <bgColor indexed="64"/>
      </patternFill>
    </fill>
    <fill>
      <patternFill patternType="solid">
        <fgColor rgb="FFFFFF00"/>
        <bgColor indexed="64"/>
      </patternFill>
    </fill>
  </fills>
  <borders count="9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top/>
      <bottom/>
      <diagonal/>
    </border>
    <border>
      <left/>
      <right/>
      <top/>
      <bottom style="thin">
        <color indexed="64"/>
      </bottom>
      <diagonal/>
    </border>
    <border>
      <left/>
      <right style="hair">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style="hair">
        <color indexed="64"/>
      </left>
      <right style="thin">
        <color indexed="64"/>
      </right>
      <top/>
      <bottom/>
      <diagonal/>
    </border>
    <border>
      <left style="thin">
        <color indexed="64"/>
      </left>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thin">
        <color indexed="64"/>
      </left>
      <right/>
      <top style="thin">
        <color indexed="64"/>
      </top>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style="hair">
        <color indexed="64"/>
      </top>
      <bottom/>
      <diagonal/>
    </border>
    <border>
      <left/>
      <right style="hair">
        <color indexed="64"/>
      </right>
      <top/>
      <bottom/>
      <diagonal/>
    </border>
    <border>
      <left style="thin">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right/>
      <top style="thin">
        <color indexed="64"/>
      </top>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style="hair">
        <color indexed="64"/>
      </right>
      <top/>
      <bottom style="hair">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style="hair">
        <color indexed="64"/>
      </left>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style="hair">
        <color indexed="64"/>
      </top>
      <bottom/>
      <diagonal/>
    </border>
    <border>
      <left style="thin">
        <color indexed="64"/>
      </left>
      <right style="thin">
        <color indexed="64"/>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diagonal/>
    </border>
    <border>
      <left style="thin">
        <color indexed="64"/>
      </left>
      <right style="hair">
        <color indexed="64"/>
      </right>
      <top style="thin">
        <color indexed="64"/>
      </top>
      <bottom style="hair">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right/>
      <top style="thin">
        <color indexed="64"/>
      </top>
      <bottom style="double">
        <color indexed="64"/>
      </bottom>
      <diagonal/>
    </border>
    <border>
      <left style="thin">
        <color indexed="64"/>
      </left>
      <right/>
      <top style="thick">
        <color indexed="64"/>
      </top>
      <bottom/>
      <diagonal/>
    </border>
    <border>
      <left/>
      <right style="thin">
        <color indexed="64"/>
      </right>
      <top style="thick">
        <color indexed="64"/>
      </top>
      <bottom/>
      <diagonal/>
    </border>
    <border>
      <left/>
      <right style="hair">
        <color indexed="64"/>
      </right>
      <top style="thin">
        <color indexed="64"/>
      </top>
      <bottom style="thin">
        <color indexed="64"/>
      </bottom>
      <diagonal/>
    </border>
    <border>
      <left style="thin">
        <color indexed="64"/>
      </left>
      <right/>
      <top style="thick">
        <color indexed="64"/>
      </top>
      <bottom style="thin">
        <color indexed="64"/>
      </bottom>
      <diagonal/>
    </border>
    <border>
      <left/>
      <right style="thin">
        <color indexed="64"/>
      </right>
      <top style="thick">
        <color indexed="64"/>
      </top>
      <bottom style="thin">
        <color indexed="64"/>
      </bottom>
      <diagonal/>
    </border>
    <border>
      <left style="thin">
        <color indexed="64"/>
      </left>
      <right/>
      <top/>
      <bottom style="thick">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s>
  <cellStyleXfs count="48">
    <xf numFmtId="0" fontId="0" fillId="0" borderId="0"/>
    <xf numFmtId="0" fontId="22" fillId="2" borderId="0" applyNumberFormat="0" applyBorder="0" applyAlignment="0" applyProtection="0"/>
    <xf numFmtId="0" fontId="22" fillId="3" borderId="0" applyNumberFormat="0" applyBorder="0" applyAlignment="0" applyProtection="0"/>
    <xf numFmtId="0" fontId="22" fillId="4" borderId="0" applyNumberFormat="0" applyBorder="0" applyAlignment="0" applyProtection="0"/>
    <xf numFmtId="0" fontId="22" fillId="5" borderId="0" applyNumberFormat="0" applyBorder="0" applyAlignment="0" applyProtection="0"/>
    <xf numFmtId="0" fontId="22" fillId="6" borderId="0" applyNumberFormat="0" applyBorder="0" applyAlignment="0" applyProtection="0"/>
    <xf numFmtId="0" fontId="22" fillId="7" borderId="0" applyNumberFormat="0" applyBorder="0" applyAlignment="0" applyProtection="0"/>
    <xf numFmtId="0" fontId="22" fillId="8" borderId="0" applyNumberFormat="0" applyBorder="0" applyAlignment="0" applyProtection="0"/>
    <xf numFmtId="0" fontId="22" fillId="9" borderId="0" applyNumberFormat="0" applyBorder="0" applyAlignment="0" applyProtection="0"/>
    <xf numFmtId="0" fontId="22" fillId="10" borderId="0" applyNumberFormat="0" applyBorder="0" applyAlignment="0" applyProtection="0"/>
    <xf numFmtId="0" fontId="22" fillId="5" borderId="0" applyNumberFormat="0" applyBorder="0" applyAlignment="0" applyProtection="0"/>
    <xf numFmtId="0" fontId="22" fillId="8" borderId="0" applyNumberFormat="0" applyBorder="0" applyAlignment="0" applyProtection="0"/>
    <xf numFmtId="0" fontId="22" fillId="11" borderId="0" applyNumberFormat="0" applyBorder="0" applyAlignment="0" applyProtection="0"/>
    <xf numFmtId="0" fontId="23" fillId="12"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9" borderId="0" applyNumberFormat="0" applyBorder="0" applyAlignment="0" applyProtection="0"/>
    <xf numFmtId="0" fontId="24" fillId="3" borderId="0" applyNumberFormat="0" applyBorder="0" applyAlignment="0" applyProtection="0"/>
    <xf numFmtId="0" fontId="25" fillId="20" borderId="1" applyNumberFormat="0" applyAlignment="0" applyProtection="0"/>
    <xf numFmtId="0" fontId="26" fillId="21" borderId="2" applyNumberFormat="0" applyAlignment="0" applyProtection="0"/>
    <xf numFmtId="165" fontId="1" fillId="0" borderId="0" applyFont="0" applyFill="0" applyBorder="0" applyAlignment="0" applyProtection="0"/>
    <xf numFmtId="43" fontId="1" fillId="0" borderId="0" applyFont="0" applyFill="0" applyBorder="0" applyAlignment="0" applyProtection="0"/>
    <xf numFmtId="0" fontId="27" fillId="0" borderId="0" applyNumberFormat="0" applyFill="0" applyBorder="0" applyAlignment="0" applyProtection="0"/>
    <xf numFmtId="0" fontId="28" fillId="4" borderId="0" applyNumberFormat="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2" fillId="0" borderId="0" applyNumberFormat="0" applyFill="0" applyBorder="0" applyAlignment="0" applyProtection="0">
      <alignment vertical="top"/>
      <protection locked="0"/>
    </xf>
    <xf numFmtId="0" fontId="50" fillId="0" borderId="0" applyNumberFormat="0" applyFont="0" applyFill="0" applyBorder="0" applyAlignment="0" applyProtection="0">
      <alignment vertical="top"/>
      <protection locked="0"/>
    </xf>
    <xf numFmtId="0" fontId="32" fillId="7" borderId="1" applyNumberFormat="0" applyAlignment="0" applyProtection="0"/>
    <xf numFmtId="0" fontId="33" fillId="0" borderId="6" applyNumberFormat="0" applyFill="0" applyAlignment="0" applyProtection="0"/>
    <xf numFmtId="0" fontId="34" fillId="22" borderId="0" applyNumberFormat="0" applyBorder="0" applyAlignment="0" applyProtection="0"/>
    <xf numFmtId="0" fontId="1" fillId="23" borderId="7" applyNumberFormat="0" applyFont="0" applyAlignment="0" applyProtection="0"/>
    <xf numFmtId="0" fontId="35" fillId="20" borderId="8" applyNumberFormat="0" applyAlignment="0" applyProtection="0"/>
    <xf numFmtId="9" fontId="1" fillId="0" borderId="0" applyFont="0" applyFill="0" applyBorder="0" applyAlignment="0" applyProtection="0"/>
    <xf numFmtId="9" fontId="51" fillId="0" borderId="0" applyFont="0" applyFill="0" applyBorder="0" applyAlignment="0" applyProtection="0"/>
    <xf numFmtId="0" fontId="36" fillId="0" borderId="0" applyNumberFormat="0" applyFill="0" applyBorder="0" applyAlignment="0" applyProtection="0"/>
    <xf numFmtId="0" fontId="37" fillId="0" borderId="9" applyNumberFormat="0" applyFill="0" applyAlignment="0" applyProtection="0"/>
    <xf numFmtId="0" fontId="38" fillId="0" borderId="0" applyNumberFormat="0" applyFill="0" applyBorder="0" applyAlignment="0" applyProtection="0"/>
  </cellStyleXfs>
  <cellXfs count="1262">
    <xf numFmtId="0" fontId="0" fillId="0" borderId="0" xfId="0"/>
    <xf numFmtId="0" fontId="6" fillId="0" borderId="0" xfId="0" applyFont="1"/>
    <xf numFmtId="0" fontId="3" fillId="0" borderId="0" xfId="0" applyFont="1" applyProtection="1"/>
    <xf numFmtId="0" fontId="7" fillId="0" borderId="10" xfId="0" applyFont="1" applyFill="1" applyBorder="1" applyAlignment="1"/>
    <xf numFmtId="0" fontId="8" fillId="0" borderId="11" xfId="0" applyFont="1" applyBorder="1" applyAlignment="1"/>
    <xf numFmtId="0" fontId="8" fillId="0" borderId="0" xfId="0" applyFont="1"/>
    <xf numFmtId="0" fontId="9" fillId="0" borderId="12" xfId="0" applyFont="1" applyFill="1" applyBorder="1" applyAlignment="1">
      <alignment vertical="center" wrapText="1"/>
    </xf>
    <xf numFmtId="0" fontId="9" fillId="0" borderId="13" xfId="0" applyFont="1" applyFill="1" applyBorder="1" applyAlignment="1">
      <alignment vertical="center" wrapText="1"/>
    </xf>
    <xf numFmtId="0" fontId="9" fillId="0" borderId="14" xfId="0" applyFont="1" applyFill="1" applyBorder="1" applyAlignment="1">
      <alignment horizontal="center" vertical="center"/>
    </xf>
    <xf numFmtId="0" fontId="9" fillId="0" borderId="15" xfId="0" applyFont="1" applyFill="1" applyBorder="1" applyAlignment="1">
      <alignment horizontal="center" vertical="center" wrapText="1"/>
    </xf>
    <xf numFmtId="0" fontId="9" fillId="0" borderId="16" xfId="0" applyFont="1" applyFill="1" applyBorder="1" applyAlignment="1">
      <alignment horizontal="center" vertical="center" wrapText="1"/>
    </xf>
    <xf numFmtId="9" fontId="9" fillId="0" borderId="16" xfId="43" applyFont="1" applyFill="1" applyBorder="1" applyAlignment="1">
      <alignment horizontal="center" vertical="center" wrapText="1"/>
    </xf>
    <xf numFmtId="9" fontId="9" fillId="0" borderId="17" xfId="43" applyFont="1" applyFill="1" applyBorder="1" applyAlignment="1">
      <alignment horizontal="center" vertical="center" wrapText="1"/>
    </xf>
    <xf numFmtId="9" fontId="9" fillId="0" borderId="18" xfId="43"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20"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8" fillId="0" borderId="22" xfId="0" applyFont="1" applyFill="1" applyBorder="1" applyAlignment="1">
      <alignment horizontal="center" vertical="center" wrapText="1"/>
    </xf>
    <xf numFmtId="0" fontId="9" fillId="0" borderId="23" xfId="0" applyFont="1" applyFill="1" applyBorder="1" applyAlignment="1">
      <alignment horizontal="left" vertical="center"/>
    </xf>
    <xf numFmtId="0" fontId="8" fillId="0" borderId="24" xfId="0" applyFont="1" applyFill="1" applyBorder="1" applyAlignment="1">
      <alignment horizontal="center" vertical="center"/>
    </xf>
    <xf numFmtId="0" fontId="8" fillId="0" borderId="25" xfId="0" applyFont="1" applyBorder="1" applyAlignment="1">
      <alignment horizontal="center"/>
    </xf>
    <xf numFmtId="0" fontId="8" fillId="0" borderId="25" xfId="0" applyFont="1" applyFill="1" applyBorder="1" applyAlignment="1">
      <alignment horizontal="center" vertical="center"/>
    </xf>
    <xf numFmtId="9" fontId="8" fillId="0" borderId="25" xfId="43" applyFont="1" applyFill="1" applyBorder="1" applyAlignment="1">
      <alignment horizontal="center" vertical="center"/>
    </xf>
    <xf numFmtId="9" fontId="8" fillId="0" borderId="26" xfId="43" applyFont="1" applyFill="1" applyBorder="1" applyAlignment="1">
      <alignment horizontal="center" vertical="center"/>
    </xf>
    <xf numFmtId="9" fontId="8" fillId="0" borderId="27" xfId="43" applyFont="1" applyFill="1" applyBorder="1" applyAlignment="1">
      <alignment horizontal="center" vertical="center"/>
    </xf>
    <xf numFmtId="0" fontId="10" fillId="0" borderId="28" xfId="0" applyFont="1" applyFill="1" applyBorder="1"/>
    <xf numFmtId="171" fontId="8" fillId="0" borderId="29" xfId="0" applyNumberFormat="1" applyFont="1" applyFill="1" applyBorder="1"/>
    <xf numFmtId="171" fontId="8" fillId="0" borderId="30" xfId="0" applyNumberFormat="1" applyFont="1" applyBorder="1"/>
    <xf numFmtId="171" fontId="8" fillId="0" borderId="31" xfId="0" applyNumberFormat="1" applyFont="1" applyBorder="1"/>
    <xf numFmtId="171" fontId="8" fillId="0" borderId="32" xfId="0" applyNumberFormat="1" applyFont="1" applyBorder="1"/>
    <xf numFmtId="0" fontId="8" fillId="0" borderId="10" xfId="0" applyFont="1" applyFill="1" applyBorder="1" applyAlignment="1">
      <alignment horizontal="left" indent="1"/>
    </xf>
    <xf numFmtId="171" fontId="8" fillId="0" borderId="19" xfId="0" applyNumberFormat="1" applyFont="1" applyBorder="1"/>
    <xf numFmtId="171" fontId="8" fillId="0" borderId="20" xfId="0" applyNumberFormat="1" applyFont="1" applyBorder="1"/>
    <xf numFmtId="171" fontId="8" fillId="0" borderId="21" xfId="0" applyNumberFormat="1" applyFont="1" applyBorder="1"/>
    <xf numFmtId="171" fontId="8" fillId="0" borderId="22" xfId="0" applyNumberFormat="1" applyFont="1" applyBorder="1"/>
    <xf numFmtId="171" fontId="8" fillId="0" borderId="19" xfId="0" applyNumberFormat="1" applyFont="1" applyFill="1" applyBorder="1"/>
    <xf numFmtId="0" fontId="8" fillId="0" borderId="14" xfId="0" applyFont="1" applyFill="1" applyBorder="1" applyAlignment="1">
      <alignment horizontal="left" indent="1"/>
    </xf>
    <xf numFmtId="0" fontId="11" fillId="0" borderId="14" xfId="0" applyFont="1" applyFill="1" applyBorder="1"/>
    <xf numFmtId="0" fontId="9" fillId="0" borderId="14" xfId="0" applyFont="1" applyFill="1" applyBorder="1"/>
    <xf numFmtId="0" fontId="8" fillId="0" borderId="14" xfId="0" applyFont="1" applyFill="1" applyBorder="1"/>
    <xf numFmtId="0" fontId="9" fillId="0" borderId="14" xfId="0" applyFont="1" applyFill="1" applyBorder="1" applyAlignment="1">
      <alignment vertical="top" wrapText="1"/>
    </xf>
    <xf numFmtId="0" fontId="8" fillId="0" borderId="10" xfId="0" applyFont="1" applyFill="1" applyBorder="1" applyAlignment="1">
      <alignment horizontal="left" wrapText="1" indent="1"/>
    </xf>
    <xf numFmtId="0" fontId="8" fillId="0" borderId="23" xfId="0" applyFont="1" applyFill="1" applyBorder="1"/>
    <xf numFmtId="171" fontId="8" fillId="0" borderId="24" xfId="0" applyNumberFormat="1" applyFont="1" applyBorder="1"/>
    <xf numFmtId="171" fontId="8" fillId="0" borderId="25" xfId="0" applyNumberFormat="1" applyFont="1" applyBorder="1"/>
    <xf numFmtId="171" fontId="8" fillId="0" borderId="26" xfId="0" applyNumberFormat="1" applyFont="1" applyBorder="1"/>
    <xf numFmtId="171" fontId="8" fillId="0" borderId="27" xfId="0" applyNumberFormat="1" applyFont="1" applyBorder="1"/>
    <xf numFmtId="171" fontId="8" fillId="0" borderId="29" xfId="0" applyNumberFormat="1" applyFont="1" applyBorder="1"/>
    <xf numFmtId="0" fontId="8" fillId="0" borderId="0" xfId="0" applyFont="1" applyBorder="1"/>
    <xf numFmtId="0" fontId="9" fillId="0" borderId="23" xfId="0" applyFont="1" applyFill="1" applyBorder="1"/>
    <xf numFmtId="0" fontId="8" fillId="0" borderId="10" xfId="0" applyFont="1" applyFill="1" applyBorder="1"/>
    <xf numFmtId="0" fontId="9" fillId="0" borderId="10" xfId="0" applyFont="1" applyFill="1" applyBorder="1"/>
    <xf numFmtId="0" fontId="10" fillId="0" borderId="10" xfId="0" applyFont="1" applyFill="1" applyBorder="1"/>
    <xf numFmtId="169" fontId="9" fillId="0" borderId="0" xfId="0" applyNumberFormat="1" applyFont="1" applyBorder="1"/>
    <xf numFmtId="0" fontId="8" fillId="0" borderId="0" xfId="0" applyFont="1" applyBorder="1" applyAlignment="1">
      <alignment vertical="top" wrapText="1"/>
    </xf>
    <xf numFmtId="0" fontId="8" fillId="0" borderId="10" xfId="0" applyFont="1" applyFill="1" applyBorder="1" applyAlignment="1">
      <alignment horizontal="left" indent="2"/>
    </xf>
    <xf numFmtId="171" fontId="8" fillId="0" borderId="24" xfId="0" applyNumberFormat="1" applyFont="1" applyFill="1" applyBorder="1"/>
    <xf numFmtId="0" fontId="7" fillId="0" borderId="0" xfId="0" applyFont="1" applyFill="1" applyBorder="1" applyAlignment="1">
      <alignment horizontal="left"/>
    </xf>
    <xf numFmtId="0" fontId="8" fillId="0" borderId="0" xfId="0" applyFont="1" applyAlignment="1">
      <alignment horizontal="center"/>
    </xf>
    <xf numFmtId="0" fontId="9" fillId="0" borderId="28" xfId="0" applyFont="1" applyFill="1" applyBorder="1" applyAlignment="1">
      <alignment horizontal="center" vertical="center"/>
    </xf>
    <xf numFmtId="0" fontId="9" fillId="0" borderId="33" xfId="0" applyFont="1" applyFill="1" applyBorder="1" applyAlignment="1">
      <alignment vertical="center" wrapText="1"/>
    </xf>
    <xf numFmtId="0" fontId="9" fillId="0" borderId="34" xfId="0" applyFont="1" applyFill="1" applyBorder="1" applyAlignment="1">
      <alignment vertical="center" wrapText="1"/>
    </xf>
    <xf numFmtId="0" fontId="9" fillId="0" borderId="35" xfId="0" applyFont="1" applyFill="1" applyBorder="1" applyAlignment="1">
      <alignment horizontal="center" vertical="center" wrapText="1"/>
    </xf>
    <xf numFmtId="0" fontId="9" fillId="0" borderId="18" xfId="0" applyFont="1" applyFill="1" applyBorder="1" applyAlignment="1">
      <alignment horizontal="center" vertical="center" wrapText="1"/>
    </xf>
    <xf numFmtId="0" fontId="12" fillId="0" borderId="10" xfId="0" applyFont="1" applyFill="1" applyBorder="1" applyAlignment="1">
      <alignment horizontal="center" vertical="center"/>
    </xf>
    <xf numFmtId="0" fontId="8" fillId="0" borderId="36" xfId="0" applyFont="1" applyFill="1" applyBorder="1" applyAlignment="1">
      <alignment horizontal="center" vertical="center" wrapText="1"/>
    </xf>
    <xf numFmtId="0" fontId="9" fillId="0" borderId="37" xfId="0" applyFont="1" applyFill="1" applyBorder="1" applyAlignment="1">
      <alignment horizontal="left" vertical="center"/>
    </xf>
    <xf numFmtId="0" fontId="8" fillId="0" borderId="38" xfId="0" applyFont="1" applyFill="1" applyBorder="1" applyAlignment="1">
      <alignment horizontal="center" vertical="center"/>
    </xf>
    <xf numFmtId="0" fontId="8" fillId="0" borderId="39" xfId="0" applyFont="1" applyBorder="1" applyAlignment="1">
      <alignment horizontal="center"/>
    </xf>
    <xf numFmtId="0" fontId="8" fillId="0" borderId="39" xfId="0" applyFont="1" applyFill="1" applyBorder="1" applyAlignment="1">
      <alignment horizontal="center" vertical="center"/>
    </xf>
    <xf numFmtId="9" fontId="8" fillId="0" borderId="39" xfId="43" applyFont="1" applyFill="1" applyBorder="1" applyAlignment="1">
      <alignment horizontal="center" vertical="center"/>
    </xf>
    <xf numFmtId="9" fontId="8" fillId="0" borderId="40" xfId="43" applyFont="1" applyFill="1" applyBorder="1" applyAlignment="1">
      <alignment horizontal="center" vertical="center"/>
    </xf>
    <xf numFmtId="0" fontId="10" fillId="0" borderId="14" xfId="0" applyFont="1" applyBorder="1"/>
    <xf numFmtId="0" fontId="8" fillId="0" borderId="14" xfId="0" applyFont="1" applyBorder="1" applyAlignment="1">
      <alignment horizontal="center"/>
    </xf>
    <xf numFmtId="172" fontId="8" fillId="0" borderId="36" xfId="0" applyNumberFormat="1" applyFont="1" applyBorder="1"/>
    <xf numFmtId="172" fontId="8" fillId="0" borderId="20" xfId="0" applyNumberFormat="1" applyFont="1" applyBorder="1"/>
    <xf numFmtId="172" fontId="8" fillId="0" borderId="22" xfId="0" applyNumberFormat="1" applyFont="1" applyBorder="1"/>
    <xf numFmtId="0" fontId="9" fillId="0" borderId="0" xfId="0" applyFont="1" applyBorder="1" applyAlignment="1">
      <alignment horizontal="center"/>
    </xf>
    <xf numFmtId="0" fontId="9" fillId="0" borderId="41" xfId="0" applyFont="1" applyBorder="1"/>
    <xf numFmtId="0" fontId="8" fillId="0" borderId="41" xfId="0" applyFont="1" applyBorder="1" applyAlignment="1">
      <alignment horizontal="center"/>
    </xf>
    <xf numFmtId="172" fontId="9" fillId="0" borderId="42" xfId="0" applyNumberFormat="1" applyFont="1" applyBorder="1"/>
    <xf numFmtId="172" fontId="9" fillId="0" borderId="43" xfId="0" applyNumberFormat="1" applyFont="1" applyBorder="1"/>
    <xf numFmtId="172" fontId="9" fillId="0" borderId="44" xfId="0" applyNumberFormat="1" applyFont="1" applyBorder="1"/>
    <xf numFmtId="0" fontId="8" fillId="0" borderId="14" xfId="0" applyFont="1" applyBorder="1"/>
    <xf numFmtId="169" fontId="8" fillId="0" borderId="0" xfId="0" applyNumberFormat="1" applyFont="1" applyBorder="1"/>
    <xf numFmtId="0" fontId="8" fillId="0" borderId="14" xfId="0" applyFont="1" applyBorder="1" applyAlignment="1">
      <alignment horizontal="left" indent="1"/>
    </xf>
    <xf numFmtId="169" fontId="8" fillId="0" borderId="0" xfId="0" applyNumberFormat="1" applyFont="1" applyFill="1" applyBorder="1"/>
    <xf numFmtId="0" fontId="9" fillId="0" borderId="45" xfId="0" applyFont="1" applyBorder="1"/>
    <xf numFmtId="0" fontId="8" fillId="0" borderId="45" xfId="0" applyFont="1" applyBorder="1" applyAlignment="1">
      <alignment horizontal="center"/>
    </xf>
    <xf numFmtId="172" fontId="9" fillId="0" borderId="24" xfId="0" applyNumberFormat="1" applyFont="1" applyBorder="1"/>
    <xf numFmtId="172" fontId="9" fillId="0" borderId="25" xfId="0" applyNumberFormat="1" applyFont="1" applyBorder="1"/>
    <xf numFmtId="172" fontId="9" fillId="0" borderId="27" xfId="0" applyNumberFormat="1" applyFont="1" applyBorder="1"/>
    <xf numFmtId="0" fontId="13" fillId="0" borderId="46" xfId="0" applyFont="1" applyBorder="1"/>
    <xf numFmtId="0" fontId="12" fillId="0" borderId="0" xfId="0" applyFont="1" applyBorder="1" applyAlignment="1">
      <alignment horizontal="center"/>
    </xf>
    <xf numFmtId="169" fontId="11" fillId="0" borderId="0" xfId="0" applyNumberFormat="1" applyFont="1" applyFill="1" applyBorder="1"/>
    <xf numFmtId="0" fontId="12" fillId="0" borderId="0" xfId="0" quotePrefix="1" applyFont="1" applyBorder="1"/>
    <xf numFmtId="169" fontId="11" fillId="0" borderId="0" xfId="0" applyNumberFormat="1" applyFont="1" applyBorder="1"/>
    <xf numFmtId="0" fontId="12" fillId="0" borderId="0" xfId="0" applyFont="1" applyBorder="1" applyAlignment="1">
      <alignment horizontal="left"/>
    </xf>
    <xf numFmtId="0" fontId="12" fillId="0" borderId="0" xfId="0" applyFont="1" applyBorder="1" applyAlignment="1">
      <alignment horizontal="left" vertical="top" wrapText="1"/>
    </xf>
    <xf numFmtId="0" fontId="12" fillId="0" borderId="0" xfId="0" applyFont="1" applyBorder="1"/>
    <xf numFmtId="0" fontId="12" fillId="0" borderId="0" xfId="0" applyFont="1" applyBorder="1" applyAlignment="1">
      <alignment vertical="top" wrapText="1"/>
    </xf>
    <xf numFmtId="0" fontId="12" fillId="0" borderId="0" xfId="0" applyFont="1" applyBorder="1" applyAlignment="1">
      <alignment horizontal="right"/>
    </xf>
    <xf numFmtId="166" fontId="8" fillId="0" borderId="0" xfId="29" applyNumberFormat="1" applyFont="1"/>
    <xf numFmtId="0" fontId="9" fillId="0" borderId="47" xfId="0" applyFont="1" applyFill="1" applyBorder="1" applyAlignment="1">
      <alignment vertical="center" wrapText="1"/>
    </xf>
    <xf numFmtId="0" fontId="8" fillId="0" borderId="48" xfId="0" applyFont="1" applyFill="1" applyBorder="1" applyAlignment="1">
      <alignment horizontal="center" vertical="center"/>
    </xf>
    <xf numFmtId="0" fontId="8" fillId="0" borderId="49" xfId="0" applyFont="1" applyBorder="1" applyAlignment="1">
      <alignment horizontal="center"/>
    </xf>
    <xf numFmtId="172" fontId="8" fillId="0" borderId="15" xfId="0" applyNumberFormat="1" applyFont="1" applyBorder="1"/>
    <xf numFmtId="0" fontId="11" fillId="0" borderId="10" xfId="0" applyNumberFormat="1" applyFont="1" applyFill="1" applyBorder="1" applyAlignment="1" applyProtection="1">
      <alignment horizontal="left" indent="1"/>
    </xf>
    <xf numFmtId="0" fontId="8" fillId="0" borderId="10" xfId="0" applyNumberFormat="1" applyFont="1" applyFill="1" applyBorder="1" applyAlignment="1" applyProtection="1">
      <alignment horizontal="left" indent="2"/>
    </xf>
    <xf numFmtId="172" fontId="8" fillId="24" borderId="20" xfId="0" applyNumberFormat="1" applyFont="1" applyFill="1" applyBorder="1" applyProtection="1">
      <protection locked="0"/>
    </xf>
    <xf numFmtId="172" fontId="8" fillId="24" borderId="22" xfId="0" applyNumberFormat="1" applyFont="1" applyFill="1" applyBorder="1" applyProtection="1">
      <protection locked="0"/>
    </xf>
    <xf numFmtId="172" fontId="8" fillId="24" borderId="20" xfId="29" applyNumberFormat="1" applyFont="1" applyFill="1" applyBorder="1" applyProtection="1">
      <protection locked="0"/>
    </xf>
    <xf numFmtId="172" fontId="8" fillId="24" borderId="40" xfId="0" applyNumberFormat="1" applyFont="1" applyFill="1" applyBorder="1" applyProtection="1">
      <protection locked="0"/>
    </xf>
    <xf numFmtId="172" fontId="9" fillId="25" borderId="42" xfId="0" applyNumberFormat="1" applyFont="1" applyFill="1" applyBorder="1"/>
    <xf numFmtId="0" fontId="14" fillId="0" borderId="14" xfId="0" applyFont="1" applyBorder="1" applyAlignment="1">
      <alignment horizontal="center"/>
    </xf>
    <xf numFmtId="172" fontId="9" fillId="0" borderId="50" xfId="0" applyNumberFormat="1" applyFont="1" applyBorder="1"/>
    <xf numFmtId="172" fontId="9" fillId="0" borderId="51" xfId="0" applyNumberFormat="1" applyFont="1" applyBorder="1"/>
    <xf numFmtId="172" fontId="9" fillId="0" borderId="52" xfId="0" applyNumberFormat="1" applyFont="1" applyBorder="1"/>
    <xf numFmtId="0" fontId="13" fillId="0" borderId="0" xfId="0" applyFont="1" applyBorder="1" applyAlignment="1">
      <alignment horizontal="left"/>
    </xf>
    <xf numFmtId="0" fontId="12" fillId="0" borderId="0" xfId="0" applyFont="1" applyBorder="1" applyProtection="1"/>
    <xf numFmtId="0" fontId="8" fillId="0" borderId="0" xfId="0" applyFont="1" applyBorder="1" applyAlignment="1">
      <alignment horizontal="center"/>
    </xf>
    <xf numFmtId="0" fontId="12" fillId="0" borderId="10" xfId="0" applyFont="1" applyBorder="1" applyAlignment="1">
      <alignment horizontal="right"/>
    </xf>
    <xf numFmtId="166" fontId="12" fillId="0" borderId="0" xfId="29" applyNumberFormat="1" applyFont="1" applyBorder="1" applyAlignment="1">
      <alignment horizontal="right"/>
    </xf>
    <xf numFmtId="0" fontId="8" fillId="0" borderId="45" xfId="0" applyFont="1" applyFill="1" applyBorder="1" applyAlignment="1">
      <alignment horizontal="center" vertical="center"/>
    </xf>
    <xf numFmtId="0" fontId="8" fillId="0" borderId="53" xfId="0" applyFont="1" applyFill="1" applyBorder="1" applyAlignment="1">
      <alignment horizontal="center" vertical="center"/>
    </xf>
    <xf numFmtId="0" fontId="10" fillId="0" borderId="10" xfId="0" applyFont="1" applyBorder="1"/>
    <xf numFmtId="172" fontId="8" fillId="0" borderId="36" xfId="0" applyNumberFormat="1" applyFont="1" applyFill="1" applyBorder="1"/>
    <xf numFmtId="0" fontId="8" fillId="0" borderId="0" xfId="0" applyFont="1" applyFill="1"/>
    <xf numFmtId="0" fontId="8" fillId="0" borderId="10" xfId="0" applyFont="1" applyBorder="1" applyAlignment="1">
      <alignment horizontal="left" indent="1"/>
    </xf>
    <xf numFmtId="172" fontId="8" fillId="24" borderId="36" xfId="0" applyNumberFormat="1" applyFont="1" applyFill="1" applyBorder="1" applyProtection="1">
      <protection locked="0"/>
    </xf>
    <xf numFmtId="172" fontId="8" fillId="0" borderId="36" xfId="0" applyNumberFormat="1" applyFont="1" applyFill="1" applyBorder="1" applyProtection="1"/>
    <xf numFmtId="172" fontId="8" fillId="0" borderId="20" xfId="0" applyNumberFormat="1" applyFont="1" applyFill="1" applyBorder="1" applyProtection="1"/>
    <xf numFmtId="172" fontId="8" fillId="0" borderId="22" xfId="0" applyNumberFormat="1" applyFont="1" applyFill="1" applyBorder="1" applyProtection="1"/>
    <xf numFmtId="169" fontId="8" fillId="0" borderId="0" xfId="0" applyNumberFormat="1" applyFont="1" applyFill="1"/>
    <xf numFmtId="0" fontId="9" fillId="0" borderId="10" xfId="0" applyFont="1" applyBorder="1" applyAlignment="1">
      <alignment wrapText="1"/>
    </xf>
    <xf numFmtId="0" fontId="8" fillId="0" borderId="10" xfId="0" applyFont="1" applyBorder="1"/>
    <xf numFmtId="0" fontId="8" fillId="0" borderId="14" xfId="0" applyFont="1" applyFill="1" applyBorder="1" applyAlignment="1">
      <alignment horizontal="center"/>
    </xf>
    <xf numFmtId="172" fontId="8" fillId="0" borderId="20" xfId="0" applyNumberFormat="1" applyFont="1" applyBorder="1" applyProtection="1"/>
    <xf numFmtId="0" fontId="9" fillId="0" borderId="10" xfId="0" applyFont="1" applyBorder="1"/>
    <xf numFmtId="172" fontId="9" fillId="0" borderId="36" xfId="0" applyNumberFormat="1" applyFont="1" applyBorder="1"/>
    <xf numFmtId="172" fontId="9" fillId="0" borderId="20" xfId="0" applyNumberFormat="1" applyFont="1" applyBorder="1"/>
    <xf numFmtId="172" fontId="9" fillId="0" borderId="22" xfId="0" applyNumberFormat="1" applyFont="1" applyBorder="1"/>
    <xf numFmtId="172" fontId="8" fillId="24" borderId="38" xfId="0" applyNumberFormat="1" applyFont="1" applyFill="1" applyBorder="1" applyProtection="1">
      <protection locked="0"/>
    </xf>
    <xf numFmtId="172" fontId="8" fillId="24" borderId="39" xfId="0" applyNumberFormat="1" applyFont="1" applyFill="1" applyBorder="1" applyProtection="1">
      <protection locked="0"/>
    </xf>
    <xf numFmtId="172" fontId="8" fillId="0" borderId="39" xfId="0" applyNumberFormat="1" applyFont="1" applyBorder="1"/>
    <xf numFmtId="172" fontId="9" fillId="0" borderId="36" xfId="0" applyNumberFormat="1" applyFont="1" applyBorder="1" applyAlignment="1">
      <alignment vertical="top"/>
    </xf>
    <xf numFmtId="172" fontId="9" fillId="0" borderId="20" xfId="0" applyNumberFormat="1" applyFont="1" applyBorder="1" applyAlignment="1">
      <alignment vertical="top"/>
    </xf>
    <xf numFmtId="172" fontId="9" fillId="0" borderId="22" xfId="0" applyNumberFormat="1" applyFont="1" applyBorder="1" applyAlignment="1">
      <alignment vertical="top"/>
    </xf>
    <xf numFmtId="0" fontId="9" fillId="0" borderId="14" xfId="0" applyFont="1" applyBorder="1" applyAlignment="1">
      <alignment horizontal="center"/>
    </xf>
    <xf numFmtId="172" fontId="9" fillId="0" borderId="35" xfId="0" applyNumberFormat="1" applyFont="1" applyBorder="1"/>
    <xf numFmtId="172" fontId="9" fillId="0" borderId="16" xfId="0" applyNumberFormat="1" applyFont="1" applyBorder="1"/>
    <xf numFmtId="172" fontId="9" fillId="0" borderId="18" xfId="0" applyNumberFormat="1" applyFont="1" applyBorder="1"/>
    <xf numFmtId="0" fontId="8" fillId="0" borderId="37" xfId="0" applyFont="1" applyBorder="1" applyAlignment="1">
      <alignment horizontal="left" wrapText="1" indent="1"/>
    </xf>
    <xf numFmtId="0" fontId="8" fillId="0" borderId="48" xfId="0" applyFont="1" applyBorder="1" applyAlignment="1">
      <alignment horizontal="center"/>
    </xf>
    <xf numFmtId="0" fontId="9" fillId="0" borderId="54" xfId="0" applyFont="1" applyBorder="1"/>
    <xf numFmtId="0" fontId="8" fillId="0" borderId="55" xfId="0" applyFont="1" applyBorder="1" applyAlignment="1">
      <alignment horizontal="center"/>
    </xf>
    <xf numFmtId="172" fontId="9" fillId="0" borderId="56" xfId="0" applyNumberFormat="1" applyFont="1" applyBorder="1"/>
    <xf numFmtId="0" fontId="13" fillId="0" borderId="0" xfId="0" applyFont="1" applyBorder="1"/>
    <xf numFmtId="0" fontId="12" fillId="0" borderId="0" xfId="0" applyFont="1" applyFill="1" applyBorder="1"/>
    <xf numFmtId="0" fontId="12" fillId="0" borderId="0" xfId="0" applyFont="1" applyFill="1" applyBorder="1" applyAlignment="1">
      <alignment horizontal="center"/>
    </xf>
    <xf numFmtId="0" fontId="8" fillId="0" borderId="0" xfId="0" applyFont="1" applyBorder="1" applyAlignment="1">
      <alignment horizontal="left" vertical="top" wrapText="1"/>
    </xf>
    <xf numFmtId="0" fontId="9" fillId="0" borderId="48" xfId="0" applyFont="1" applyBorder="1"/>
    <xf numFmtId="0" fontId="9" fillId="0" borderId="57" xfId="0" applyFont="1" applyBorder="1"/>
    <xf numFmtId="0" fontId="8" fillId="0" borderId="10" xfId="0" applyFont="1" applyBorder="1" applyAlignment="1">
      <alignment horizontal="left" indent="2"/>
    </xf>
    <xf numFmtId="0" fontId="9" fillId="0" borderId="10" xfId="0" applyFont="1" applyFill="1" applyBorder="1" applyAlignment="1">
      <alignment horizontal="left" indent="1"/>
    </xf>
    <xf numFmtId="0" fontId="9" fillId="0" borderId="10" xfId="0" applyFont="1" applyBorder="1" applyAlignment="1">
      <alignment horizontal="left" indent="1"/>
    </xf>
    <xf numFmtId="0" fontId="12" fillId="0" borderId="0" xfId="0" quotePrefix="1" applyFont="1" applyBorder="1" applyAlignment="1">
      <alignment horizontal="left" wrapText="1"/>
    </xf>
    <xf numFmtId="43" fontId="8" fillId="0" borderId="0" xfId="29" applyFont="1"/>
    <xf numFmtId="169" fontId="8" fillId="0" borderId="0" xfId="0" applyNumberFormat="1" applyFont="1"/>
    <xf numFmtId="0" fontId="9" fillId="0" borderId="33" xfId="0" applyFont="1" applyFill="1" applyBorder="1" applyAlignment="1">
      <alignment horizontal="centerContinuous" vertical="center" wrapText="1"/>
    </xf>
    <xf numFmtId="0" fontId="9" fillId="0" borderId="34" xfId="0" applyFont="1" applyFill="1" applyBorder="1" applyAlignment="1">
      <alignment horizontal="centerContinuous" vertical="center" wrapText="1"/>
    </xf>
    <xf numFmtId="172" fontId="8" fillId="0" borderId="20" xfId="0" applyNumberFormat="1" applyFont="1" applyFill="1" applyBorder="1"/>
    <xf numFmtId="172" fontId="8" fillId="0" borderId="36" xfId="0" applyNumberFormat="1" applyFont="1" applyFill="1" applyBorder="1" applyProtection="1">
      <protection locked="0"/>
    </xf>
    <xf numFmtId="172" fontId="8" fillId="0" borderId="20" xfId="0" applyNumberFormat="1" applyFont="1" applyFill="1" applyBorder="1" applyProtection="1">
      <protection locked="0"/>
    </xf>
    <xf numFmtId="172" fontId="8" fillId="0" borderId="22" xfId="0" applyNumberFormat="1" applyFont="1" applyFill="1" applyBorder="1" applyProtection="1">
      <protection locked="0"/>
    </xf>
    <xf numFmtId="0" fontId="8" fillId="0" borderId="23" xfId="0" applyFont="1" applyBorder="1" applyAlignment="1">
      <alignment horizontal="left" indent="1"/>
    </xf>
    <xf numFmtId="172" fontId="8" fillId="0" borderId="53" xfId="0" applyNumberFormat="1" applyFont="1" applyBorder="1"/>
    <xf numFmtId="172" fontId="8" fillId="0" borderId="25" xfId="0" applyNumberFormat="1" applyFont="1" applyBorder="1"/>
    <xf numFmtId="172" fontId="8" fillId="0" borderId="27" xfId="0" applyNumberFormat="1" applyFont="1" applyBorder="1"/>
    <xf numFmtId="172" fontId="12" fillId="0" borderId="0" xfId="0" applyNumberFormat="1" applyFont="1" applyBorder="1"/>
    <xf numFmtId="43" fontId="12" fillId="0" borderId="0" xfId="29" applyFont="1" applyBorder="1" applyAlignment="1">
      <alignment horizontal="right"/>
    </xf>
    <xf numFmtId="43" fontId="8" fillId="0" borderId="0" xfId="29" applyFont="1" applyBorder="1"/>
    <xf numFmtId="3" fontId="8" fillId="0" borderId="0" xfId="0" applyNumberFormat="1" applyFont="1" applyBorder="1"/>
    <xf numFmtId="0" fontId="7" fillId="0" borderId="0" xfId="0" applyFont="1" applyFill="1" applyBorder="1" applyAlignment="1" applyProtection="1">
      <alignment horizontal="left"/>
    </xf>
    <xf numFmtId="0" fontId="8" fillId="0" borderId="0" xfId="0" applyFont="1" applyProtection="1"/>
    <xf numFmtId="0" fontId="8" fillId="0" borderId="0" xfId="0" applyFont="1" applyAlignment="1" applyProtection="1">
      <alignment horizontal="center"/>
    </xf>
    <xf numFmtId="0" fontId="9" fillId="0" borderId="47" xfId="0" applyFont="1" applyFill="1" applyBorder="1" applyAlignment="1" applyProtection="1">
      <alignment vertical="center" wrapText="1"/>
    </xf>
    <xf numFmtId="0" fontId="9" fillId="0" borderId="34" xfId="0" applyFont="1" applyFill="1" applyBorder="1" applyAlignment="1" applyProtection="1">
      <alignment vertical="center" wrapText="1"/>
    </xf>
    <xf numFmtId="0" fontId="9" fillId="0" borderId="35" xfId="0" applyFont="1" applyFill="1" applyBorder="1" applyAlignment="1" applyProtection="1">
      <alignment horizontal="center" vertical="center" wrapText="1"/>
    </xf>
    <xf numFmtId="0" fontId="9" fillId="0" borderId="16" xfId="0" applyFont="1" applyFill="1" applyBorder="1" applyAlignment="1" applyProtection="1">
      <alignment horizontal="center" vertical="center" wrapText="1"/>
    </xf>
    <xf numFmtId="9" fontId="9" fillId="0" borderId="16" xfId="43" applyFont="1" applyFill="1" applyBorder="1" applyAlignment="1" applyProtection="1">
      <alignment horizontal="center" vertical="center" wrapText="1"/>
    </xf>
    <xf numFmtId="9" fontId="9" fillId="0" borderId="18" xfId="43" applyFont="1" applyFill="1" applyBorder="1" applyAlignment="1" applyProtection="1">
      <alignment horizontal="center" vertical="center" wrapText="1"/>
    </xf>
    <xf numFmtId="0" fontId="8" fillId="0" borderId="36" xfId="0" applyFont="1" applyFill="1" applyBorder="1" applyAlignment="1" applyProtection="1">
      <alignment horizontal="center" vertical="center" wrapText="1"/>
    </xf>
    <xf numFmtId="0" fontId="8" fillId="0" borderId="20" xfId="0" applyFont="1" applyFill="1" applyBorder="1" applyAlignment="1" applyProtection="1">
      <alignment horizontal="center" vertical="center" wrapText="1"/>
    </xf>
    <xf numFmtId="0" fontId="8" fillId="0" borderId="22" xfId="0" applyFont="1" applyFill="1" applyBorder="1" applyAlignment="1" applyProtection="1">
      <alignment horizontal="center" vertical="center" wrapText="1"/>
    </xf>
    <xf numFmtId="0" fontId="9" fillId="0" borderId="48" xfId="0" applyFont="1" applyFill="1" applyBorder="1" applyAlignment="1" applyProtection="1">
      <alignment horizontal="left" vertical="center"/>
    </xf>
    <xf numFmtId="0" fontId="8" fillId="0" borderId="48" xfId="0" applyFont="1" applyFill="1" applyBorder="1" applyAlignment="1" applyProtection="1">
      <alignment horizontal="center" vertical="center"/>
    </xf>
    <xf numFmtId="0" fontId="8" fillId="0" borderId="38" xfId="0" applyFont="1" applyFill="1" applyBorder="1" applyAlignment="1" applyProtection="1">
      <alignment horizontal="center" vertical="center"/>
    </xf>
    <xf numFmtId="0" fontId="8" fillId="0" borderId="39" xfId="0" applyFont="1" applyBorder="1" applyAlignment="1" applyProtection="1">
      <alignment horizontal="center"/>
    </xf>
    <xf numFmtId="0" fontId="8" fillId="0" borderId="39" xfId="0" applyFont="1" applyFill="1" applyBorder="1" applyAlignment="1" applyProtection="1">
      <alignment horizontal="center" vertical="center"/>
    </xf>
    <xf numFmtId="9" fontId="8" fillId="0" borderId="39" xfId="43" applyFont="1" applyFill="1" applyBorder="1" applyAlignment="1" applyProtection="1">
      <alignment horizontal="center" vertical="center"/>
    </xf>
    <xf numFmtId="9" fontId="8" fillId="0" borderId="40" xfId="43" applyFont="1" applyFill="1" applyBorder="1" applyAlignment="1" applyProtection="1">
      <alignment horizontal="center" vertical="center"/>
    </xf>
    <xf numFmtId="0" fontId="10" fillId="0" borderId="14" xfId="0" applyFont="1" applyBorder="1" applyProtection="1"/>
    <xf numFmtId="0" fontId="8" fillId="0" borderId="14" xfId="0" applyFont="1" applyFill="1" applyBorder="1" applyAlignment="1" applyProtection="1">
      <alignment horizontal="center"/>
    </xf>
    <xf numFmtId="172" fontId="8" fillId="0" borderId="36" xfId="0" applyNumberFormat="1" applyFont="1" applyBorder="1" applyProtection="1"/>
    <xf numFmtId="172" fontId="8" fillId="0" borderId="22" xfId="0" applyNumberFormat="1" applyFont="1" applyBorder="1" applyProtection="1"/>
    <xf numFmtId="0" fontId="8" fillId="0" borderId="14" xfId="0" applyFont="1" applyBorder="1" applyAlignment="1" applyProtection="1">
      <alignment horizontal="left" indent="1"/>
    </xf>
    <xf numFmtId="0" fontId="9" fillId="0" borderId="41" xfId="0" applyFont="1" applyBorder="1" applyProtection="1"/>
    <xf numFmtId="0" fontId="8" fillId="0" borderId="41" xfId="0" applyFont="1" applyBorder="1" applyAlignment="1" applyProtection="1">
      <alignment horizontal="center"/>
    </xf>
    <xf numFmtId="172" fontId="9" fillId="0" borderId="42" xfId="0" applyNumberFormat="1" applyFont="1" applyBorder="1" applyProtection="1"/>
    <xf numFmtId="172" fontId="9" fillId="0" borderId="43" xfId="0" applyNumberFormat="1" applyFont="1" applyBorder="1" applyProtection="1"/>
    <xf numFmtId="172" fontId="9" fillId="0" borderId="44" xfId="0" applyNumberFormat="1" applyFont="1" applyBorder="1" applyProtection="1"/>
    <xf numFmtId="0" fontId="8" fillId="0" borderId="14" xfId="0" applyFont="1" applyBorder="1" applyProtection="1"/>
    <xf numFmtId="0" fontId="9" fillId="0" borderId="55" xfId="0" applyFont="1" applyBorder="1" applyProtection="1"/>
    <xf numFmtId="0" fontId="8" fillId="0" borderId="55" xfId="0" applyFont="1" applyBorder="1" applyAlignment="1" applyProtection="1">
      <alignment horizontal="center"/>
    </xf>
    <xf numFmtId="172" fontId="9" fillId="0" borderId="56" xfId="0" applyNumberFormat="1" applyFont="1" applyBorder="1" applyProtection="1"/>
    <xf numFmtId="172" fontId="9" fillId="0" borderId="51" xfId="0" applyNumberFormat="1" applyFont="1" applyBorder="1" applyProtection="1"/>
    <xf numFmtId="172" fontId="9" fillId="0" borderId="52" xfId="0" applyNumberFormat="1" applyFont="1" applyBorder="1" applyProtection="1"/>
    <xf numFmtId="0" fontId="13" fillId="0" borderId="0" xfId="0" applyFont="1" applyBorder="1" applyProtection="1"/>
    <xf numFmtId="169" fontId="12" fillId="0" borderId="0" xfId="0" applyNumberFormat="1" applyFont="1" applyBorder="1" applyProtection="1"/>
    <xf numFmtId="0" fontId="8" fillId="0" borderId="0" xfId="0" applyFont="1" applyBorder="1" applyProtection="1"/>
    <xf numFmtId="0" fontId="12" fillId="0" borderId="0" xfId="0" quotePrefix="1" applyFont="1" applyFill="1" applyBorder="1" applyProtection="1"/>
    <xf numFmtId="0" fontId="14" fillId="0" borderId="0" xfId="0" applyFont="1" applyFill="1" applyBorder="1" applyProtection="1"/>
    <xf numFmtId="0" fontId="16" fillId="0" borderId="0" xfId="0" applyFont="1" applyProtection="1"/>
    <xf numFmtId="169" fontId="8" fillId="0" borderId="0" xfId="0" applyNumberFormat="1" applyFont="1" applyFill="1" applyBorder="1" applyProtection="1"/>
    <xf numFmtId="0" fontId="8" fillId="0" borderId="0" xfId="0" applyFont="1" applyFill="1" applyBorder="1" applyProtection="1"/>
    <xf numFmtId="9" fontId="8" fillId="0" borderId="0" xfId="43" applyFont="1" applyBorder="1" applyAlignment="1" applyProtection="1">
      <alignment horizontal="center"/>
    </xf>
    <xf numFmtId="0" fontId="13" fillId="0" borderId="0" xfId="0" applyFont="1" applyFill="1" applyBorder="1" applyProtection="1"/>
    <xf numFmtId="0" fontId="14" fillId="0" borderId="0" xfId="0" applyFont="1" applyBorder="1" applyProtection="1"/>
    <xf numFmtId="0" fontId="8" fillId="0" borderId="0" xfId="0" applyFont="1" applyFill="1" applyBorder="1" applyProtection="1">
      <protection locked="0"/>
    </xf>
    <xf numFmtId="169" fontId="8" fillId="24" borderId="0" xfId="0" applyNumberFormat="1" applyFont="1" applyFill="1" applyBorder="1" applyProtection="1">
      <protection locked="0"/>
    </xf>
    <xf numFmtId="0" fontId="8" fillId="24" borderId="0" xfId="0" applyFont="1" applyFill="1" applyBorder="1" applyProtection="1">
      <protection locked="0"/>
    </xf>
    <xf numFmtId="0" fontId="8" fillId="0" borderId="0" xfId="0" applyFont="1" applyBorder="1" applyAlignment="1" applyProtection="1">
      <alignment horizontal="center"/>
    </xf>
    <xf numFmtId="0" fontId="10" fillId="0" borderId="10" xfId="0" applyFont="1" applyBorder="1" applyAlignment="1">
      <alignment horizontal="left" indent="1"/>
    </xf>
    <xf numFmtId="0" fontId="10" fillId="0" borderId="10" xfId="0" applyNumberFormat="1" applyFont="1" applyFill="1" applyBorder="1" applyAlignment="1">
      <alignment horizontal="left" indent="1"/>
    </xf>
    <xf numFmtId="172" fontId="8" fillId="0" borderId="22" xfId="0" applyNumberFormat="1" applyFont="1" applyFill="1" applyBorder="1"/>
    <xf numFmtId="172" fontId="9" fillId="0" borderId="58" xfId="0" applyNumberFormat="1" applyFont="1" applyBorder="1"/>
    <xf numFmtId="172" fontId="9" fillId="0" borderId="39" xfId="0" applyNumberFormat="1" applyFont="1" applyBorder="1"/>
    <xf numFmtId="172" fontId="9" fillId="0" borderId="40" xfId="0" applyNumberFormat="1" applyFont="1" applyBorder="1"/>
    <xf numFmtId="172" fontId="9" fillId="0" borderId="59" xfId="0" applyNumberFormat="1" applyFont="1" applyBorder="1"/>
    <xf numFmtId="172" fontId="8" fillId="0" borderId="19" xfId="0" applyNumberFormat="1" applyFont="1" applyBorder="1"/>
    <xf numFmtId="0" fontId="11" fillId="0" borderId="10" xfId="0" applyNumberFormat="1" applyFont="1" applyBorder="1"/>
    <xf numFmtId="168" fontId="12" fillId="0" borderId="19" xfId="43" applyNumberFormat="1" applyFont="1" applyFill="1" applyBorder="1" applyAlignment="1">
      <alignment horizontal="center" vertical="top" wrapText="1"/>
    </xf>
    <xf numFmtId="168" fontId="12" fillId="0" borderId="20" xfId="43" applyNumberFormat="1" applyFont="1" applyFill="1" applyBorder="1" applyAlignment="1">
      <alignment horizontal="center" vertical="top" wrapText="1"/>
    </xf>
    <xf numFmtId="168" fontId="12" fillId="26" borderId="20" xfId="43" applyNumberFormat="1" applyFont="1" applyFill="1" applyBorder="1" applyAlignment="1">
      <alignment horizontal="center" vertical="top" wrapText="1"/>
    </xf>
    <xf numFmtId="168" fontId="12" fillId="0" borderId="22" xfId="43" applyNumberFormat="1" applyFont="1" applyFill="1" applyBorder="1" applyAlignment="1">
      <alignment horizontal="center" vertical="top" wrapText="1"/>
    </xf>
    <xf numFmtId="0" fontId="11" fillId="0" borderId="11" xfId="0" applyNumberFormat="1" applyFont="1" applyBorder="1"/>
    <xf numFmtId="168" fontId="12" fillId="0" borderId="24" xfId="43" applyNumberFormat="1" applyFont="1" applyFill="1" applyBorder="1" applyAlignment="1">
      <alignment horizontal="center" vertical="top" wrapText="1"/>
    </xf>
    <xf numFmtId="168" fontId="12" fillId="0" borderId="25" xfId="43" applyNumberFormat="1" applyFont="1" applyFill="1" applyBorder="1" applyAlignment="1">
      <alignment horizontal="center" vertical="top" wrapText="1"/>
    </xf>
    <xf numFmtId="168" fontId="12" fillId="26" borderId="25" xfId="43" applyNumberFormat="1" applyFont="1" applyFill="1" applyBorder="1" applyAlignment="1">
      <alignment horizontal="center" vertical="top" wrapText="1"/>
    </xf>
    <xf numFmtId="168" fontId="12" fillId="0" borderId="27" xfId="43" applyNumberFormat="1" applyFont="1" applyFill="1" applyBorder="1" applyAlignment="1">
      <alignment horizontal="center" vertical="top" wrapText="1"/>
    </xf>
    <xf numFmtId="0" fontId="8" fillId="0" borderId="0" xfId="0" applyFont="1" applyAlignment="1">
      <alignment horizontal="right"/>
    </xf>
    <xf numFmtId="172" fontId="8" fillId="0" borderId="0" xfId="0" applyNumberFormat="1" applyFont="1"/>
    <xf numFmtId="0" fontId="7" fillId="0" borderId="11" xfId="0" applyFont="1" applyFill="1" applyBorder="1" applyAlignment="1" applyProtection="1">
      <alignment horizontal="left"/>
    </xf>
    <xf numFmtId="0" fontId="17" fillId="0" borderId="0" xfId="0" applyFont="1" applyProtection="1"/>
    <xf numFmtId="0" fontId="10" fillId="0" borderId="10" xfId="0" applyNumberFormat="1" applyFont="1" applyBorder="1" applyProtection="1"/>
    <xf numFmtId="0" fontId="8" fillId="0" borderId="20" xfId="0" applyNumberFormat="1" applyFont="1" applyFill="1" applyBorder="1" applyAlignment="1" applyProtection="1">
      <alignment horizontal="center"/>
    </xf>
    <xf numFmtId="172" fontId="9" fillId="0" borderId="20" xfId="0" applyNumberFormat="1" applyFont="1" applyFill="1" applyBorder="1" applyProtection="1"/>
    <xf numFmtId="0" fontId="8" fillId="0" borderId="20" xfId="0" applyFont="1" applyBorder="1" applyProtection="1"/>
    <xf numFmtId="0" fontId="8" fillId="0" borderId="18" xfId="0" applyFont="1" applyBorder="1" applyProtection="1"/>
    <xf numFmtId="0" fontId="16" fillId="0" borderId="10" xfId="0" applyNumberFormat="1" applyFont="1" applyBorder="1" applyAlignment="1" applyProtection="1">
      <alignment horizontal="left"/>
    </xf>
    <xf numFmtId="0" fontId="8" fillId="0" borderId="22" xfId="0" applyFont="1" applyBorder="1" applyProtection="1"/>
    <xf numFmtId="0" fontId="8" fillId="0" borderId="10" xfId="0" applyNumberFormat="1" applyFont="1" applyBorder="1" applyAlignment="1" applyProtection="1">
      <alignment horizontal="left" indent="1"/>
    </xf>
    <xf numFmtId="172" fontId="8" fillId="0" borderId="16" xfId="0" applyNumberFormat="1" applyFont="1" applyFill="1" applyBorder="1" applyProtection="1"/>
    <xf numFmtId="172" fontId="8" fillId="0" borderId="18" xfId="0" applyNumberFormat="1" applyFont="1" applyFill="1" applyBorder="1" applyProtection="1"/>
    <xf numFmtId="172" fontId="8" fillId="0" borderId="43" xfId="0" applyNumberFormat="1" applyFont="1" applyFill="1" applyBorder="1" applyProtection="1"/>
    <xf numFmtId="172" fontId="8" fillId="0" borderId="44" xfId="0" applyNumberFormat="1" applyFont="1" applyFill="1" applyBorder="1" applyProtection="1"/>
    <xf numFmtId="0" fontId="9" fillId="0" borderId="10" xfId="0" applyNumberFormat="1" applyFont="1" applyBorder="1" applyAlignment="1" applyProtection="1">
      <alignment horizontal="left"/>
    </xf>
    <xf numFmtId="172" fontId="9" fillId="0" borderId="16" xfId="0" applyNumberFormat="1" applyFont="1" applyFill="1" applyBorder="1" applyProtection="1"/>
    <xf numFmtId="172" fontId="9" fillId="0" borderId="18" xfId="0" applyNumberFormat="1" applyFont="1" applyFill="1" applyBorder="1" applyProtection="1"/>
    <xf numFmtId="172" fontId="8" fillId="0" borderId="39" xfId="0" applyNumberFormat="1" applyFont="1" applyFill="1" applyBorder="1" applyProtection="1"/>
    <xf numFmtId="0" fontId="8" fillId="0" borderId="37" xfId="0" applyNumberFormat="1" applyFont="1" applyBorder="1" applyProtection="1"/>
    <xf numFmtId="0" fontId="8" fillId="0" borderId="39" xfId="0" applyNumberFormat="1" applyFont="1" applyFill="1" applyBorder="1" applyAlignment="1" applyProtection="1">
      <alignment horizontal="center"/>
    </xf>
    <xf numFmtId="172" fontId="8" fillId="0" borderId="40" xfId="0" applyNumberFormat="1" applyFont="1" applyFill="1" applyBorder="1" applyProtection="1"/>
    <xf numFmtId="0" fontId="8" fillId="0" borderId="58" xfId="0" applyNumberFormat="1" applyFont="1" applyBorder="1" applyAlignment="1" applyProtection="1">
      <alignment horizontal="left" indent="1"/>
    </xf>
    <xf numFmtId="0" fontId="8" fillId="0" borderId="10" xfId="0" applyNumberFormat="1" applyFont="1" applyBorder="1" applyProtection="1"/>
    <xf numFmtId="0" fontId="9" fillId="0" borderId="10" xfId="0" applyNumberFormat="1" applyFont="1" applyBorder="1" applyProtection="1"/>
    <xf numFmtId="0" fontId="8" fillId="0" borderId="58" xfId="0" applyNumberFormat="1" applyFont="1" applyBorder="1" applyProtection="1"/>
    <xf numFmtId="0" fontId="8" fillId="0" borderId="16" xfId="0" applyNumberFormat="1" applyFont="1" applyFill="1" applyBorder="1" applyAlignment="1" applyProtection="1">
      <alignment horizontal="center"/>
    </xf>
    <xf numFmtId="0" fontId="8" fillId="0" borderId="37" xfId="0" applyNumberFormat="1" applyFont="1" applyBorder="1" applyAlignment="1" applyProtection="1">
      <alignment horizontal="left" indent="1"/>
    </xf>
    <xf numFmtId="0" fontId="9" fillId="0" borderId="23" xfId="0" applyNumberFormat="1" applyFont="1" applyBorder="1" applyProtection="1"/>
    <xf numFmtId="0" fontId="8" fillId="0" borderId="25" xfId="0" applyNumberFormat="1" applyFont="1" applyFill="1" applyBorder="1" applyAlignment="1" applyProtection="1">
      <alignment horizontal="center"/>
    </xf>
    <xf numFmtId="172" fontId="9" fillId="0" borderId="51" xfId="0" applyNumberFormat="1" applyFont="1" applyFill="1" applyBorder="1" applyProtection="1"/>
    <xf numFmtId="0" fontId="13" fillId="0" borderId="0" xfId="0" applyFont="1" applyProtection="1"/>
    <xf numFmtId="0" fontId="12" fillId="0" borderId="0" xfId="0" applyFont="1" applyProtection="1"/>
    <xf numFmtId="0" fontId="12" fillId="0" borderId="0" xfId="0" quotePrefix="1" applyFont="1" applyFill="1" applyBorder="1"/>
    <xf numFmtId="0" fontId="12" fillId="0" borderId="0" xfId="0" applyFont="1"/>
    <xf numFmtId="0" fontId="8" fillId="0" borderId="20" xfId="0" applyFont="1" applyBorder="1" applyAlignment="1">
      <alignment horizontal="center"/>
    </xf>
    <xf numFmtId="0" fontId="10" fillId="0" borderId="10" xfId="0" applyFont="1" applyFill="1" applyBorder="1" applyAlignment="1">
      <alignment horizontal="left"/>
    </xf>
    <xf numFmtId="0" fontId="9" fillId="0" borderId="37" xfId="0" applyFont="1" applyBorder="1" applyAlignment="1">
      <alignment horizontal="left" indent="1"/>
    </xf>
    <xf numFmtId="0" fontId="11" fillId="0" borderId="10" xfId="0" applyFont="1" applyBorder="1" applyAlignment="1">
      <alignment horizontal="right" indent="1"/>
    </xf>
    <xf numFmtId="0" fontId="14" fillId="0" borderId="10" xfId="0" applyFont="1" applyBorder="1" applyAlignment="1">
      <alignment horizontal="left" indent="1"/>
    </xf>
    <xf numFmtId="0" fontId="12" fillId="24" borderId="10" xfId="0" applyFont="1" applyFill="1" applyBorder="1" applyAlignment="1" applyProtection="1">
      <alignment horizontal="left" indent="1"/>
      <protection locked="0"/>
    </xf>
    <xf numFmtId="0" fontId="12" fillId="24" borderId="10" xfId="0" applyFont="1" applyFill="1" applyBorder="1" applyProtection="1">
      <protection locked="0"/>
    </xf>
    <xf numFmtId="0" fontId="14" fillId="0" borderId="20" xfId="0" applyFont="1" applyBorder="1" applyAlignment="1">
      <alignment horizontal="center"/>
    </xf>
    <xf numFmtId="0" fontId="9" fillId="0" borderId="23" xfId="0" applyFont="1" applyBorder="1"/>
    <xf numFmtId="0" fontId="9" fillId="0" borderId="10" xfId="0" applyFont="1" applyFill="1" applyBorder="1" applyAlignment="1">
      <alignment horizontal="left" vertical="center"/>
    </xf>
    <xf numFmtId="0" fontId="8" fillId="0" borderId="14"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20" xfId="0" applyFont="1" applyFill="1" applyBorder="1" applyAlignment="1">
      <alignment horizontal="center" vertical="center"/>
    </xf>
    <xf numFmtId="9" fontId="8" fillId="0" borderId="20" xfId="43" applyFont="1" applyFill="1" applyBorder="1" applyAlignment="1">
      <alignment horizontal="center" vertical="center"/>
    </xf>
    <xf numFmtId="9" fontId="8" fillId="0" borderId="22" xfId="43" applyFont="1" applyFill="1" applyBorder="1" applyAlignment="1">
      <alignment horizontal="center" vertical="center"/>
    </xf>
    <xf numFmtId="172" fontId="9" fillId="0" borderId="15" xfId="0" applyNumberFormat="1" applyFont="1" applyBorder="1"/>
    <xf numFmtId="0" fontId="9" fillId="0" borderId="37" xfId="0" applyFont="1" applyBorder="1"/>
    <xf numFmtId="0" fontId="12" fillId="0" borderId="10" xfId="0" applyFont="1" applyBorder="1" applyAlignment="1">
      <alignment horizontal="left" indent="1"/>
    </xf>
    <xf numFmtId="0" fontId="9" fillId="0" borderId="46" xfId="0" applyFont="1" applyFill="1" applyBorder="1"/>
    <xf numFmtId="0" fontId="8" fillId="0" borderId="46" xfId="0" applyFont="1" applyFill="1" applyBorder="1" applyAlignment="1">
      <alignment horizontal="center"/>
    </xf>
    <xf numFmtId="172" fontId="8" fillId="0" borderId="46" xfId="0" applyNumberFormat="1" applyFont="1" applyBorder="1"/>
    <xf numFmtId="172" fontId="8" fillId="0" borderId="11" xfId="0" applyNumberFormat="1" applyFont="1" applyBorder="1"/>
    <xf numFmtId="0" fontId="8" fillId="0" borderId="60" xfId="0" applyFont="1" applyBorder="1" applyAlignment="1">
      <alignment horizontal="center"/>
    </xf>
    <xf numFmtId="172" fontId="8" fillId="24" borderId="61" xfId="0" applyNumberFormat="1" applyFont="1" applyFill="1" applyBorder="1" applyProtection="1">
      <protection locked="0"/>
    </xf>
    <xf numFmtId="172" fontId="8" fillId="24" borderId="30" xfId="0" applyNumberFormat="1" applyFont="1" applyFill="1" applyBorder="1" applyProtection="1">
      <protection locked="0"/>
    </xf>
    <xf numFmtId="172" fontId="8" fillId="0" borderId="30" xfId="0" applyNumberFormat="1" applyFont="1" applyBorder="1"/>
    <xf numFmtId="172" fontId="8" fillId="24" borderId="32" xfId="0" applyNumberFormat="1" applyFont="1" applyFill="1" applyBorder="1" applyProtection="1">
      <protection locked="0"/>
    </xf>
    <xf numFmtId="172" fontId="8" fillId="24" borderId="24" xfId="0" applyNumberFormat="1" applyFont="1" applyFill="1" applyBorder="1" applyProtection="1">
      <protection locked="0"/>
    </xf>
    <xf numFmtId="172" fontId="8" fillId="24" borderId="25" xfId="0" applyNumberFormat="1" applyFont="1" applyFill="1" applyBorder="1" applyProtection="1">
      <protection locked="0"/>
    </xf>
    <xf numFmtId="172" fontId="8" fillId="24" borderId="27" xfId="0" applyNumberFormat="1" applyFont="1" applyFill="1" applyBorder="1" applyProtection="1">
      <protection locked="0"/>
    </xf>
    <xf numFmtId="0" fontId="12" fillId="0" borderId="0" xfId="0" applyFont="1" applyAlignment="1">
      <alignment horizontal="right"/>
    </xf>
    <xf numFmtId="43" fontId="8" fillId="0" borderId="0" xfId="29" applyFont="1" applyFill="1" applyBorder="1"/>
    <xf numFmtId="0" fontId="9"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vertical="top" wrapText="1"/>
      <protection locked="0"/>
    </xf>
    <xf numFmtId="0" fontId="8" fillId="24" borderId="14" xfId="0" applyFont="1" applyFill="1" applyBorder="1" applyAlignment="1" applyProtection="1">
      <alignment horizontal="left" wrapText="1"/>
      <protection locked="0"/>
    </xf>
    <xf numFmtId="172" fontId="8" fillId="24" borderId="53" xfId="0" applyNumberFormat="1" applyFont="1" applyFill="1" applyBorder="1" applyProtection="1">
      <protection locked="0"/>
    </xf>
    <xf numFmtId="167" fontId="12" fillId="0" borderId="0" xfId="29" applyNumberFormat="1" applyFont="1" applyFill="1" applyBorder="1" applyAlignment="1">
      <alignment vertical="top" wrapText="1"/>
    </xf>
    <xf numFmtId="0" fontId="9" fillId="0" borderId="61"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9" fillId="0" borderId="62"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10" fillId="0" borderId="10" xfId="0" applyFont="1" applyBorder="1" applyAlignment="1">
      <alignment horizontal="left" wrapText="1"/>
    </xf>
    <xf numFmtId="0" fontId="8" fillId="0" borderId="14" xfId="0" applyFont="1" applyBorder="1" applyAlignment="1">
      <alignment horizontal="left" vertical="top" wrapText="1"/>
    </xf>
    <xf numFmtId="168" fontId="12" fillId="0" borderId="21" xfId="43" applyNumberFormat="1" applyFont="1" applyFill="1" applyBorder="1" applyAlignment="1">
      <alignment horizontal="center" vertical="top" wrapText="1"/>
    </xf>
    <xf numFmtId="0" fontId="8" fillId="0" borderId="10" xfId="0" applyFont="1" applyBorder="1" applyAlignment="1">
      <alignment horizontal="left" vertical="top" wrapText="1" indent="1"/>
    </xf>
    <xf numFmtId="168" fontId="8" fillId="24" borderId="20" xfId="43" applyNumberFormat="1" applyFont="1" applyFill="1" applyBorder="1" applyAlignment="1" applyProtection="1">
      <alignment horizontal="center" vertical="top" wrapText="1"/>
      <protection locked="0"/>
    </xf>
    <xf numFmtId="168" fontId="8" fillId="0" borderId="20" xfId="43" applyNumberFormat="1" applyFont="1" applyFill="1" applyBorder="1" applyAlignment="1">
      <alignment horizontal="center" vertical="top" wrapText="1"/>
    </xf>
    <xf numFmtId="168" fontId="8" fillId="0" borderId="21" xfId="43" applyNumberFormat="1" applyFont="1" applyFill="1" applyBorder="1" applyAlignment="1">
      <alignment horizontal="center" vertical="top" wrapText="1"/>
    </xf>
    <xf numFmtId="168" fontId="8" fillId="0" borderId="22" xfId="43" applyNumberFormat="1" applyFont="1" applyFill="1" applyBorder="1" applyAlignment="1">
      <alignment horizontal="center" vertical="top" wrapText="1"/>
    </xf>
    <xf numFmtId="168" fontId="8" fillId="24" borderId="19" xfId="43" applyNumberFormat="1" applyFont="1" applyFill="1" applyBorder="1" applyAlignment="1" applyProtection="1">
      <alignment horizontal="center" vertical="top" wrapText="1"/>
      <protection locked="0"/>
    </xf>
    <xf numFmtId="168" fontId="8" fillId="26" borderId="21" xfId="43" applyNumberFormat="1" applyFont="1" applyFill="1" applyBorder="1" applyAlignment="1">
      <alignment horizontal="center" vertical="top" wrapText="1"/>
    </xf>
    <xf numFmtId="168" fontId="8" fillId="26" borderId="22" xfId="43" applyNumberFormat="1" applyFont="1" applyFill="1" applyBorder="1" applyAlignment="1">
      <alignment horizontal="center" vertical="top" wrapText="1"/>
    </xf>
    <xf numFmtId="168" fontId="8" fillId="24" borderId="21" xfId="43" applyNumberFormat="1" applyFont="1" applyFill="1" applyBorder="1" applyAlignment="1" applyProtection="1">
      <alignment horizontal="center" vertical="top" wrapText="1"/>
      <protection locked="0"/>
    </xf>
    <xf numFmtId="168" fontId="8" fillId="24" borderId="22" xfId="43" applyNumberFormat="1" applyFont="1" applyFill="1" applyBorder="1" applyAlignment="1" applyProtection="1">
      <alignment horizontal="center" vertical="top" wrapText="1"/>
      <protection locked="0"/>
    </xf>
    <xf numFmtId="168" fontId="8" fillId="24" borderId="36" xfId="43" applyNumberFormat="1" applyFont="1" applyFill="1" applyBorder="1" applyAlignment="1" applyProtection="1">
      <alignment horizontal="center" vertical="top" wrapText="1"/>
      <protection locked="0"/>
    </xf>
    <xf numFmtId="0" fontId="8" fillId="0" borderId="23" xfId="0" applyFont="1" applyBorder="1" applyAlignment="1"/>
    <xf numFmtId="171" fontId="8" fillId="24" borderId="53" xfId="0" applyNumberFormat="1" applyFont="1" applyFill="1" applyBorder="1" applyProtection="1">
      <protection locked="0"/>
    </xf>
    <xf numFmtId="171" fontId="8" fillId="24" borderId="25" xfId="0" applyNumberFormat="1" applyFont="1" applyFill="1" applyBorder="1" applyProtection="1">
      <protection locked="0"/>
    </xf>
    <xf numFmtId="0" fontId="14" fillId="0" borderId="0" xfId="0" applyFont="1" applyFill="1" applyBorder="1"/>
    <xf numFmtId="0" fontId="8" fillId="0" borderId="0" xfId="0" applyFont="1" applyFill="1" applyBorder="1"/>
    <xf numFmtId="168" fontId="8" fillId="0" borderId="0" xfId="0" applyNumberFormat="1" applyFont="1" applyFill="1" applyAlignment="1">
      <alignment horizontal="center"/>
    </xf>
    <xf numFmtId="172" fontId="8" fillId="0" borderId="0" xfId="0" applyNumberFormat="1" applyFont="1" applyFill="1" applyBorder="1"/>
    <xf numFmtId="168" fontId="8" fillId="0" borderId="0" xfId="43" applyNumberFormat="1" applyFont="1" applyFill="1" applyBorder="1" applyAlignment="1">
      <alignment horizontal="center" vertical="top" wrapText="1"/>
    </xf>
    <xf numFmtId="169" fontId="8" fillId="0" borderId="0" xfId="29" applyNumberFormat="1" applyFont="1" applyFill="1" applyBorder="1"/>
    <xf numFmtId="169" fontId="8" fillId="0" borderId="0" xfId="29" applyNumberFormat="1" applyFont="1" applyBorder="1"/>
    <xf numFmtId="0" fontId="9" fillId="0" borderId="28" xfId="0" applyFont="1" applyFill="1" applyBorder="1" applyAlignment="1" applyProtection="1">
      <alignment horizontal="center" vertical="center" wrapText="1"/>
    </xf>
    <xf numFmtId="0" fontId="9" fillId="0" borderId="32" xfId="0" applyFont="1" applyFill="1" applyBorder="1" applyAlignment="1" applyProtection="1">
      <alignment horizontal="center" vertical="center" wrapText="1"/>
    </xf>
    <xf numFmtId="0" fontId="9" fillId="0" borderId="29" xfId="0" applyFont="1" applyFill="1" applyBorder="1" applyAlignment="1" applyProtection="1">
      <alignment horizontal="center" vertical="center" wrapText="1"/>
    </xf>
    <xf numFmtId="0" fontId="9" fillId="0" borderId="30" xfId="0" applyFont="1" applyFill="1" applyBorder="1" applyAlignment="1" applyProtection="1">
      <alignment horizontal="center" vertical="center" wrapText="1"/>
    </xf>
    <xf numFmtId="0" fontId="9" fillId="0" borderId="31" xfId="0" applyFont="1" applyFill="1" applyBorder="1" applyAlignment="1" applyProtection="1">
      <alignment horizontal="center" vertical="center" wrapText="1"/>
    </xf>
    <xf numFmtId="9" fontId="9" fillId="0" borderId="29" xfId="43" applyFont="1" applyFill="1" applyBorder="1" applyAlignment="1" applyProtection="1">
      <alignment horizontal="center" vertical="center" wrapText="1"/>
    </xf>
    <xf numFmtId="9" fontId="9" fillId="0" borderId="30" xfId="43" applyFont="1" applyFill="1" applyBorder="1" applyAlignment="1" applyProtection="1">
      <alignment horizontal="center" vertical="center" wrapText="1"/>
    </xf>
    <xf numFmtId="0" fontId="10" fillId="0" borderId="28" xfId="0" applyNumberFormat="1" applyFont="1" applyBorder="1" applyAlignment="1" applyProtection="1">
      <alignment horizontal="left" wrapText="1"/>
    </xf>
    <xf numFmtId="0" fontId="8" fillId="0" borderId="29" xfId="0" applyFont="1" applyBorder="1" applyAlignment="1" applyProtection="1">
      <alignment horizontal="left" vertical="top" wrapText="1"/>
    </xf>
    <xf numFmtId="0" fontId="8" fillId="0" borderId="30" xfId="0" applyFont="1" applyBorder="1" applyAlignment="1" applyProtection="1">
      <alignment horizontal="left" vertical="top" wrapText="1"/>
    </xf>
    <xf numFmtId="0" fontId="8" fillId="0" borderId="30" xfId="0" applyFont="1" applyBorder="1" applyAlignment="1" applyProtection="1">
      <alignment horizontal="center" vertical="top" wrapText="1"/>
    </xf>
    <xf numFmtId="0" fontId="8" fillId="0" borderId="32" xfId="0" applyFont="1" applyBorder="1" applyAlignment="1" applyProtection="1">
      <alignment horizontal="center" vertical="top" wrapText="1"/>
    </xf>
    <xf numFmtId="0" fontId="8" fillId="0" borderId="10" xfId="0" applyNumberFormat="1" applyFont="1" applyFill="1" applyBorder="1" applyAlignment="1" applyProtection="1">
      <alignment horizontal="left" wrapText="1" indent="1"/>
    </xf>
    <xf numFmtId="0" fontId="8" fillId="0" borderId="10" xfId="0" applyNumberFormat="1" applyFont="1" applyFill="1" applyBorder="1" applyAlignment="1" applyProtection="1">
      <alignment horizontal="left" vertical="top" wrapText="1" indent="1"/>
    </xf>
    <xf numFmtId="0" fontId="8" fillId="0" borderId="37" xfId="0" applyNumberFormat="1" applyFont="1" applyFill="1" applyBorder="1" applyAlignment="1" applyProtection="1">
      <alignment horizontal="left" vertical="top" wrapText="1" indent="1"/>
    </xf>
    <xf numFmtId="166" fontId="8" fillId="0" borderId="19" xfId="29" applyNumberFormat="1" applyFont="1" applyFill="1" applyBorder="1" applyAlignment="1" applyProtection="1">
      <alignment horizontal="left" vertical="top" wrapText="1"/>
    </xf>
    <xf numFmtId="166" fontId="8" fillId="0" borderId="20" xfId="29" applyNumberFormat="1" applyFont="1" applyFill="1" applyBorder="1" applyAlignment="1" applyProtection="1">
      <alignment horizontal="left" vertical="top" wrapText="1"/>
    </xf>
    <xf numFmtId="0" fontId="8" fillId="0" borderId="20" xfId="0" applyFont="1" applyFill="1" applyBorder="1" applyAlignment="1" applyProtection="1">
      <alignment horizontal="center" vertical="top" wrapText="1"/>
    </xf>
    <xf numFmtId="0" fontId="8" fillId="0" borderId="21" xfId="0" applyFont="1" applyFill="1" applyBorder="1" applyAlignment="1" applyProtection="1">
      <alignment horizontal="center" vertical="top" wrapText="1"/>
    </xf>
    <xf numFmtId="0" fontId="8" fillId="0" borderId="19" xfId="0" applyFont="1" applyFill="1" applyBorder="1" applyAlignment="1" applyProtection="1">
      <alignment horizontal="center" vertical="top" wrapText="1"/>
    </xf>
    <xf numFmtId="0" fontId="8" fillId="0" borderId="22" xfId="0" applyFont="1" applyFill="1" applyBorder="1" applyAlignment="1" applyProtection="1">
      <alignment horizontal="center" vertical="top" wrapText="1"/>
    </xf>
    <xf numFmtId="0" fontId="10" fillId="0" borderId="10" xfId="0" applyNumberFormat="1" applyFont="1" applyFill="1" applyBorder="1" applyAlignment="1" applyProtection="1">
      <alignment horizontal="left" wrapText="1"/>
    </xf>
    <xf numFmtId="173" fontId="8" fillId="24" borderId="19" xfId="29" applyNumberFormat="1" applyFont="1" applyFill="1" applyBorder="1" applyAlignment="1" applyProtection="1">
      <alignment horizontal="left" vertical="top" wrapText="1"/>
      <protection locked="0"/>
    </xf>
    <xf numFmtId="173" fontId="8" fillId="24" borderId="20" xfId="29" applyNumberFormat="1" applyFont="1" applyFill="1" applyBorder="1" applyAlignment="1" applyProtection="1">
      <alignment horizontal="left" vertical="top" wrapText="1"/>
      <protection locked="0"/>
    </xf>
    <xf numFmtId="173" fontId="8" fillId="24" borderId="20" xfId="43" applyNumberFormat="1" applyFont="1" applyFill="1" applyBorder="1" applyAlignment="1" applyProtection="1">
      <alignment horizontal="center" vertical="top" wrapText="1"/>
      <protection locked="0"/>
    </xf>
    <xf numFmtId="173" fontId="8" fillId="24" borderId="21" xfId="43" applyNumberFormat="1" applyFont="1" applyFill="1" applyBorder="1" applyAlignment="1" applyProtection="1">
      <alignment horizontal="center" vertical="top" wrapText="1"/>
      <protection locked="0"/>
    </xf>
    <xf numFmtId="173" fontId="8" fillId="24" borderId="19" xfId="43" applyNumberFormat="1" applyFont="1" applyFill="1" applyBorder="1" applyAlignment="1" applyProtection="1">
      <alignment horizontal="center" vertical="top" wrapText="1"/>
      <protection locked="0"/>
    </xf>
    <xf numFmtId="173" fontId="8" fillId="24" borderId="22" xfId="43" applyNumberFormat="1" applyFont="1" applyFill="1" applyBorder="1" applyAlignment="1" applyProtection="1">
      <alignment horizontal="center" vertical="top" wrapText="1"/>
      <protection locked="0"/>
    </xf>
    <xf numFmtId="173" fontId="8" fillId="0" borderId="19" xfId="29" applyNumberFormat="1" applyFont="1" applyFill="1" applyBorder="1" applyAlignment="1" applyProtection="1">
      <alignment horizontal="left" vertical="top" wrapText="1"/>
    </xf>
    <xf numFmtId="173" fontId="8" fillId="0" borderId="20" xfId="29" applyNumberFormat="1" applyFont="1" applyFill="1" applyBorder="1" applyAlignment="1" applyProtection="1">
      <alignment horizontal="left" vertical="top" wrapText="1"/>
    </xf>
    <xf numFmtId="173" fontId="8" fillId="0" borderId="20" xfId="0" applyNumberFormat="1" applyFont="1" applyFill="1" applyBorder="1" applyAlignment="1" applyProtection="1">
      <alignment horizontal="center" vertical="top" wrapText="1"/>
    </xf>
    <xf numFmtId="173" fontId="8" fillId="0" borderId="21" xfId="0" applyNumberFormat="1" applyFont="1" applyFill="1" applyBorder="1" applyAlignment="1" applyProtection="1">
      <alignment horizontal="center" vertical="top" wrapText="1"/>
    </xf>
    <xf numFmtId="173" fontId="8" fillId="0" borderId="19" xfId="0" applyNumberFormat="1" applyFont="1" applyFill="1" applyBorder="1" applyAlignment="1" applyProtection="1">
      <alignment horizontal="center" vertical="top" wrapText="1"/>
    </xf>
    <xf numFmtId="173" fontId="8" fillId="0" borderId="22" xfId="0" applyNumberFormat="1" applyFont="1" applyFill="1" applyBorder="1" applyAlignment="1" applyProtection="1">
      <alignment horizontal="center" vertical="top" wrapText="1"/>
    </xf>
    <xf numFmtId="166" fontId="8" fillId="24" borderId="19" xfId="29" applyNumberFormat="1" applyFont="1" applyFill="1" applyBorder="1" applyAlignment="1" applyProtection="1">
      <alignment horizontal="left" vertical="top" wrapText="1"/>
      <protection locked="0"/>
    </xf>
    <xf numFmtId="166" fontId="8" fillId="24" borderId="20" xfId="29" applyNumberFormat="1" applyFont="1" applyFill="1" applyBorder="1" applyAlignment="1" applyProtection="1">
      <alignment horizontal="left" vertical="top" wrapText="1"/>
      <protection locked="0"/>
    </xf>
    <xf numFmtId="2" fontId="8" fillId="24" borderId="20" xfId="29" applyNumberFormat="1" applyFont="1" applyFill="1" applyBorder="1" applyAlignment="1" applyProtection="1">
      <alignment horizontal="center" vertical="top" wrapText="1"/>
      <protection locked="0"/>
    </xf>
    <xf numFmtId="2" fontId="8" fillId="24" borderId="22" xfId="29" applyNumberFormat="1" applyFont="1" applyFill="1" applyBorder="1" applyAlignment="1" applyProtection="1">
      <alignment horizontal="center" vertical="top" wrapText="1"/>
      <protection locked="0"/>
    </xf>
    <xf numFmtId="166" fontId="8" fillId="0" borderId="58" xfId="29" applyNumberFormat="1" applyFont="1" applyFill="1" applyBorder="1" applyAlignment="1" applyProtection="1">
      <alignment horizontal="left" vertical="top" wrapText="1"/>
    </xf>
    <xf numFmtId="166" fontId="8" fillId="0" borderId="39" xfId="29" applyNumberFormat="1" applyFont="1" applyFill="1" applyBorder="1" applyAlignment="1" applyProtection="1">
      <alignment horizontal="left" vertical="top" wrapText="1"/>
    </xf>
    <xf numFmtId="2" fontId="8" fillId="0" borderId="39" xfId="29" applyNumberFormat="1" applyFont="1" applyFill="1" applyBorder="1" applyAlignment="1" applyProtection="1">
      <alignment horizontal="center" vertical="top" wrapText="1"/>
    </xf>
    <xf numFmtId="2" fontId="8" fillId="0" borderId="63" xfId="29" applyNumberFormat="1" applyFont="1" applyFill="1" applyBorder="1" applyAlignment="1" applyProtection="1">
      <alignment horizontal="center" vertical="top" wrapText="1"/>
    </xf>
    <xf numFmtId="2" fontId="8" fillId="0" borderId="58" xfId="29" applyNumberFormat="1" applyFont="1" applyFill="1" applyBorder="1" applyAlignment="1" applyProtection="1">
      <alignment horizontal="center" vertical="top" wrapText="1"/>
    </xf>
    <xf numFmtId="2" fontId="8" fillId="0" borderId="40" xfId="29" applyNumberFormat="1" applyFont="1" applyFill="1" applyBorder="1" applyAlignment="1" applyProtection="1">
      <alignment horizontal="center" vertical="top" wrapText="1"/>
    </xf>
    <xf numFmtId="172" fontId="8" fillId="24" borderId="21" xfId="0" applyNumberFormat="1" applyFont="1" applyFill="1" applyBorder="1" applyProtection="1">
      <protection locked="0"/>
    </xf>
    <xf numFmtId="172" fontId="8" fillId="24" borderId="19" xfId="0" applyNumberFormat="1" applyFont="1" applyFill="1" applyBorder="1" applyProtection="1">
      <protection locked="0"/>
    </xf>
    <xf numFmtId="166" fontId="8" fillId="24" borderId="58" xfId="29" applyNumberFormat="1" applyFont="1" applyFill="1" applyBorder="1" applyAlignment="1" applyProtection="1">
      <alignment horizontal="left" vertical="top" wrapText="1"/>
      <protection locked="0"/>
    </xf>
    <xf numFmtId="166" fontId="8" fillId="24" borderId="39" xfId="29" applyNumberFormat="1" applyFont="1" applyFill="1" applyBorder="1" applyAlignment="1" applyProtection="1">
      <alignment horizontal="left" vertical="top" wrapText="1"/>
      <protection locked="0"/>
    </xf>
    <xf numFmtId="166" fontId="8" fillId="24" borderId="39" xfId="29" applyNumberFormat="1" applyFont="1" applyFill="1" applyBorder="1" applyProtection="1">
      <protection locked="0"/>
    </xf>
    <xf numFmtId="166" fontId="8" fillId="24" borderId="63" xfId="29" applyNumberFormat="1" applyFont="1" applyFill="1" applyBorder="1" applyProtection="1">
      <protection locked="0"/>
    </xf>
    <xf numFmtId="166" fontId="8" fillId="24" borderId="58" xfId="29" applyNumberFormat="1" applyFont="1" applyFill="1" applyBorder="1" applyProtection="1">
      <protection locked="0"/>
    </xf>
    <xf numFmtId="166" fontId="8" fillId="24" borderId="40" xfId="29" applyNumberFormat="1" applyFont="1" applyFill="1" applyBorder="1" applyProtection="1">
      <protection locked="0"/>
    </xf>
    <xf numFmtId="166" fontId="8" fillId="24" borderId="20" xfId="29" applyNumberFormat="1" applyFont="1" applyFill="1" applyBorder="1" applyAlignment="1" applyProtection="1">
      <alignment horizontal="center" vertical="top" wrapText="1"/>
      <protection locked="0"/>
    </xf>
    <xf numFmtId="166" fontId="8" fillId="24" borderId="21" xfId="29" applyNumberFormat="1" applyFont="1" applyFill="1" applyBorder="1" applyAlignment="1" applyProtection="1">
      <alignment horizontal="center" vertical="top" wrapText="1"/>
      <protection locked="0"/>
    </xf>
    <xf numFmtId="166" fontId="8" fillId="24" borderId="19" xfId="29" applyNumberFormat="1" applyFont="1" applyFill="1" applyBorder="1" applyAlignment="1" applyProtection="1">
      <alignment horizontal="center" vertical="top" wrapText="1"/>
      <protection locked="0"/>
    </xf>
    <xf numFmtId="166" fontId="8" fillId="24" borderId="22" xfId="29" applyNumberFormat="1" applyFont="1" applyFill="1" applyBorder="1" applyAlignment="1" applyProtection="1">
      <alignment horizontal="center" vertical="top" wrapText="1"/>
      <protection locked="0"/>
    </xf>
    <xf numFmtId="166" fontId="8" fillId="24" borderId="39" xfId="29" applyNumberFormat="1" applyFont="1" applyFill="1" applyBorder="1" applyAlignment="1" applyProtection="1">
      <alignment horizontal="center" vertical="top" wrapText="1"/>
      <protection locked="0"/>
    </xf>
    <xf numFmtId="166" fontId="8" fillId="24" borderId="63" xfId="29" applyNumberFormat="1" applyFont="1" applyFill="1" applyBorder="1" applyAlignment="1" applyProtection="1">
      <alignment horizontal="center" vertical="top" wrapText="1"/>
      <protection locked="0"/>
    </xf>
    <xf numFmtId="166" fontId="8" fillId="24" borderId="58" xfId="29" applyNumberFormat="1" applyFont="1" applyFill="1" applyBorder="1" applyAlignment="1" applyProtection="1">
      <alignment horizontal="center" vertical="top" wrapText="1"/>
      <protection locked="0"/>
    </xf>
    <xf numFmtId="166" fontId="8" fillId="24" borderId="40" xfId="29" applyNumberFormat="1" applyFont="1" applyFill="1" applyBorder="1" applyAlignment="1" applyProtection="1">
      <alignment horizontal="center" vertical="top" wrapText="1"/>
      <protection locked="0"/>
    </xf>
    <xf numFmtId="0" fontId="9" fillId="0" borderId="10" xfId="0" applyNumberFormat="1" applyFont="1" applyFill="1" applyBorder="1" applyAlignment="1" applyProtection="1">
      <alignment horizontal="left" vertical="top" wrapText="1" indent="1"/>
    </xf>
    <xf numFmtId="166" fontId="8" fillId="0" borderId="20" xfId="29" applyNumberFormat="1" applyFont="1" applyFill="1" applyBorder="1" applyAlignment="1" applyProtection="1">
      <alignment horizontal="center" vertical="top" wrapText="1"/>
    </xf>
    <xf numFmtId="166" fontId="8" fillId="0" borderId="21" xfId="29" applyNumberFormat="1" applyFont="1" applyFill="1" applyBorder="1" applyAlignment="1" applyProtection="1">
      <alignment horizontal="center" vertical="top" wrapText="1"/>
    </xf>
    <xf numFmtId="166" fontId="8" fillId="0" borderId="19" xfId="29" applyNumberFormat="1" applyFont="1" applyFill="1" applyBorder="1" applyAlignment="1" applyProtection="1">
      <alignment horizontal="center" vertical="top" wrapText="1"/>
    </xf>
    <xf numFmtId="166" fontId="8" fillId="0" borderId="22" xfId="29" applyNumberFormat="1" applyFont="1" applyFill="1" applyBorder="1" applyAlignment="1" applyProtection="1">
      <alignment horizontal="center" vertical="top" wrapText="1"/>
    </xf>
    <xf numFmtId="0" fontId="9" fillId="0" borderId="37" xfId="0" applyNumberFormat="1" applyFont="1" applyFill="1" applyBorder="1" applyAlignment="1" applyProtection="1">
      <alignment horizontal="left" vertical="top" wrapText="1" indent="1"/>
    </xf>
    <xf numFmtId="166" fontId="8" fillId="0" borderId="64" xfId="29" applyNumberFormat="1" applyFont="1" applyFill="1" applyBorder="1" applyAlignment="1" applyProtection="1">
      <alignment horizontal="left" vertical="top" wrapText="1"/>
    </xf>
    <xf numFmtId="166" fontId="8" fillId="0" borderId="43" xfId="29" applyNumberFormat="1" applyFont="1" applyFill="1" applyBorder="1" applyAlignment="1" applyProtection="1">
      <alignment horizontal="left" vertical="top" wrapText="1"/>
    </xf>
    <xf numFmtId="166" fontId="8" fillId="0" borderId="43" xfId="29" applyNumberFormat="1" applyFont="1" applyFill="1" applyBorder="1" applyAlignment="1" applyProtection="1">
      <alignment horizontal="center" vertical="top" wrapText="1"/>
    </xf>
    <xf numFmtId="166" fontId="8" fillId="0" borderId="62" xfId="29" applyNumberFormat="1" applyFont="1" applyFill="1" applyBorder="1" applyAlignment="1" applyProtection="1">
      <alignment horizontal="center" vertical="top" wrapText="1"/>
    </xf>
    <xf numFmtId="166" fontId="8" fillId="0" borderId="64" xfId="29" applyNumberFormat="1" applyFont="1" applyFill="1" applyBorder="1" applyAlignment="1" applyProtection="1">
      <alignment horizontal="center" vertical="top" wrapText="1"/>
    </xf>
    <xf numFmtId="166" fontId="8" fillId="0" borderId="44" xfId="29" applyNumberFormat="1" applyFont="1" applyFill="1" applyBorder="1" applyAlignment="1" applyProtection="1">
      <alignment horizontal="center" vertical="top" wrapText="1"/>
    </xf>
    <xf numFmtId="0" fontId="8" fillId="0" borderId="10" xfId="0" applyNumberFormat="1" applyFont="1" applyBorder="1" applyAlignment="1" applyProtection="1">
      <alignment horizontal="left" vertical="top" wrapText="1" indent="1"/>
    </xf>
    <xf numFmtId="2" fontId="8" fillId="0" borderId="20" xfId="29" applyNumberFormat="1" applyFont="1" applyBorder="1" applyAlignment="1" applyProtection="1">
      <alignment horizontal="center" vertical="top" wrapText="1"/>
    </xf>
    <xf numFmtId="2" fontId="8" fillId="0" borderId="21" xfId="29" applyNumberFormat="1" applyFont="1" applyBorder="1" applyAlignment="1" applyProtection="1">
      <alignment horizontal="center" vertical="top" wrapText="1"/>
    </xf>
    <xf numFmtId="2" fontId="8" fillId="0" borderId="19" xfId="29" applyNumberFormat="1" applyFont="1" applyBorder="1" applyAlignment="1" applyProtection="1">
      <alignment horizontal="center" vertical="top" wrapText="1"/>
    </xf>
    <xf numFmtId="2" fontId="8" fillId="0" borderId="22" xfId="29" applyNumberFormat="1" applyFont="1" applyBorder="1" applyAlignment="1" applyProtection="1">
      <alignment horizontal="center" vertical="top" wrapText="1"/>
    </xf>
    <xf numFmtId="0" fontId="10" fillId="0" borderId="10" xfId="0" applyNumberFormat="1" applyFont="1" applyBorder="1" applyAlignment="1" applyProtection="1">
      <alignment horizontal="left" vertical="top" wrapText="1"/>
    </xf>
    <xf numFmtId="166" fontId="8" fillId="0" borderId="19" xfId="29" applyNumberFormat="1" applyFont="1" applyBorder="1" applyAlignment="1" applyProtection="1">
      <alignment horizontal="left" vertical="top" wrapText="1"/>
    </xf>
    <xf numFmtId="166" fontId="8" fillId="0" borderId="20" xfId="29" applyNumberFormat="1" applyFont="1" applyBorder="1" applyAlignment="1" applyProtection="1">
      <alignment horizontal="left" vertical="top" wrapText="1"/>
    </xf>
    <xf numFmtId="168" fontId="8" fillId="0" borderId="20" xfId="0" applyNumberFormat="1" applyFont="1" applyFill="1" applyBorder="1" applyAlignment="1" applyProtection="1">
      <alignment horizontal="center" vertical="top" wrapText="1"/>
    </xf>
    <xf numFmtId="168" fontId="8" fillId="0" borderId="21" xfId="0" applyNumberFormat="1" applyFont="1" applyBorder="1" applyAlignment="1" applyProtection="1">
      <alignment horizontal="center" vertical="top" wrapText="1"/>
    </xf>
    <xf numFmtId="9" fontId="8" fillId="0" borderId="19" xfId="0" applyNumberFormat="1" applyFont="1" applyFill="1" applyBorder="1" applyAlignment="1" applyProtection="1">
      <alignment horizontal="center" vertical="top" wrapText="1"/>
    </xf>
    <xf numFmtId="9" fontId="8" fillId="0" borderId="20" xfId="0" applyNumberFormat="1" applyFont="1" applyFill="1" applyBorder="1" applyAlignment="1" applyProtection="1">
      <alignment horizontal="center" vertical="top" wrapText="1"/>
    </xf>
    <xf numFmtId="9" fontId="8" fillId="0" borderId="22" xfId="0" applyNumberFormat="1" applyFont="1" applyFill="1" applyBorder="1" applyAlignment="1" applyProtection="1">
      <alignment horizontal="center" vertical="top" wrapText="1"/>
    </xf>
    <xf numFmtId="166" fontId="8" fillId="26" borderId="19" xfId="29" applyNumberFormat="1" applyFont="1" applyFill="1" applyBorder="1" applyAlignment="1" applyProtection="1">
      <alignment horizontal="left" vertical="top" wrapText="1"/>
    </xf>
    <xf numFmtId="166" fontId="8" fillId="26" borderId="20" xfId="29" applyNumberFormat="1" applyFont="1" applyFill="1" applyBorder="1" applyAlignment="1" applyProtection="1">
      <alignment horizontal="left" vertical="top" wrapText="1"/>
    </xf>
    <xf numFmtId="168" fontId="8" fillId="24" borderId="20" xfId="0" applyNumberFormat="1" applyFont="1" applyFill="1" applyBorder="1" applyAlignment="1" applyProtection="1">
      <alignment horizontal="center" vertical="top" wrapText="1"/>
      <protection locked="0"/>
    </xf>
    <xf numFmtId="168" fontId="8" fillId="24" borderId="21" xfId="0" applyNumberFormat="1" applyFont="1" applyFill="1" applyBorder="1" applyAlignment="1" applyProtection="1">
      <alignment horizontal="center" vertical="top" wrapText="1"/>
      <protection locked="0"/>
    </xf>
    <xf numFmtId="168" fontId="8" fillId="24" borderId="19" xfId="0" applyNumberFormat="1" applyFont="1" applyFill="1" applyBorder="1" applyAlignment="1" applyProtection="1">
      <alignment horizontal="center" vertical="top" wrapText="1"/>
      <protection locked="0"/>
    </xf>
    <xf numFmtId="168" fontId="8" fillId="24" borderId="22" xfId="0" applyNumberFormat="1" applyFont="1" applyFill="1" applyBorder="1" applyAlignment="1" applyProtection="1">
      <alignment horizontal="center" vertical="top" wrapText="1"/>
      <protection locked="0"/>
    </xf>
    <xf numFmtId="166" fontId="10" fillId="26" borderId="19" xfId="29" applyNumberFormat="1" applyFont="1" applyFill="1" applyBorder="1" applyAlignment="1" applyProtection="1">
      <alignment horizontal="left" vertical="top" wrapText="1"/>
    </xf>
    <xf numFmtId="166" fontId="10" fillId="26" borderId="20" xfId="29" applyNumberFormat="1" applyFont="1" applyFill="1" applyBorder="1" applyAlignment="1" applyProtection="1">
      <alignment horizontal="left" vertical="top" wrapText="1"/>
    </xf>
    <xf numFmtId="168" fontId="8" fillId="24" borderId="20" xfId="29" applyNumberFormat="1" applyFont="1" applyFill="1" applyBorder="1" applyAlignment="1" applyProtection="1">
      <alignment horizontal="center" vertical="top" wrapText="1"/>
      <protection locked="0"/>
    </xf>
    <xf numFmtId="168" fontId="8" fillId="24" borderId="21" xfId="29" applyNumberFormat="1" applyFont="1" applyFill="1" applyBorder="1" applyAlignment="1" applyProtection="1">
      <alignment horizontal="center" vertical="top" wrapText="1"/>
      <protection locked="0"/>
    </xf>
    <xf numFmtId="168" fontId="8" fillId="24" borderId="19" xfId="29" applyNumberFormat="1" applyFont="1" applyFill="1" applyBorder="1" applyAlignment="1" applyProtection="1">
      <alignment horizontal="center" vertical="top" wrapText="1"/>
      <protection locked="0"/>
    </xf>
    <xf numFmtId="168" fontId="8" fillId="24" borderId="22" xfId="29" applyNumberFormat="1" applyFont="1" applyFill="1" applyBorder="1" applyAlignment="1" applyProtection="1">
      <alignment horizontal="center" vertical="top" wrapText="1"/>
      <protection locked="0"/>
    </xf>
    <xf numFmtId="0" fontId="8" fillId="0" borderId="10" xfId="0" applyNumberFormat="1" applyFont="1" applyBorder="1" applyAlignment="1" applyProtection="1">
      <alignment horizontal="left" vertical="top" wrapText="1"/>
    </xf>
    <xf numFmtId="168" fontId="8" fillId="0" borderId="21" xfId="0" applyNumberFormat="1" applyFont="1" applyFill="1" applyBorder="1" applyAlignment="1" applyProtection="1">
      <alignment horizontal="center" vertical="top" wrapText="1"/>
    </xf>
    <xf numFmtId="168" fontId="8" fillId="0" borderId="19" xfId="0" applyNumberFormat="1" applyFont="1" applyFill="1" applyBorder="1" applyAlignment="1" applyProtection="1">
      <alignment horizontal="center" vertical="top" wrapText="1"/>
    </xf>
    <xf numFmtId="168" fontId="8" fillId="0" borderId="22" xfId="0" applyNumberFormat="1" applyFont="1" applyFill="1" applyBorder="1" applyAlignment="1" applyProtection="1">
      <alignment horizontal="center" vertical="top" wrapText="1"/>
    </xf>
    <xf numFmtId="0" fontId="8" fillId="0" borderId="23" xfId="0" applyFont="1" applyBorder="1" applyAlignment="1" applyProtection="1">
      <alignment horizontal="left" vertical="top" wrapText="1"/>
    </xf>
    <xf numFmtId="166" fontId="8" fillId="0" borderId="24" xfId="29" applyNumberFormat="1" applyFont="1" applyBorder="1" applyAlignment="1" applyProtection="1">
      <alignment horizontal="left" vertical="top" wrapText="1"/>
    </xf>
    <xf numFmtId="166" fontId="8" fillId="0" borderId="25" xfId="29" applyNumberFormat="1" applyFont="1" applyBorder="1" applyAlignment="1" applyProtection="1">
      <alignment horizontal="left" vertical="top" wrapText="1"/>
    </xf>
    <xf numFmtId="167" fontId="8" fillId="0" borderId="25" xfId="29" applyNumberFormat="1" applyFont="1" applyBorder="1" applyAlignment="1" applyProtection="1">
      <alignment vertical="top" wrapText="1"/>
    </xf>
    <xf numFmtId="167" fontId="8" fillId="0" borderId="26" xfId="29" applyNumberFormat="1" applyFont="1" applyBorder="1" applyAlignment="1" applyProtection="1">
      <alignment vertical="top" wrapText="1"/>
    </xf>
    <xf numFmtId="167" fontId="8" fillId="0" borderId="24" xfId="29" applyNumberFormat="1" applyFont="1" applyFill="1" applyBorder="1" applyAlignment="1" applyProtection="1">
      <alignment vertical="top" wrapText="1"/>
    </xf>
    <xf numFmtId="167" fontId="8" fillId="0" borderId="25" xfId="29" applyNumberFormat="1" applyFont="1" applyFill="1" applyBorder="1" applyAlignment="1" applyProtection="1">
      <alignment vertical="top" wrapText="1"/>
    </xf>
    <xf numFmtId="167" fontId="8" fillId="0" borderId="27" xfId="29" applyNumberFormat="1" applyFont="1" applyFill="1" applyBorder="1" applyAlignment="1" applyProtection="1">
      <alignment vertical="top" wrapText="1"/>
    </xf>
    <xf numFmtId="169" fontId="8" fillId="0" borderId="0" xfId="0" applyNumberFormat="1" applyFont="1" applyBorder="1" applyProtection="1"/>
    <xf numFmtId="169" fontId="8" fillId="0" borderId="0" xfId="29" applyNumberFormat="1" applyFont="1" applyProtection="1"/>
    <xf numFmtId="169" fontId="8" fillId="0" borderId="0" xfId="0" applyNumberFormat="1" applyFont="1" applyProtection="1"/>
    <xf numFmtId="0" fontId="9" fillId="0" borderId="29" xfId="0" applyFont="1" applyFill="1" applyBorder="1" applyAlignment="1">
      <alignment horizontal="center" vertical="center" wrapText="1"/>
    </xf>
    <xf numFmtId="0" fontId="9" fillId="0" borderId="47" xfId="0" applyFont="1" applyFill="1" applyBorder="1" applyAlignment="1">
      <alignment horizontal="centerContinuous" vertical="center" wrapText="1"/>
    </xf>
    <xf numFmtId="0" fontId="9" fillId="0" borderId="37" xfId="0" applyFont="1" applyFill="1" applyBorder="1" applyAlignment="1">
      <alignment horizontal="left"/>
    </xf>
    <xf numFmtId="0" fontId="9" fillId="0" borderId="64" xfId="0" applyFont="1" applyFill="1" applyBorder="1" applyAlignment="1">
      <alignment horizontal="center" vertical="center" wrapText="1"/>
    </xf>
    <xf numFmtId="0" fontId="10" fillId="0" borderId="14" xfId="0" applyFont="1" applyBorder="1" applyAlignment="1">
      <alignment horizontal="center"/>
    </xf>
    <xf numFmtId="0" fontId="8" fillId="0" borderId="19" xfId="0" applyFont="1" applyBorder="1"/>
    <xf numFmtId="0" fontId="8" fillId="0" borderId="20" xfId="0" applyFont="1" applyBorder="1"/>
    <xf numFmtId="0" fontId="8" fillId="0" borderId="21" xfId="0" applyFont="1" applyBorder="1"/>
    <xf numFmtId="0" fontId="8" fillId="0" borderId="22" xfId="0" applyFont="1" applyBorder="1"/>
    <xf numFmtId="172" fontId="8" fillId="0" borderId="21" xfId="0" applyNumberFormat="1" applyFont="1" applyFill="1" applyBorder="1"/>
    <xf numFmtId="0" fontId="8" fillId="24" borderId="19" xfId="0" applyFont="1" applyFill="1" applyBorder="1" applyAlignment="1" applyProtection="1">
      <alignment horizontal="center"/>
      <protection locked="0"/>
    </xf>
    <xf numFmtId="168" fontId="8" fillId="0" borderId="19" xfId="43" applyNumberFormat="1" applyFont="1" applyFill="1" applyBorder="1" applyAlignment="1" applyProtection="1">
      <alignment horizontal="center" vertical="top" wrapText="1"/>
    </xf>
    <xf numFmtId="168" fontId="8" fillId="0" borderId="20" xfId="43" applyNumberFormat="1" applyFont="1" applyFill="1" applyBorder="1" applyAlignment="1" applyProtection="1">
      <alignment horizontal="center" vertical="top" wrapText="1"/>
    </xf>
    <xf numFmtId="168" fontId="8" fillId="0" borderId="21" xfId="43" applyNumberFormat="1" applyFont="1" applyFill="1" applyBorder="1" applyAlignment="1" applyProtection="1">
      <alignment horizontal="center" vertical="top" wrapText="1"/>
    </xf>
    <xf numFmtId="9" fontId="8" fillId="0" borderId="14" xfId="43" applyFont="1" applyBorder="1" applyAlignment="1">
      <alignment horizontal="center"/>
    </xf>
    <xf numFmtId="9" fontId="8" fillId="0" borderId="45" xfId="43" applyFont="1" applyBorder="1" applyAlignment="1">
      <alignment horizontal="center"/>
    </xf>
    <xf numFmtId="168" fontId="8" fillId="24" borderId="24" xfId="43" applyNumberFormat="1" applyFont="1" applyFill="1" applyBorder="1" applyAlignment="1" applyProtection="1">
      <alignment horizontal="center" vertical="top" wrapText="1"/>
      <protection locked="0"/>
    </xf>
    <xf numFmtId="168" fontId="8" fillId="24" borderId="25" xfId="43" applyNumberFormat="1" applyFont="1" applyFill="1" applyBorder="1" applyAlignment="1" applyProtection="1">
      <alignment horizontal="center" vertical="top" wrapText="1"/>
      <protection locked="0"/>
    </xf>
    <xf numFmtId="168" fontId="8" fillId="0" borderId="25" xfId="43" applyNumberFormat="1" applyFont="1" applyFill="1" applyBorder="1" applyAlignment="1">
      <alignment horizontal="center" vertical="top" wrapText="1"/>
    </xf>
    <xf numFmtId="168" fontId="8" fillId="0" borderId="26" xfId="43" applyNumberFormat="1" applyFont="1" applyFill="1" applyBorder="1" applyAlignment="1">
      <alignment horizontal="center" vertical="top" wrapText="1"/>
    </xf>
    <xf numFmtId="168" fontId="8" fillId="0" borderId="27" xfId="43" applyNumberFormat="1" applyFont="1" applyFill="1" applyBorder="1" applyAlignment="1">
      <alignment horizontal="center" vertical="top" wrapText="1"/>
    </xf>
    <xf numFmtId="9" fontId="8" fillId="0" borderId="0" xfId="43" applyFont="1" applyBorder="1" applyAlignment="1">
      <alignment horizontal="center"/>
    </xf>
    <xf numFmtId="0" fontId="8" fillId="0" borderId="0" xfId="0" applyFont="1" applyBorder="1" applyAlignment="1">
      <alignment horizontal="left"/>
    </xf>
    <xf numFmtId="0" fontId="10" fillId="0" borderId="0" xfId="0" applyFont="1" applyBorder="1" applyAlignment="1">
      <alignment horizontal="center"/>
    </xf>
    <xf numFmtId="0" fontId="8" fillId="0" borderId="0" xfId="0" applyFont="1" applyBorder="1" applyAlignment="1"/>
    <xf numFmtId="172" fontId="8" fillId="0" borderId="0" xfId="0" applyNumberFormat="1" applyFont="1" applyBorder="1"/>
    <xf numFmtId="9" fontId="8" fillId="0" borderId="0" xfId="0" applyNumberFormat="1" applyFont="1" applyBorder="1" applyAlignment="1">
      <alignment horizontal="center"/>
    </xf>
    <xf numFmtId="0" fontId="10" fillId="0" borderId="0" xfId="0" applyFont="1" applyBorder="1" applyAlignment="1">
      <alignment horizontal="left"/>
    </xf>
    <xf numFmtId="0" fontId="8" fillId="0" borderId="58" xfId="0" applyFont="1" applyFill="1" applyBorder="1" applyAlignment="1">
      <alignment horizontal="center" vertical="center"/>
    </xf>
    <xf numFmtId="172" fontId="9" fillId="0" borderId="19" xfId="0" applyNumberFormat="1" applyFont="1" applyBorder="1"/>
    <xf numFmtId="0" fontId="8" fillId="24" borderId="10" xfId="0" applyFont="1" applyFill="1" applyBorder="1" applyAlignment="1" applyProtection="1">
      <alignment horizontal="left" indent="1"/>
      <protection locked="0"/>
    </xf>
    <xf numFmtId="172" fontId="8" fillId="24" borderId="15" xfId="0" applyNumberFormat="1" applyFont="1" applyFill="1" applyBorder="1" applyProtection="1">
      <protection locked="0"/>
    </xf>
    <xf numFmtId="172" fontId="8" fillId="24" borderId="16" xfId="0" applyNumberFormat="1" applyFont="1" applyFill="1" applyBorder="1" applyProtection="1">
      <protection locked="0"/>
    </xf>
    <xf numFmtId="172" fontId="8" fillId="0" borderId="16" xfId="0" applyNumberFormat="1" applyFont="1" applyBorder="1"/>
    <xf numFmtId="172" fontId="8" fillId="24" borderId="18" xfId="0" applyNumberFormat="1" applyFont="1" applyFill="1" applyBorder="1" applyProtection="1">
      <protection locked="0"/>
    </xf>
    <xf numFmtId="172" fontId="8" fillId="24" borderId="58" xfId="0" applyNumberFormat="1" applyFont="1" applyFill="1" applyBorder="1" applyProtection="1">
      <protection locked="0"/>
    </xf>
    <xf numFmtId="172" fontId="8" fillId="24" borderId="35" xfId="0" applyNumberFormat="1" applyFont="1" applyFill="1" applyBorder="1" applyProtection="1">
      <protection locked="0"/>
    </xf>
    <xf numFmtId="0" fontId="9" fillId="0" borderId="57" xfId="0" applyNumberFormat="1" applyFont="1" applyBorder="1" applyAlignment="1">
      <alignment vertical="center"/>
    </xf>
    <xf numFmtId="172" fontId="9" fillId="0" borderId="64" xfId="0" applyNumberFormat="1" applyFont="1" applyBorder="1"/>
    <xf numFmtId="0" fontId="10" fillId="0" borderId="10" xfId="0" applyNumberFormat="1" applyFont="1" applyBorder="1"/>
    <xf numFmtId="0" fontId="9" fillId="0" borderId="65" xfId="0" applyNumberFormat="1" applyFont="1" applyBorder="1" applyAlignment="1">
      <alignment horizontal="left"/>
    </xf>
    <xf numFmtId="0" fontId="9" fillId="0" borderId="54" xfId="0" applyNumberFormat="1" applyFont="1" applyBorder="1" applyAlignment="1">
      <alignment vertical="center"/>
    </xf>
    <xf numFmtId="0" fontId="12" fillId="0" borderId="0" xfId="0" applyFont="1" applyFill="1" applyBorder="1" applyAlignment="1">
      <alignment horizontal="left"/>
    </xf>
    <xf numFmtId="43" fontId="12" fillId="0" borderId="0" xfId="29" applyFont="1" applyBorder="1"/>
    <xf numFmtId="169" fontId="12" fillId="0" borderId="0" xfId="0" applyNumberFormat="1" applyFont="1" applyBorder="1"/>
    <xf numFmtId="0" fontId="8" fillId="0" borderId="10" xfId="0" applyNumberFormat="1" applyFont="1" applyBorder="1" applyAlignment="1">
      <alignment horizontal="left" indent="2"/>
    </xf>
    <xf numFmtId="0" fontId="9" fillId="0" borderId="10" xfId="0" quotePrefix="1" applyFont="1" applyBorder="1"/>
    <xf numFmtId="0" fontId="12" fillId="0" borderId="10" xfId="0" quotePrefix="1" applyFont="1" applyBorder="1" applyAlignment="1">
      <alignment horizontal="left" indent="1"/>
    </xf>
    <xf numFmtId="0" fontId="8" fillId="0" borderId="10" xfId="0" quotePrefix="1" applyFont="1" applyBorder="1" applyAlignment="1">
      <alignment horizontal="left" indent="1"/>
    </xf>
    <xf numFmtId="0" fontId="9" fillId="0" borderId="55" xfId="0" applyNumberFormat="1" applyFont="1" applyBorder="1" applyAlignment="1">
      <alignment horizontal="left"/>
    </xf>
    <xf numFmtId="0" fontId="9" fillId="0" borderId="10" xfId="0" applyFont="1" applyBorder="1" applyAlignment="1">
      <alignment horizontal="left" indent="2"/>
    </xf>
    <xf numFmtId="0" fontId="9" fillId="0" borderId="10" xfId="0" quotePrefix="1" applyFont="1" applyBorder="1" applyAlignment="1">
      <alignment horizontal="left" indent="1"/>
    </xf>
    <xf numFmtId="0" fontId="8" fillId="0" borderId="10" xfId="0" quotePrefix="1" applyFont="1" applyBorder="1" applyAlignment="1">
      <alignment horizontal="left" indent="2"/>
    </xf>
    <xf numFmtId="0" fontId="9" fillId="0" borderId="0" xfId="0" applyFont="1" applyBorder="1"/>
    <xf numFmtId="172" fontId="9" fillId="0" borderId="0" xfId="0" applyNumberFormat="1" applyFont="1" applyBorder="1"/>
    <xf numFmtId="0" fontId="9" fillId="0" borderId="6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4" xfId="0" applyFont="1" applyBorder="1" applyAlignment="1">
      <alignment horizontal="center" wrapText="1"/>
    </xf>
    <xf numFmtId="9" fontId="8" fillId="0" borderId="63" xfId="43" applyFont="1" applyFill="1" applyBorder="1" applyAlignment="1">
      <alignment horizontal="center" vertical="center"/>
    </xf>
    <xf numFmtId="0" fontId="8" fillId="0" borderId="63" xfId="0" applyFont="1" applyFill="1" applyBorder="1" applyAlignment="1">
      <alignment horizontal="center" vertical="center"/>
    </xf>
    <xf numFmtId="0" fontId="10" fillId="0" borderId="65" xfId="0" applyFont="1" applyBorder="1"/>
    <xf numFmtId="172" fontId="8" fillId="0" borderId="21" xfId="0" applyNumberFormat="1" applyFont="1" applyBorder="1"/>
    <xf numFmtId="172" fontId="8" fillId="26" borderId="20" xfId="0" applyNumberFormat="1" applyFont="1" applyFill="1" applyBorder="1"/>
    <xf numFmtId="168" fontId="8" fillId="0" borderId="14" xfId="43" applyNumberFormat="1" applyFont="1" applyBorder="1" applyAlignment="1">
      <alignment horizontal="center"/>
    </xf>
    <xf numFmtId="172" fontId="9" fillId="26" borderId="16" xfId="0" applyNumberFormat="1" applyFont="1" applyFill="1" applyBorder="1"/>
    <xf numFmtId="168" fontId="9" fillId="0" borderId="14" xfId="43" applyNumberFormat="1" applyFont="1" applyBorder="1" applyAlignment="1">
      <alignment horizontal="center"/>
    </xf>
    <xf numFmtId="172" fontId="9" fillId="26" borderId="36" xfId="0" applyNumberFormat="1" applyFont="1" applyFill="1" applyBorder="1"/>
    <xf numFmtId="172" fontId="9" fillId="26" borderId="20" xfId="0" applyNumberFormat="1" applyFont="1" applyFill="1" applyBorder="1"/>
    <xf numFmtId="172" fontId="9" fillId="26" borderId="21" xfId="0" applyNumberFormat="1" applyFont="1" applyFill="1" applyBorder="1"/>
    <xf numFmtId="172" fontId="9" fillId="0" borderId="21" xfId="0" applyNumberFormat="1" applyFont="1" applyBorder="1"/>
    <xf numFmtId="172" fontId="9" fillId="0" borderId="38" xfId="0" applyNumberFormat="1" applyFont="1" applyBorder="1"/>
    <xf numFmtId="172" fontId="9" fillId="0" borderId="63" xfId="0" applyNumberFormat="1" applyFont="1" applyBorder="1"/>
    <xf numFmtId="172" fontId="9" fillId="0" borderId="62" xfId="0" applyNumberFormat="1" applyFont="1" applyBorder="1"/>
    <xf numFmtId="172" fontId="8" fillId="0" borderId="18" xfId="0" applyNumberFormat="1" applyFont="1" applyBorder="1"/>
    <xf numFmtId="0" fontId="9" fillId="0" borderId="23" xfId="0" applyNumberFormat="1" applyFont="1" applyBorder="1" applyAlignment="1">
      <alignment vertical="center" wrapText="1"/>
    </xf>
    <xf numFmtId="172" fontId="9" fillId="0" borderId="17" xfId="0" applyNumberFormat="1" applyFont="1" applyBorder="1"/>
    <xf numFmtId="172" fontId="9" fillId="0" borderId="67" xfId="0" applyNumberFormat="1" applyFont="1" applyBorder="1"/>
    <xf numFmtId="168" fontId="9" fillId="0" borderId="45" xfId="43" applyNumberFormat="1" applyFont="1" applyBorder="1" applyAlignment="1">
      <alignment horizontal="center"/>
    </xf>
    <xf numFmtId="169" fontId="12" fillId="0" borderId="0" xfId="0" applyNumberFormat="1" applyFont="1" applyBorder="1" applyAlignment="1">
      <alignment horizontal="center"/>
    </xf>
    <xf numFmtId="0" fontId="12" fillId="0" borderId="0" xfId="0" applyFont="1" applyBorder="1" applyAlignment="1">
      <alignment horizontal="center" vertical="top" wrapText="1"/>
    </xf>
    <xf numFmtId="169" fontId="11" fillId="0" borderId="0" xfId="0" applyNumberFormat="1" applyFont="1" applyBorder="1" applyAlignment="1">
      <alignment horizontal="center"/>
    </xf>
    <xf numFmtId="0" fontId="9" fillId="0" borderId="31" xfId="0" applyFont="1" applyFill="1" applyBorder="1" applyAlignment="1">
      <alignment horizontal="centerContinuous" vertical="center" wrapText="1"/>
    </xf>
    <xf numFmtId="0" fontId="9" fillId="0" borderId="29" xfId="0" applyFont="1" applyFill="1" applyBorder="1" applyAlignment="1">
      <alignment horizontal="centerContinuous" vertical="center" wrapText="1"/>
    </xf>
    <xf numFmtId="0" fontId="9" fillId="0" borderId="30" xfId="0" applyFont="1" applyFill="1" applyBorder="1" applyAlignment="1">
      <alignment horizontal="centerContinuous" vertical="center" wrapText="1"/>
    </xf>
    <xf numFmtId="0" fontId="9" fillId="0" borderId="32" xfId="0" applyFont="1" applyFill="1" applyBorder="1" applyAlignment="1">
      <alignment horizontal="centerContinuous" vertical="center" wrapText="1"/>
    </xf>
    <xf numFmtId="9" fontId="9" fillId="0" borderId="64" xfId="43" applyFont="1" applyFill="1" applyBorder="1" applyAlignment="1">
      <alignment horizontal="center" vertical="center" wrapText="1"/>
    </xf>
    <xf numFmtId="9" fontId="9" fillId="0" borderId="62" xfId="43" applyFont="1" applyFill="1" applyBorder="1" applyAlignment="1">
      <alignment horizontal="center" vertical="center" wrapText="1"/>
    </xf>
    <xf numFmtId="9" fontId="9" fillId="0" borderId="43" xfId="43" applyFont="1" applyFill="1" applyBorder="1" applyAlignment="1">
      <alignment horizontal="center" vertical="center" wrapText="1"/>
    </xf>
    <xf numFmtId="0" fontId="9" fillId="0" borderId="41" xfId="0" applyFont="1" applyFill="1" applyBorder="1" applyAlignment="1">
      <alignment horizontal="center" vertical="center" wrapText="1"/>
    </xf>
    <xf numFmtId="0" fontId="9" fillId="0" borderId="10" xfId="0" applyFont="1" applyFill="1" applyBorder="1" applyAlignment="1">
      <alignment horizontal="left"/>
    </xf>
    <xf numFmtId="0" fontId="9" fillId="0" borderId="48" xfId="0" applyFont="1" applyFill="1" applyBorder="1" applyAlignment="1">
      <alignment horizontal="center" vertical="top" wrapText="1"/>
    </xf>
    <xf numFmtId="0" fontId="9" fillId="0" borderId="58" xfId="0" applyFont="1" applyFill="1" applyBorder="1" applyAlignment="1">
      <alignment horizontal="center" vertical="top" wrapText="1"/>
    </xf>
    <xf numFmtId="0" fontId="9" fillId="0" borderId="63" xfId="0" applyFont="1" applyFill="1" applyBorder="1" applyAlignment="1">
      <alignment horizontal="center" vertical="top" wrapText="1"/>
    </xf>
    <xf numFmtId="0" fontId="9" fillId="0" borderId="40" xfId="0" applyFont="1" applyFill="1" applyBorder="1" applyAlignment="1">
      <alignment horizontal="center" vertical="top" wrapText="1"/>
    </xf>
    <xf numFmtId="172" fontId="8" fillId="0" borderId="14" xfId="0" applyNumberFormat="1" applyFont="1" applyBorder="1"/>
    <xf numFmtId="0" fontId="9" fillId="0" borderId="14" xfId="0" applyFont="1" applyBorder="1"/>
    <xf numFmtId="172" fontId="9" fillId="0" borderId="49" xfId="0" applyNumberFormat="1" applyFont="1" applyBorder="1"/>
    <xf numFmtId="172" fontId="9" fillId="0" borderId="55" xfId="0" applyNumberFormat="1" applyFont="1" applyBorder="1"/>
    <xf numFmtId="0" fontId="13" fillId="0" borderId="0" xfId="0" applyFont="1" applyBorder="1" applyAlignment="1">
      <alignment vertical="center" wrapText="1"/>
    </xf>
    <xf numFmtId="169" fontId="9" fillId="0" borderId="0" xfId="0" applyNumberFormat="1" applyFont="1" applyFill="1" applyBorder="1"/>
    <xf numFmtId="166" fontId="12" fillId="0" borderId="0" xfId="29" applyNumberFormat="1" applyFont="1"/>
    <xf numFmtId="0" fontId="9" fillId="0" borderId="14" xfId="0" applyFont="1" applyFill="1" applyBorder="1" applyAlignment="1">
      <alignment horizontal="center" vertical="top" wrapText="1"/>
    </xf>
    <xf numFmtId="0" fontId="9" fillId="0" borderId="19" xfId="0" applyFont="1" applyFill="1" applyBorder="1" applyAlignment="1">
      <alignment horizontal="center" vertical="top" wrapText="1"/>
    </xf>
    <xf numFmtId="0" fontId="9" fillId="0" borderId="21" xfId="0" applyFont="1" applyFill="1" applyBorder="1" applyAlignment="1">
      <alignment horizontal="center" vertical="top" wrapText="1"/>
    </xf>
    <xf numFmtId="0" fontId="9" fillId="0" borderId="22" xfId="0" applyFont="1" applyFill="1" applyBorder="1" applyAlignment="1">
      <alignment horizontal="center" vertical="top" wrapText="1"/>
    </xf>
    <xf numFmtId="0" fontId="10" fillId="0" borderId="49" xfId="0" applyFont="1" applyBorder="1"/>
    <xf numFmtId="0" fontId="8" fillId="0" borderId="65" xfId="0" applyFont="1" applyBorder="1" applyAlignment="1">
      <alignment horizontal="left" indent="1"/>
    </xf>
    <xf numFmtId="172" fontId="8" fillId="0" borderId="17" xfId="0" applyNumberFormat="1" applyFont="1" applyBorder="1"/>
    <xf numFmtId="172" fontId="8" fillId="0" borderId="49" xfId="0" applyNumberFormat="1" applyFont="1" applyBorder="1"/>
    <xf numFmtId="172" fontId="9" fillId="0" borderId="14" xfId="0" applyNumberFormat="1" applyFont="1" applyBorder="1"/>
    <xf numFmtId="172" fontId="8" fillId="24" borderId="21" xfId="29" applyNumberFormat="1" applyFont="1" applyFill="1" applyBorder="1" applyProtection="1">
      <protection locked="0"/>
    </xf>
    <xf numFmtId="172" fontId="8" fillId="24" borderId="19" xfId="29" applyNumberFormat="1" applyFont="1" applyFill="1" applyBorder="1" applyProtection="1">
      <protection locked="0"/>
    </xf>
    <xf numFmtId="0" fontId="14" fillId="0" borderId="0" xfId="0" applyFont="1" applyBorder="1" applyAlignment="1">
      <alignment vertical="center" wrapText="1"/>
    </xf>
    <xf numFmtId="0" fontId="9" fillId="0" borderId="48" xfId="0" applyFont="1" applyFill="1" applyBorder="1" applyAlignment="1">
      <alignment horizontal="left"/>
    </xf>
    <xf numFmtId="0" fontId="10" fillId="0" borderId="14" xfId="0" applyFont="1" applyBorder="1" applyAlignment="1">
      <alignment horizontal="left"/>
    </xf>
    <xf numFmtId="172" fontId="9" fillId="0" borderId="41" xfId="0" applyNumberFormat="1" applyFont="1" applyBorder="1"/>
    <xf numFmtId="0" fontId="9" fillId="0" borderId="14" xfId="0" applyFont="1" applyFill="1" applyBorder="1" applyAlignment="1">
      <alignment horizontal="left"/>
    </xf>
    <xf numFmtId="0" fontId="8" fillId="0" borderId="10" xfId="0" applyFont="1" applyBorder="1" applyAlignment="1"/>
    <xf numFmtId="0" fontId="9" fillId="0" borderId="65" xfId="0" applyFont="1" applyBorder="1"/>
    <xf numFmtId="0" fontId="8" fillId="0" borderId="65" xfId="0" applyFont="1" applyFill="1" applyBorder="1"/>
    <xf numFmtId="0" fontId="8" fillId="0" borderId="68" xfId="0" applyFont="1" applyBorder="1"/>
    <xf numFmtId="172" fontId="9" fillId="0" borderId="48" xfId="0" applyNumberFormat="1" applyFont="1" applyBorder="1"/>
    <xf numFmtId="0" fontId="8" fillId="0" borderId="23" xfId="0" applyFont="1" applyFill="1" applyBorder="1" applyAlignment="1">
      <alignment horizontal="left" indent="1"/>
    </xf>
    <xf numFmtId="172" fontId="8" fillId="0" borderId="24" xfId="0" applyNumberFormat="1" applyFont="1" applyBorder="1"/>
    <xf numFmtId="172" fontId="8" fillId="0" borderId="26" xfId="0" applyNumberFormat="1" applyFont="1" applyBorder="1"/>
    <xf numFmtId="172" fontId="8" fillId="0" borderId="45" xfId="0" applyNumberFormat="1" applyFont="1" applyBorder="1"/>
    <xf numFmtId="0" fontId="9" fillId="0" borderId="61" xfId="0" applyFont="1" applyFill="1" applyBorder="1" applyAlignment="1">
      <alignment horizontal="centerContinuous" vertical="center" wrapText="1"/>
    </xf>
    <xf numFmtId="172" fontId="9" fillId="0" borderId="35" xfId="0" applyNumberFormat="1" applyFont="1" applyFill="1" applyBorder="1"/>
    <xf numFmtId="172" fontId="9" fillId="0" borderId="16" xfId="0" applyNumberFormat="1" applyFont="1" applyFill="1" applyBorder="1"/>
    <xf numFmtId="172" fontId="9" fillId="0" borderId="17" xfId="0" applyNumberFormat="1" applyFont="1" applyFill="1" applyBorder="1"/>
    <xf numFmtId="172" fontId="9" fillId="0" borderId="15" xfId="0" applyNumberFormat="1" applyFont="1" applyFill="1" applyBorder="1"/>
    <xf numFmtId="172" fontId="8" fillId="0" borderId="18" xfId="0" applyNumberFormat="1" applyFont="1" applyFill="1" applyBorder="1"/>
    <xf numFmtId="172" fontId="8" fillId="0" borderId="49" xfId="0" applyNumberFormat="1" applyFont="1" applyFill="1" applyBorder="1"/>
    <xf numFmtId="172" fontId="8" fillId="0" borderId="15" xfId="0" applyNumberFormat="1" applyFont="1" applyFill="1" applyBorder="1"/>
    <xf numFmtId="172" fontId="8" fillId="0" borderId="16" xfId="0" applyNumberFormat="1" applyFont="1" applyFill="1" applyBorder="1"/>
    <xf numFmtId="172" fontId="8" fillId="0" borderId="19" xfId="0" applyNumberFormat="1" applyFont="1" applyFill="1" applyBorder="1" applyProtection="1">
      <protection locked="0"/>
    </xf>
    <xf numFmtId="172" fontId="8" fillId="0" borderId="21" xfId="0" applyNumberFormat="1" applyFont="1" applyFill="1" applyBorder="1" applyProtection="1">
      <protection locked="0"/>
    </xf>
    <xf numFmtId="0" fontId="9" fillId="0" borderId="54" xfId="0" applyFont="1" applyBorder="1" applyAlignment="1">
      <alignment vertical="center" wrapText="1"/>
    </xf>
    <xf numFmtId="0" fontId="9" fillId="0" borderId="54" xfId="0" applyFont="1" applyBorder="1" applyAlignment="1">
      <alignment horizontal="left" indent="1"/>
    </xf>
    <xf numFmtId="0" fontId="13" fillId="0" borderId="0" xfId="0" applyFont="1" applyFill="1" applyBorder="1" applyAlignment="1">
      <alignment vertical="center" wrapText="1"/>
    </xf>
    <xf numFmtId="0" fontId="14" fillId="0" borderId="0" xfId="0" applyFont="1" applyFill="1" applyBorder="1" applyAlignment="1">
      <alignment vertical="center" wrapText="1"/>
    </xf>
    <xf numFmtId="0" fontId="9" fillId="0" borderId="69" xfId="0" applyFont="1" applyFill="1" applyBorder="1" applyAlignment="1">
      <alignment horizontal="centerContinuous" vertical="center" wrapText="1"/>
    </xf>
    <xf numFmtId="0" fontId="8" fillId="0" borderId="10" xfId="0" applyNumberFormat="1" applyFont="1" applyBorder="1" applyAlignment="1">
      <alignment horizontal="left" indent="1"/>
    </xf>
    <xf numFmtId="0" fontId="12" fillId="0" borderId="10" xfId="0" applyNumberFormat="1" applyFont="1" applyBorder="1" applyAlignment="1">
      <alignment horizontal="left" indent="2"/>
    </xf>
    <xf numFmtId="0" fontId="8" fillId="0" borderId="10" xfId="0" applyNumberFormat="1" applyFont="1" applyFill="1" applyBorder="1" applyAlignment="1">
      <alignment horizontal="left" indent="1"/>
    </xf>
    <xf numFmtId="0" fontId="12" fillId="0" borderId="10" xfId="0" applyFont="1" applyBorder="1" applyAlignment="1">
      <alignment horizontal="left" indent="2"/>
    </xf>
    <xf numFmtId="0" fontId="14" fillId="0" borderId="0" xfId="0" applyFont="1" applyBorder="1"/>
    <xf numFmtId="0" fontId="7" fillId="0" borderId="11" xfId="0" applyFont="1" applyFill="1" applyBorder="1" applyAlignment="1">
      <alignment horizontal="left"/>
    </xf>
    <xf numFmtId="0" fontId="7" fillId="0" borderId="11" xfId="0" applyFont="1" applyFill="1" applyBorder="1" applyAlignment="1">
      <alignment horizontal="center"/>
    </xf>
    <xf numFmtId="0" fontId="9" fillId="0" borderId="24" xfId="0" applyFont="1" applyFill="1" applyBorder="1" applyAlignment="1">
      <alignment horizontal="center" vertical="top" wrapText="1"/>
    </xf>
    <xf numFmtId="0" fontId="9" fillId="0" borderId="26" xfId="0" applyFont="1" applyFill="1" applyBorder="1" applyAlignment="1">
      <alignment horizontal="center" vertical="top" wrapText="1"/>
    </xf>
    <xf numFmtId="0" fontId="9" fillId="0" borderId="27" xfId="0" applyFont="1" applyFill="1" applyBorder="1" applyAlignment="1">
      <alignment horizontal="center" vertical="top" wrapText="1"/>
    </xf>
    <xf numFmtId="0" fontId="9" fillId="0" borderId="28" xfId="0" applyNumberFormat="1" applyFont="1" applyFill="1" applyBorder="1"/>
    <xf numFmtId="0" fontId="9" fillId="0" borderId="30" xfId="0" applyNumberFormat="1" applyFont="1" applyFill="1" applyBorder="1" applyAlignment="1">
      <alignment horizontal="center"/>
    </xf>
    <xf numFmtId="173" fontId="9" fillId="0" borderId="30" xfId="29" applyNumberFormat="1" applyFont="1" applyFill="1" applyBorder="1" applyAlignment="1">
      <alignment horizontal="center"/>
    </xf>
    <xf numFmtId="0" fontId="12" fillId="0" borderId="30" xfId="0" applyNumberFormat="1" applyFont="1" applyFill="1" applyBorder="1" applyAlignment="1">
      <alignment horizontal="center"/>
    </xf>
    <xf numFmtId="172" fontId="9" fillId="0" borderId="29" xfId="0" applyNumberFormat="1" applyFont="1" applyFill="1" applyBorder="1" applyAlignment="1">
      <alignment horizontal="center"/>
    </xf>
    <xf numFmtId="172" fontId="9" fillId="0" borderId="31" xfId="0" applyNumberFormat="1" applyFont="1" applyFill="1" applyBorder="1" applyAlignment="1">
      <alignment horizontal="center"/>
    </xf>
    <xf numFmtId="172" fontId="9" fillId="0" borderId="32" xfId="0" applyNumberFormat="1" applyFont="1" applyFill="1" applyBorder="1" applyAlignment="1">
      <alignment horizontal="center"/>
    </xf>
    <xf numFmtId="172" fontId="9" fillId="0" borderId="61" xfId="0" applyNumberFormat="1" applyFont="1" applyFill="1" applyBorder="1" applyAlignment="1">
      <alignment horizontal="center"/>
    </xf>
    <xf numFmtId="0" fontId="12" fillId="24" borderId="10" xfId="0" applyNumberFormat="1" applyFont="1" applyFill="1" applyBorder="1" applyAlignment="1" applyProtection="1">
      <alignment horizontal="left" indent="1"/>
      <protection locked="0"/>
    </xf>
    <xf numFmtId="173" fontId="9" fillId="24" borderId="20" xfId="29" applyNumberFormat="1" applyFont="1" applyFill="1" applyBorder="1" applyAlignment="1" applyProtection="1">
      <alignment horizontal="center"/>
      <protection locked="0"/>
    </xf>
    <xf numFmtId="0" fontId="8" fillId="24" borderId="10" xfId="0" applyNumberFormat="1" applyFont="1" applyFill="1" applyBorder="1" applyAlignment="1" applyProtection="1">
      <alignment horizontal="left" indent="1"/>
      <protection locked="0"/>
    </xf>
    <xf numFmtId="0" fontId="8" fillId="24" borderId="20" xfId="0" applyNumberFormat="1" applyFont="1" applyFill="1" applyBorder="1" applyProtection="1">
      <protection locked="0"/>
    </xf>
    <xf numFmtId="173" fontId="8" fillId="24" borderId="20" xfId="29" applyNumberFormat="1" applyFont="1" applyFill="1" applyBorder="1" applyAlignment="1" applyProtection="1">
      <alignment horizontal="center"/>
      <protection locked="0"/>
    </xf>
    <xf numFmtId="0" fontId="9" fillId="24" borderId="37" xfId="0" applyNumberFormat="1" applyFont="1" applyFill="1" applyBorder="1" applyAlignment="1" applyProtection="1">
      <alignment horizontal="left" indent="1"/>
      <protection locked="0"/>
    </xf>
    <xf numFmtId="0" fontId="8" fillId="24" borderId="39" xfId="0" applyNumberFormat="1" applyFont="1" applyFill="1" applyBorder="1" applyProtection="1">
      <protection locked="0"/>
    </xf>
    <xf numFmtId="173" fontId="8" fillId="24" borderId="39" xfId="29" applyNumberFormat="1" applyFont="1" applyFill="1" applyBorder="1" applyAlignment="1" applyProtection="1">
      <alignment horizontal="center"/>
      <protection locked="0"/>
    </xf>
    <xf numFmtId="172" fontId="8" fillId="24" borderId="63" xfId="0" applyNumberFormat="1" applyFont="1" applyFill="1" applyBorder="1" applyProtection="1">
      <protection locked="0"/>
    </xf>
    <xf numFmtId="0" fontId="9" fillId="0" borderId="10" xfId="0" applyNumberFormat="1" applyFont="1" applyFill="1" applyBorder="1"/>
    <xf numFmtId="0" fontId="8" fillId="0" borderId="20" xfId="0" applyNumberFormat="1" applyFont="1" applyFill="1" applyBorder="1"/>
    <xf numFmtId="173" fontId="8" fillId="0" borderId="20" xfId="29" applyNumberFormat="1" applyFont="1" applyFill="1" applyBorder="1" applyAlignment="1">
      <alignment horizontal="center"/>
    </xf>
    <xf numFmtId="172" fontId="8" fillId="0" borderId="19" xfId="0" applyNumberFormat="1" applyFont="1" applyFill="1" applyBorder="1"/>
    <xf numFmtId="0" fontId="9" fillId="24" borderId="10" xfId="0" applyNumberFormat="1" applyFont="1" applyFill="1" applyBorder="1" applyAlignment="1" applyProtection="1">
      <alignment horizontal="left" indent="1"/>
      <protection locked="0"/>
    </xf>
    <xf numFmtId="0" fontId="8" fillId="24" borderId="23" xfId="0" applyNumberFormat="1" applyFont="1" applyFill="1" applyBorder="1" applyAlignment="1" applyProtection="1">
      <alignment horizontal="left" indent="1"/>
      <protection locked="0"/>
    </xf>
    <xf numFmtId="0" fontId="8" fillId="24" borderId="25" xfId="0" applyNumberFormat="1" applyFont="1" applyFill="1" applyBorder="1" applyProtection="1">
      <protection locked="0"/>
    </xf>
    <xf numFmtId="173" fontId="8" fillId="24" borderId="25" xfId="29" applyNumberFormat="1" applyFont="1" applyFill="1" applyBorder="1" applyAlignment="1" applyProtection="1">
      <alignment horizontal="center"/>
      <protection locked="0"/>
    </xf>
    <xf numFmtId="172" fontId="8" fillId="24" borderId="26" xfId="0" applyNumberFormat="1" applyFont="1" applyFill="1" applyBorder="1" applyProtection="1">
      <protection locked="0"/>
    </xf>
    <xf numFmtId="0" fontId="13" fillId="0" borderId="0" xfId="0" applyNumberFormat="1" applyFont="1" applyBorder="1"/>
    <xf numFmtId="0" fontId="12" fillId="0" borderId="0" xfId="0" applyNumberFormat="1" applyFont="1" applyBorder="1"/>
    <xf numFmtId="9" fontId="9" fillId="0" borderId="21" xfId="43" applyFont="1" applyFill="1" applyBorder="1" applyAlignment="1">
      <alignment horizontal="center" vertical="center" wrapText="1"/>
    </xf>
    <xf numFmtId="9" fontId="9" fillId="0" borderId="22" xfId="43" applyFont="1" applyFill="1" applyBorder="1" applyAlignment="1">
      <alignment horizontal="center" vertical="center" wrapText="1"/>
    </xf>
    <xf numFmtId="0" fontId="8" fillId="0" borderId="14" xfId="0" applyFont="1" applyFill="1" applyBorder="1" applyAlignment="1" applyProtection="1">
      <alignment horizontal="center"/>
      <protection locked="0"/>
    </xf>
    <xf numFmtId="0" fontId="8" fillId="0" borderId="14" xfId="0" applyNumberFormat="1" applyFont="1" applyBorder="1" applyAlignment="1">
      <alignment horizontal="left" indent="1"/>
    </xf>
    <xf numFmtId="0" fontId="9" fillId="0" borderId="14" xfId="0" applyFont="1" applyFill="1" applyBorder="1" applyAlignment="1">
      <alignment wrapText="1"/>
    </xf>
    <xf numFmtId="0" fontId="12" fillId="0" borderId="0" xfId="0" applyFont="1" applyBorder="1" applyAlignment="1" applyProtection="1">
      <alignment horizontal="left"/>
    </xf>
    <xf numFmtId="172" fontId="9" fillId="0" borderId="42" xfId="0" applyNumberFormat="1" applyFont="1" applyBorder="1" applyAlignment="1">
      <alignment vertical="top"/>
    </xf>
    <xf numFmtId="172" fontId="9" fillId="0" borderId="43" xfId="0" applyNumberFormat="1" applyFont="1" applyBorder="1" applyAlignment="1">
      <alignment vertical="top"/>
    </xf>
    <xf numFmtId="172" fontId="9" fillId="0" borderId="44" xfId="0" applyNumberFormat="1" applyFont="1" applyBorder="1" applyAlignment="1">
      <alignment vertical="top"/>
    </xf>
    <xf numFmtId="0" fontId="9" fillId="0" borderId="57" xfId="0" applyFont="1" applyBorder="1" applyAlignment="1">
      <alignment vertical="top" wrapText="1"/>
    </xf>
    <xf numFmtId="0" fontId="8" fillId="0" borderId="41" xfId="0" applyFont="1" applyBorder="1" applyAlignment="1">
      <alignment horizontal="center" vertical="top"/>
    </xf>
    <xf numFmtId="0" fontId="12" fillId="0" borderId="0" xfId="0" quotePrefix="1" applyFont="1" applyBorder="1" applyProtection="1"/>
    <xf numFmtId="0" fontId="13" fillId="0" borderId="0" xfId="0" applyFont="1" applyFill="1" applyBorder="1"/>
    <xf numFmtId="0" fontId="13" fillId="0" borderId="0" xfId="0" applyFont="1" applyBorder="1" applyAlignment="1" applyProtection="1">
      <alignment horizontal="left"/>
    </xf>
    <xf numFmtId="0" fontId="8" fillId="0" borderId="19" xfId="0" applyNumberFormat="1" applyFont="1" applyBorder="1" applyAlignment="1">
      <alignment horizontal="center"/>
    </xf>
    <xf numFmtId="0" fontId="5" fillId="27" borderId="28" xfId="0" applyFont="1" applyFill="1" applyBorder="1"/>
    <xf numFmtId="0" fontId="5" fillId="27" borderId="46" xfId="0" applyFont="1" applyFill="1" applyBorder="1" applyAlignment="1">
      <alignment horizontal="left"/>
    </xf>
    <xf numFmtId="0" fontId="5" fillId="27" borderId="60" xfId="0" applyFont="1" applyFill="1" applyBorder="1" applyAlignment="1">
      <alignment horizontal="left"/>
    </xf>
    <xf numFmtId="0" fontId="5" fillId="27" borderId="28" xfId="0" applyFont="1" applyFill="1" applyBorder="1" applyAlignment="1">
      <alignment horizontal="left"/>
    </xf>
    <xf numFmtId="0" fontId="6" fillId="28" borderId="0" xfId="0" applyFont="1" applyFill="1"/>
    <xf numFmtId="0" fontId="3" fillId="0" borderId="10" xfId="0" applyFont="1" applyBorder="1"/>
    <xf numFmtId="0" fontId="3" fillId="0" borderId="0" xfId="0" applyFont="1" applyBorder="1"/>
    <xf numFmtId="0" fontId="3" fillId="0" borderId="0" xfId="0" applyFont="1"/>
    <xf numFmtId="0" fontId="3" fillId="0" borderId="0" xfId="0" quotePrefix="1" applyFont="1" applyBorder="1"/>
    <xf numFmtId="0" fontId="3" fillId="0" borderId="14" xfId="0" applyFont="1" applyBorder="1"/>
    <xf numFmtId="0" fontId="3" fillId="0" borderId="14" xfId="0" quotePrefix="1" applyFont="1" applyBorder="1"/>
    <xf numFmtId="0" fontId="3" fillId="0" borderId="23" xfId="0" applyFont="1" applyBorder="1"/>
    <xf numFmtId="0" fontId="3" fillId="0" borderId="11" xfId="0" applyFont="1" applyBorder="1"/>
    <xf numFmtId="0" fontId="3" fillId="0" borderId="45" xfId="0" applyFont="1" applyBorder="1"/>
    <xf numFmtId="0" fontId="20" fillId="0" borderId="0" xfId="0" applyFont="1"/>
    <xf numFmtId="0" fontId="3" fillId="0" borderId="14" xfId="0" applyFont="1" applyBorder="1" applyAlignment="1">
      <alignment horizontal="center"/>
    </xf>
    <xf numFmtId="0" fontId="3" fillId="0" borderId="70" xfId="0" applyFont="1" applyBorder="1"/>
    <xf numFmtId="0" fontId="3" fillId="0" borderId="70" xfId="0" applyFont="1" applyBorder="1" applyAlignment="1">
      <alignment horizontal="center"/>
    </xf>
    <xf numFmtId="0" fontId="3" fillId="0" borderId="10" xfId="0" quotePrefix="1" applyFont="1" applyBorder="1"/>
    <xf numFmtId="0" fontId="3" fillId="0" borderId="0" xfId="0" applyFont="1" applyAlignment="1">
      <alignment horizontal="center"/>
    </xf>
    <xf numFmtId="0" fontId="5" fillId="29" borderId="71" xfId="0" applyFont="1" applyFill="1" applyBorder="1" applyAlignment="1">
      <alignment horizontal="center"/>
    </xf>
    <xf numFmtId="0" fontId="21" fillId="29" borderId="0" xfId="0" applyFont="1" applyFill="1"/>
    <xf numFmtId="0" fontId="3" fillId="0" borderId="70" xfId="0" applyFont="1" applyFill="1" applyBorder="1" applyAlignment="1">
      <alignment horizontal="center"/>
    </xf>
    <xf numFmtId="0" fontId="3" fillId="0" borderId="0" xfId="0" applyFont="1" applyFill="1" applyBorder="1"/>
    <xf numFmtId="0" fontId="3" fillId="0" borderId="0" xfId="0" applyFont="1" applyFill="1"/>
    <xf numFmtId="0" fontId="3" fillId="0" borderId="45" xfId="0" applyFont="1" applyBorder="1" applyAlignment="1">
      <alignment horizontal="center"/>
    </xf>
    <xf numFmtId="0" fontId="3" fillId="0" borderId="72" xfId="0" applyFont="1" applyBorder="1" applyAlignment="1">
      <alignment horizontal="center"/>
    </xf>
    <xf numFmtId="0" fontId="3" fillId="0" borderId="0" xfId="0" applyFont="1" applyBorder="1" applyAlignment="1">
      <alignment horizontal="center"/>
    </xf>
    <xf numFmtId="0" fontId="0" fillId="0" borderId="0" xfId="0" applyProtection="1">
      <protection locked="0"/>
    </xf>
    <xf numFmtId="0" fontId="3" fillId="24" borderId="0" xfId="0" applyFont="1" applyFill="1" applyProtection="1">
      <protection locked="0"/>
    </xf>
    <xf numFmtId="0" fontId="3" fillId="0" borderId="0" xfId="0" applyFont="1" applyProtection="1">
      <protection locked="0"/>
    </xf>
    <xf numFmtId="173" fontId="8" fillId="0" borderId="20" xfId="29" applyNumberFormat="1" applyFont="1" applyFill="1" applyBorder="1" applyProtection="1">
      <protection locked="0"/>
    </xf>
    <xf numFmtId="173" fontId="8" fillId="0" borderId="20" xfId="0" applyNumberFormat="1" applyFont="1" applyFill="1" applyBorder="1" applyProtection="1">
      <protection locked="0"/>
    </xf>
    <xf numFmtId="173" fontId="8" fillId="0" borderId="22" xfId="0" applyNumberFormat="1" applyFont="1" applyFill="1" applyBorder="1" applyProtection="1">
      <protection locked="0"/>
    </xf>
    <xf numFmtId="172" fontId="9" fillId="0" borderId="64" xfId="0" applyNumberFormat="1" applyFont="1" applyBorder="1" applyAlignment="1">
      <alignment vertical="top"/>
    </xf>
    <xf numFmtId="172" fontId="9" fillId="0" borderId="64" xfId="0" applyNumberFormat="1" applyFont="1" applyFill="1" applyBorder="1"/>
    <xf numFmtId="172" fontId="9" fillId="0" borderId="43" xfId="0" applyNumberFormat="1" applyFont="1" applyFill="1" applyBorder="1"/>
    <xf numFmtId="172" fontId="9" fillId="0" borderId="44" xfId="0" applyNumberFormat="1" applyFont="1" applyFill="1" applyBorder="1"/>
    <xf numFmtId="172" fontId="9" fillId="0" borderId="42" xfId="0" applyNumberFormat="1" applyFont="1" applyFill="1" applyBorder="1"/>
    <xf numFmtId="0" fontId="15" fillId="0" borderId="0" xfId="0" applyFont="1" applyFill="1" applyBorder="1" applyAlignment="1">
      <alignment horizontal="left"/>
    </xf>
    <xf numFmtId="172" fontId="9" fillId="0" borderId="52" xfId="0" applyNumberFormat="1" applyFont="1" applyFill="1" applyBorder="1" applyProtection="1"/>
    <xf numFmtId="0" fontId="8" fillId="0" borderId="21" xfId="0" applyFont="1" applyFill="1" applyBorder="1" applyAlignment="1">
      <alignment horizontal="left" vertical="top" wrapText="1"/>
    </xf>
    <xf numFmtId="172" fontId="9" fillId="0" borderId="73" xfId="0" applyNumberFormat="1" applyFont="1" applyFill="1" applyBorder="1"/>
    <xf numFmtId="172" fontId="9" fillId="0" borderId="62" xfId="0" applyNumberFormat="1" applyFont="1" applyFill="1" applyBorder="1"/>
    <xf numFmtId="172" fontId="9" fillId="0" borderId="41" xfId="0" applyNumberFormat="1" applyFont="1" applyFill="1" applyBorder="1"/>
    <xf numFmtId="172" fontId="9" fillId="0" borderId="56" xfId="0" applyNumberFormat="1" applyFont="1" applyFill="1" applyBorder="1"/>
    <xf numFmtId="172" fontId="9" fillId="0" borderId="74" xfId="0" applyNumberFormat="1" applyFont="1" applyFill="1" applyBorder="1"/>
    <xf numFmtId="172" fontId="9" fillId="0" borderId="50" xfId="0" applyNumberFormat="1" applyFont="1" applyFill="1" applyBorder="1"/>
    <xf numFmtId="172" fontId="9" fillId="0" borderId="67" xfId="0" applyNumberFormat="1" applyFont="1" applyFill="1" applyBorder="1"/>
    <xf numFmtId="172" fontId="9" fillId="0" borderId="51" xfId="0" applyNumberFormat="1" applyFont="1" applyFill="1" applyBorder="1"/>
    <xf numFmtId="172" fontId="9" fillId="0" borderId="52" xfId="0" applyNumberFormat="1" applyFont="1" applyFill="1" applyBorder="1"/>
    <xf numFmtId="172" fontId="9" fillId="0" borderId="20" xfId="0" applyNumberFormat="1" applyFont="1" applyFill="1" applyBorder="1"/>
    <xf numFmtId="172" fontId="9" fillId="0" borderId="39" xfId="0" applyNumberFormat="1" applyFont="1" applyFill="1" applyBorder="1"/>
    <xf numFmtId="172" fontId="9" fillId="0" borderId="22" xfId="0" applyNumberFormat="1" applyFont="1" applyFill="1" applyBorder="1"/>
    <xf numFmtId="0" fontId="0" fillId="0" borderId="0" xfId="0" applyProtection="1"/>
    <xf numFmtId="0" fontId="4" fillId="0" borderId="0" xfId="0" applyFont="1" applyProtection="1"/>
    <xf numFmtId="0" fontId="6" fillId="30" borderId="75" xfId="0" applyFont="1" applyFill="1" applyBorder="1" applyAlignment="1" applyProtection="1">
      <alignment horizontal="center"/>
    </xf>
    <xf numFmtId="172" fontId="9" fillId="0" borderId="22" xfId="0" applyNumberFormat="1" applyFont="1" applyFill="1" applyBorder="1" applyProtection="1"/>
    <xf numFmtId="172" fontId="8" fillId="0" borderId="15" xfId="0" applyNumberFormat="1" applyFont="1" applyFill="1" applyBorder="1" applyProtection="1"/>
    <xf numFmtId="173" fontId="8" fillId="0" borderId="16" xfId="0" applyNumberFormat="1" applyFont="1" applyFill="1" applyBorder="1" applyProtection="1"/>
    <xf numFmtId="173" fontId="8" fillId="0" borderId="18" xfId="0" applyNumberFormat="1" applyFont="1" applyFill="1" applyBorder="1" applyProtection="1"/>
    <xf numFmtId="172" fontId="9" fillId="0" borderId="21" xfId="0" applyNumberFormat="1" applyFont="1" applyFill="1" applyBorder="1" applyProtection="1"/>
    <xf numFmtId="172" fontId="9" fillId="0" borderId="19" xfId="0" applyNumberFormat="1" applyFont="1" applyFill="1" applyBorder="1" applyProtection="1"/>
    <xf numFmtId="0" fontId="9" fillId="0" borderId="29" xfId="0" applyFont="1" applyFill="1" applyBorder="1" applyAlignment="1">
      <alignment horizontal="center" vertical="center"/>
    </xf>
    <xf numFmtId="0" fontId="9" fillId="0" borderId="30" xfId="0" applyFont="1" applyBorder="1" applyAlignment="1">
      <alignment horizontal="center"/>
    </xf>
    <xf numFmtId="172" fontId="9" fillId="0" borderId="43" xfId="0" applyNumberFormat="1" applyFont="1" applyFill="1" applyBorder="1" applyProtection="1"/>
    <xf numFmtId="172" fontId="9" fillId="0" borderId="64" xfId="0" applyNumberFormat="1" applyFont="1" applyFill="1" applyBorder="1" applyProtection="1"/>
    <xf numFmtId="172" fontId="9" fillId="0" borderId="44" xfId="0" applyNumberFormat="1" applyFont="1" applyFill="1" applyBorder="1" applyProtection="1"/>
    <xf numFmtId="0" fontId="8" fillId="0" borderId="19" xfId="0" applyNumberFormat="1" applyFont="1" applyFill="1" applyBorder="1" applyAlignment="1" applyProtection="1">
      <alignment horizontal="left" indent="2"/>
    </xf>
    <xf numFmtId="172" fontId="9" fillId="0" borderId="15" xfId="0" applyNumberFormat="1" applyFont="1" applyFill="1" applyBorder="1" applyProtection="1"/>
    <xf numFmtId="172" fontId="9" fillId="24" borderId="16" xfId="0" applyNumberFormat="1" applyFont="1" applyFill="1" applyBorder="1" applyProtection="1">
      <protection locked="0"/>
    </xf>
    <xf numFmtId="172" fontId="9" fillId="0" borderId="18" xfId="0" applyNumberFormat="1" applyFont="1" applyFill="1" applyBorder="1"/>
    <xf numFmtId="0" fontId="9" fillId="0" borderId="54" xfId="0" applyNumberFormat="1" applyFont="1" applyBorder="1" applyProtection="1"/>
    <xf numFmtId="0" fontId="12" fillId="0" borderId="0" xfId="0" applyFont="1" applyBorder="1" applyAlignment="1" applyProtection="1">
      <alignment horizontal="center"/>
    </xf>
    <xf numFmtId="169" fontId="11" fillId="0" borderId="0" xfId="0" applyNumberFormat="1" applyFont="1" applyBorder="1" applyProtection="1">
      <protection locked="0"/>
    </xf>
    <xf numFmtId="0" fontId="11" fillId="0" borderId="0" xfId="0" applyFont="1" applyBorder="1" applyProtection="1"/>
    <xf numFmtId="169" fontId="11" fillId="0" borderId="0" xfId="0" applyNumberFormat="1" applyFont="1" applyBorder="1" applyProtection="1"/>
    <xf numFmtId="0" fontId="9" fillId="0" borderId="32" xfId="0" applyFont="1" applyFill="1" applyBorder="1" applyAlignment="1">
      <alignment vertical="center"/>
    </xf>
    <xf numFmtId="0" fontId="9" fillId="0" borderId="22" xfId="0" applyFont="1" applyFill="1" applyBorder="1" applyAlignment="1">
      <alignment horizontal="center" vertical="center"/>
    </xf>
    <xf numFmtId="0" fontId="9" fillId="0" borderId="27" xfId="0" applyFont="1" applyFill="1" applyBorder="1" applyAlignment="1">
      <alignment horizontal="center" vertical="center"/>
    </xf>
    <xf numFmtId="0" fontId="8" fillId="0" borderId="22" xfId="0" applyNumberFormat="1" applyFont="1" applyBorder="1" applyAlignment="1">
      <alignment horizontal="center"/>
    </xf>
    <xf numFmtId="0" fontId="8" fillId="0" borderId="22" xfId="0" applyNumberFormat="1" applyFont="1" applyBorder="1" applyAlignment="1" applyProtection="1">
      <alignment horizontal="center"/>
    </xf>
    <xf numFmtId="0" fontId="8" fillId="0" borderId="22" xfId="0" applyNumberFormat="1" applyFont="1" applyFill="1" applyBorder="1" applyAlignment="1" applyProtection="1">
      <alignment horizontal="center"/>
    </xf>
    <xf numFmtId="0" fontId="14" fillId="0" borderId="22" xfId="0" applyNumberFormat="1" applyFont="1" applyBorder="1" applyAlignment="1" applyProtection="1">
      <alignment horizontal="center"/>
    </xf>
    <xf numFmtId="0" fontId="8" fillId="0" borderId="52" xfId="0" applyNumberFormat="1" applyFont="1" applyBorder="1" applyAlignment="1" applyProtection="1">
      <alignment horizontal="center"/>
    </xf>
    <xf numFmtId="0" fontId="9" fillId="0" borderId="29" xfId="0" applyFont="1" applyBorder="1" applyAlignment="1">
      <alignment horizontal="center"/>
    </xf>
    <xf numFmtId="172" fontId="9" fillId="0" borderId="25" xfId="0" applyNumberFormat="1" applyFont="1" applyFill="1" applyBorder="1"/>
    <xf numFmtId="0" fontId="9" fillId="0" borderId="32" xfId="0" applyFont="1" applyBorder="1" applyAlignment="1">
      <alignment horizontal="center"/>
    </xf>
    <xf numFmtId="0" fontId="10" fillId="0" borderId="10" xfId="0" applyFont="1" applyBorder="1" applyProtection="1"/>
    <xf numFmtId="0" fontId="9" fillId="0" borderId="30" xfId="0" applyFont="1" applyBorder="1" applyAlignment="1" applyProtection="1">
      <alignment horizontal="center"/>
    </xf>
    <xf numFmtId="0" fontId="9" fillId="0" borderId="29" xfId="0" applyFont="1" applyBorder="1" applyAlignment="1" applyProtection="1">
      <alignment horizontal="center"/>
    </xf>
    <xf numFmtId="172" fontId="9" fillId="0" borderId="20" xfId="0" applyNumberFormat="1" applyFont="1" applyBorder="1" applyAlignment="1">
      <alignment horizontal="right"/>
    </xf>
    <xf numFmtId="172" fontId="9" fillId="0" borderId="19" xfId="0" applyNumberFormat="1" applyFont="1" applyBorder="1" applyAlignment="1">
      <alignment horizontal="right"/>
    </xf>
    <xf numFmtId="172" fontId="8" fillId="24" borderId="20" xfId="0" applyNumberFormat="1" applyFont="1" applyFill="1" applyBorder="1" applyAlignment="1" applyProtection="1">
      <alignment horizontal="right"/>
      <protection locked="0"/>
    </xf>
    <xf numFmtId="172" fontId="8" fillId="24" borderId="19" xfId="0" applyNumberFormat="1" applyFont="1" applyFill="1" applyBorder="1" applyAlignment="1" applyProtection="1">
      <alignment horizontal="right"/>
      <protection locked="0"/>
    </xf>
    <xf numFmtId="172" fontId="8" fillId="24" borderId="22" xfId="0" applyNumberFormat="1" applyFont="1" applyFill="1" applyBorder="1" applyAlignment="1" applyProtection="1">
      <alignment horizontal="right"/>
      <protection locked="0"/>
    </xf>
    <xf numFmtId="0" fontId="9" fillId="0" borderId="10" xfId="0" applyFont="1" applyBorder="1" applyAlignment="1" applyProtection="1">
      <alignment horizontal="left"/>
    </xf>
    <xf numFmtId="172" fontId="9" fillId="0" borderId="16" xfId="0" applyNumberFormat="1" applyFont="1" applyBorder="1" applyAlignment="1" applyProtection="1">
      <alignment horizontal="right"/>
    </xf>
    <xf numFmtId="172" fontId="9" fillId="0" borderId="15" xfId="0" applyNumberFormat="1" applyFont="1" applyBorder="1" applyAlignment="1" applyProtection="1">
      <alignment horizontal="right"/>
    </xf>
    <xf numFmtId="0" fontId="8" fillId="0" borderId="23" xfId="0" applyFont="1" applyBorder="1" applyProtection="1"/>
    <xf numFmtId="172" fontId="8" fillId="0" borderId="25" xfId="0" applyNumberFormat="1" applyFont="1" applyBorder="1" applyProtection="1"/>
    <xf numFmtId="172" fontId="8" fillId="0" borderId="24" xfId="0" applyNumberFormat="1" applyFont="1" applyBorder="1" applyProtection="1"/>
    <xf numFmtId="0" fontId="10" fillId="0" borderId="28" xfId="0" applyFont="1" applyBorder="1" applyProtection="1"/>
    <xf numFmtId="172" fontId="8" fillId="0" borderId="30" xfId="0" applyNumberFormat="1" applyFont="1" applyBorder="1" applyProtection="1"/>
    <xf numFmtId="172" fontId="8" fillId="0" borderId="29" xfId="0" applyNumberFormat="1" applyFont="1" applyBorder="1" applyProtection="1"/>
    <xf numFmtId="0" fontId="9" fillId="0" borderId="10" xfId="0" applyFont="1" applyFill="1" applyBorder="1" applyAlignment="1" applyProtection="1">
      <alignment horizontal="left" indent="1"/>
    </xf>
    <xf numFmtId="172" fontId="9" fillId="0" borderId="20" xfId="0" applyNumberFormat="1" applyFont="1" applyBorder="1" applyAlignment="1" applyProtection="1">
      <alignment horizontal="right"/>
    </xf>
    <xf numFmtId="172" fontId="9" fillId="0" borderId="19" xfId="0" applyNumberFormat="1" applyFont="1" applyBorder="1" applyAlignment="1" applyProtection="1">
      <alignment horizontal="right"/>
    </xf>
    <xf numFmtId="0" fontId="8" fillId="0" borderId="10" xfId="0" applyFont="1" applyFill="1" applyBorder="1" applyAlignment="1" applyProtection="1">
      <alignment horizontal="left" indent="1"/>
    </xf>
    <xf numFmtId="0" fontId="9" fillId="0" borderId="10" xfId="0" applyFont="1" applyBorder="1" applyAlignment="1">
      <alignment horizontal="left"/>
    </xf>
    <xf numFmtId="0" fontId="8" fillId="0" borderId="0" xfId="0" applyFont="1" applyBorder="1" applyAlignment="1" applyProtection="1">
      <alignment horizontal="center"/>
      <protection locked="0"/>
    </xf>
    <xf numFmtId="0" fontId="12" fillId="0" borderId="0" xfId="0" applyFont="1" applyFill="1" applyBorder="1" applyProtection="1">
      <protection locked="0"/>
    </xf>
    <xf numFmtId="169" fontId="9" fillId="0" borderId="0" xfId="0" applyNumberFormat="1" applyFont="1" applyFill="1" applyBorder="1" applyProtection="1">
      <protection locked="0"/>
    </xf>
    <xf numFmtId="0" fontId="9" fillId="0" borderId="0" xfId="0" applyFont="1" applyBorder="1" applyProtection="1">
      <protection locked="0"/>
    </xf>
    <xf numFmtId="169" fontId="9" fillId="0" borderId="0" xfId="0" applyNumberFormat="1" applyFont="1" applyBorder="1" applyProtection="1">
      <protection locked="0"/>
    </xf>
    <xf numFmtId="0" fontId="12" fillId="0" borderId="0" xfId="0" applyFont="1" applyBorder="1" applyAlignment="1" applyProtection="1">
      <alignment horizontal="center"/>
      <protection locked="0"/>
    </xf>
    <xf numFmtId="0" fontId="12" fillId="0" borderId="0" xfId="0" applyFont="1" applyBorder="1" applyAlignment="1" applyProtection="1">
      <alignment horizontal="right"/>
      <protection locked="0"/>
    </xf>
    <xf numFmtId="166" fontId="8" fillId="0" borderId="0" xfId="28" applyNumberFormat="1" applyFont="1" applyProtection="1">
      <protection locked="0"/>
    </xf>
    <xf numFmtId="0" fontId="9" fillId="0" borderId="32" xfId="0" applyFont="1" applyBorder="1" applyAlignment="1" applyProtection="1">
      <alignment horizontal="center"/>
    </xf>
    <xf numFmtId="172" fontId="9" fillId="0" borderId="22" xfId="0" applyNumberFormat="1" applyFont="1" applyBorder="1" applyAlignment="1">
      <alignment horizontal="right"/>
    </xf>
    <xf numFmtId="172" fontId="9" fillId="0" borderId="18" xfId="0" applyNumberFormat="1" applyFont="1" applyBorder="1" applyAlignment="1" applyProtection="1">
      <alignment horizontal="right"/>
    </xf>
    <xf numFmtId="172" fontId="8" fillId="0" borderId="27" xfId="0" applyNumberFormat="1" applyFont="1" applyBorder="1" applyProtection="1"/>
    <xf numFmtId="172" fontId="8" fillId="0" borderId="32" xfId="0" applyNumberFormat="1" applyFont="1" applyBorder="1" applyProtection="1"/>
    <xf numFmtId="172" fontId="9" fillId="0" borderId="22" xfId="0" applyNumberFormat="1" applyFont="1" applyBorder="1" applyAlignment="1" applyProtection="1">
      <alignment horizontal="right"/>
    </xf>
    <xf numFmtId="172" fontId="8" fillId="0" borderId="51" xfId="0" applyNumberFormat="1" applyFont="1" applyBorder="1"/>
    <xf numFmtId="172" fontId="8" fillId="0" borderId="19" xfId="0" applyNumberFormat="1" applyFont="1" applyBorder="1" applyProtection="1"/>
    <xf numFmtId="0" fontId="9" fillId="0" borderId="19" xfId="0" applyFont="1" applyBorder="1" applyAlignment="1" applyProtection="1">
      <alignment horizontal="center"/>
    </xf>
    <xf numFmtId="0" fontId="9" fillId="0" borderId="20" xfId="0" applyFont="1" applyBorder="1" applyAlignment="1" applyProtection="1">
      <alignment horizontal="center"/>
    </xf>
    <xf numFmtId="0" fontId="9" fillId="0" borderId="22" xfId="0" applyFont="1" applyBorder="1" applyAlignment="1" applyProtection="1">
      <alignment horizontal="center"/>
    </xf>
    <xf numFmtId="0" fontId="0" fillId="0" borderId="0" xfId="0" applyBorder="1"/>
    <xf numFmtId="172" fontId="9" fillId="0" borderId="76" xfId="0" applyNumberFormat="1" applyFont="1" applyBorder="1"/>
    <xf numFmtId="172" fontId="9" fillId="0" borderId="77" xfId="0" applyNumberFormat="1" applyFont="1" applyBorder="1"/>
    <xf numFmtId="172" fontId="8" fillId="0" borderId="77" xfId="0" applyNumberFormat="1" applyFont="1" applyBorder="1"/>
    <xf numFmtId="172" fontId="9" fillId="0" borderId="78" xfId="0" applyNumberFormat="1" applyFont="1" applyBorder="1"/>
    <xf numFmtId="172" fontId="8" fillId="0" borderId="20" xfId="0" applyNumberFormat="1" applyFont="1" applyBorder="1" applyAlignment="1">
      <alignment horizontal="right"/>
    </xf>
    <xf numFmtId="172" fontId="9" fillId="0" borderId="16" xfId="0" applyNumberFormat="1" applyFont="1" applyFill="1" applyBorder="1" applyAlignment="1">
      <alignment horizontal="right"/>
    </xf>
    <xf numFmtId="172" fontId="8" fillId="0" borderId="20" xfId="0" applyNumberFormat="1" applyFont="1" applyBorder="1" applyAlignment="1">
      <alignment horizontal="center"/>
    </xf>
    <xf numFmtId="172" fontId="8" fillId="0" borderId="20" xfId="0" applyNumberFormat="1" applyFont="1" applyFill="1" applyBorder="1" applyAlignment="1" applyProtection="1">
      <alignment horizontal="center"/>
    </xf>
    <xf numFmtId="172" fontId="9" fillId="0" borderId="16" xfId="0" applyNumberFormat="1" applyFont="1" applyFill="1" applyBorder="1" applyAlignment="1">
      <alignment horizontal="center"/>
    </xf>
    <xf numFmtId="172" fontId="8" fillId="0" borderId="20" xfId="29" applyNumberFormat="1" applyFont="1" applyFill="1" applyBorder="1" applyProtection="1"/>
    <xf numFmtId="172" fontId="8" fillId="0" borderId="22" xfId="29" applyNumberFormat="1" applyFont="1" applyFill="1" applyBorder="1" applyProtection="1"/>
    <xf numFmtId="0" fontId="8" fillId="0" borderId="0" xfId="0" applyFont="1" applyFill="1" applyBorder="1" applyAlignment="1">
      <alignment horizontal="center"/>
    </xf>
    <xf numFmtId="0" fontId="8" fillId="0" borderId="0" xfId="0" applyFont="1" applyFill="1" applyBorder="1" applyAlignment="1">
      <alignment horizontal="left" vertical="top" wrapText="1"/>
    </xf>
    <xf numFmtId="0" fontId="12" fillId="0" borderId="10" xfId="0" applyFont="1" applyFill="1" applyBorder="1" applyAlignment="1">
      <alignment horizontal="right"/>
    </xf>
    <xf numFmtId="166" fontId="8" fillId="0" borderId="0" xfId="29" applyNumberFormat="1" applyFont="1" applyFill="1" applyBorder="1"/>
    <xf numFmtId="0" fontId="3" fillId="24" borderId="60" xfId="0" applyFont="1" applyFill="1" applyBorder="1" applyAlignment="1" applyProtection="1">
      <alignment horizontal="center"/>
      <protection locked="0"/>
    </xf>
    <xf numFmtId="17" fontId="3" fillId="24" borderId="46" xfId="0" quotePrefix="1" applyNumberFormat="1" applyFont="1" applyFill="1" applyBorder="1" applyProtection="1">
      <protection locked="0"/>
    </xf>
    <xf numFmtId="0" fontId="3" fillId="24" borderId="46" xfId="0" applyFont="1" applyFill="1" applyBorder="1" applyProtection="1">
      <protection locked="0"/>
    </xf>
    <xf numFmtId="0" fontId="3" fillId="24" borderId="79" xfId="0" applyFont="1" applyFill="1" applyBorder="1" applyProtection="1">
      <protection locked="0"/>
    </xf>
    <xf numFmtId="0" fontId="3" fillId="24" borderId="14" xfId="0" applyFont="1" applyFill="1" applyBorder="1" applyAlignment="1" applyProtection="1">
      <alignment horizontal="center"/>
      <protection locked="0"/>
    </xf>
    <xf numFmtId="17" fontId="3" fillId="24" borderId="0" xfId="0" quotePrefix="1" applyNumberFormat="1" applyFont="1" applyFill="1" applyBorder="1" applyProtection="1">
      <protection locked="0"/>
    </xf>
    <xf numFmtId="0" fontId="3" fillId="24" borderId="0" xfId="0" applyFont="1" applyFill="1" applyBorder="1" applyProtection="1">
      <protection locked="0"/>
    </xf>
    <xf numFmtId="0" fontId="3" fillId="24" borderId="70" xfId="0" applyFont="1" applyFill="1" applyBorder="1" applyProtection="1">
      <protection locked="0"/>
    </xf>
    <xf numFmtId="0" fontId="3" fillId="24" borderId="70" xfId="0" applyFont="1" applyFill="1" applyBorder="1" applyAlignment="1" applyProtection="1">
      <alignment horizontal="center"/>
      <protection locked="0"/>
    </xf>
    <xf numFmtId="0" fontId="3" fillId="24" borderId="0" xfId="0" applyFont="1" applyFill="1" applyAlignment="1" applyProtection="1">
      <alignment horizontal="center"/>
      <protection locked="0"/>
    </xf>
    <xf numFmtId="0" fontId="3" fillId="24" borderId="0" xfId="0" applyFont="1" applyFill="1" applyAlignment="1" applyProtection="1">
      <alignment horizontal="left"/>
      <protection locked="0"/>
    </xf>
    <xf numFmtId="0" fontId="12" fillId="24" borderId="0" xfId="0" applyFont="1" applyFill="1" applyBorder="1" applyProtection="1">
      <protection locked="0"/>
    </xf>
    <xf numFmtId="168" fontId="8" fillId="24" borderId="75" xfId="0" applyNumberFormat="1" applyFont="1" applyFill="1" applyBorder="1" applyAlignment="1" applyProtection="1">
      <alignment horizontal="center"/>
      <protection locked="0"/>
    </xf>
    <xf numFmtId="0" fontId="8" fillId="24" borderId="10" xfId="0" applyNumberFormat="1" applyFont="1" applyFill="1" applyBorder="1" applyAlignment="1" applyProtection="1">
      <alignment horizontal="left" vertical="top" wrapText="1" indent="1"/>
      <protection locked="0"/>
    </xf>
    <xf numFmtId="9" fontId="8" fillId="24" borderId="80" xfId="43" applyFont="1" applyFill="1" applyBorder="1" applyAlignment="1" applyProtection="1">
      <alignment horizontal="center"/>
      <protection locked="0"/>
    </xf>
    <xf numFmtId="9" fontId="8" fillId="24" borderId="81" xfId="43" applyFont="1" applyFill="1" applyBorder="1" applyAlignment="1" applyProtection="1">
      <alignment horizontal="center"/>
      <protection locked="0"/>
    </xf>
    <xf numFmtId="9" fontId="8" fillId="24" borderId="71" xfId="43" applyFont="1" applyFill="1" applyBorder="1" applyAlignment="1" applyProtection="1">
      <alignment horizontal="center"/>
      <protection locked="0"/>
    </xf>
    <xf numFmtId="0" fontId="8" fillId="24" borderId="10" xfId="0" quotePrefix="1" applyFont="1" applyFill="1" applyBorder="1" applyAlignment="1" applyProtection="1">
      <alignment horizontal="left" indent="1"/>
      <protection locked="0"/>
    </xf>
    <xf numFmtId="0" fontId="9" fillId="24" borderId="58" xfId="0" applyFont="1" applyFill="1" applyBorder="1" applyAlignment="1" applyProtection="1">
      <alignment horizontal="center" vertical="top" wrapText="1"/>
      <protection locked="0"/>
    </xf>
    <xf numFmtId="0" fontId="9" fillId="24" borderId="39" xfId="0" applyFont="1" applyFill="1" applyBorder="1" applyAlignment="1" applyProtection="1">
      <alignment horizontal="center" vertical="top" wrapText="1"/>
      <protection locked="0"/>
    </xf>
    <xf numFmtId="0" fontId="9" fillId="24" borderId="63" xfId="0" applyFont="1" applyFill="1" applyBorder="1" applyAlignment="1" applyProtection="1">
      <alignment horizontal="center" vertical="top" wrapText="1"/>
      <protection locked="0"/>
    </xf>
    <xf numFmtId="0" fontId="9" fillId="24" borderId="19" xfId="0" applyFont="1" applyFill="1" applyBorder="1" applyAlignment="1" applyProtection="1">
      <alignment horizontal="center" vertical="top" wrapText="1"/>
      <protection locked="0"/>
    </xf>
    <xf numFmtId="0" fontId="9" fillId="24" borderId="20" xfId="0" applyFont="1" applyFill="1" applyBorder="1" applyAlignment="1" applyProtection="1">
      <alignment horizontal="center" vertical="top" wrapText="1"/>
      <protection locked="0"/>
    </xf>
    <xf numFmtId="0" fontId="9" fillId="24" borderId="21" xfId="0" applyFont="1" applyFill="1" applyBorder="1" applyAlignment="1" applyProtection="1">
      <alignment horizontal="center" vertical="top" wrapText="1"/>
      <protection locked="0"/>
    </xf>
    <xf numFmtId="0" fontId="9" fillId="24" borderId="38" xfId="0" applyFont="1" applyFill="1" applyBorder="1" applyAlignment="1" applyProtection="1">
      <alignment horizontal="center" vertical="top" wrapText="1"/>
      <protection locked="0"/>
    </xf>
    <xf numFmtId="0" fontId="8" fillId="24" borderId="0" xfId="0" applyFont="1" applyFill="1" applyProtection="1">
      <protection locked="0"/>
    </xf>
    <xf numFmtId="172" fontId="9" fillId="24" borderId="36" xfId="0" applyNumberFormat="1" applyFont="1" applyFill="1" applyBorder="1" applyProtection="1">
      <protection locked="0"/>
    </xf>
    <xf numFmtId="172" fontId="9" fillId="24" borderId="20" xfId="0" applyNumberFormat="1" applyFont="1" applyFill="1" applyBorder="1" applyProtection="1">
      <protection locked="0"/>
    </xf>
    <xf numFmtId="172" fontId="9" fillId="24" borderId="22" xfId="0" applyNumberFormat="1" applyFont="1" applyFill="1" applyBorder="1" applyProtection="1">
      <protection locked="0"/>
    </xf>
    <xf numFmtId="0" fontId="11" fillId="24" borderId="10" xfId="0" applyNumberFormat="1" applyFont="1" applyFill="1" applyBorder="1" applyProtection="1">
      <protection locked="0"/>
    </xf>
    <xf numFmtId="0" fontId="0" fillId="24" borderId="0" xfId="0" applyFill="1" applyProtection="1">
      <protection locked="0"/>
    </xf>
    <xf numFmtId="0" fontId="1" fillId="24" borderId="0" xfId="0" applyFont="1" applyFill="1" applyBorder="1" applyProtection="1">
      <protection locked="0"/>
    </xf>
    <xf numFmtId="0" fontId="39" fillId="24" borderId="0" xfId="0" applyFont="1" applyFill="1" applyProtection="1">
      <protection locked="0"/>
    </xf>
    <xf numFmtId="0" fontId="0" fillId="0" borderId="0" xfId="0" applyFill="1"/>
    <xf numFmtId="0" fontId="9" fillId="31" borderId="45" xfId="0" applyFont="1" applyFill="1" applyBorder="1" applyAlignment="1" applyProtection="1">
      <alignment horizontal="left" vertical="top" wrapText="1"/>
      <protection locked="0"/>
    </xf>
    <xf numFmtId="0" fontId="9" fillId="32" borderId="75" xfId="0" applyFont="1" applyFill="1" applyBorder="1" applyAlignment="1" applyProtection="1">
      <alignment horizontal="left" vertical="top" wrapText="1" indent="1"/>
      <protection locked="0"/>
    </xf>
    <xf numFmtId="0" fontId="9" fillId="33" borderId="75" xfId="0" applyFont="1" applyFill="1" applyBorder="1" applyAlignment="1" applyProtection="1">
      <alignment horizontal="left" vertical="top" wrapText="1" indent="2"/>
      <protection locked="0"/>
    </xf>
    <xf numFmtId="0" fontId="12" fillId="24" borderId="45" xfId="0" applyFont="1" applyFill="1" applyBorder="1" applyAlignment="1" applyProtection="1">
      <alignment horizontal="left" wrapText="1"/>
      <protection locked="0"/>
    </xf>
    <xf numFmtId="0" fontId="9" fillId="24" borderId="45" xfId="0" applyFont="1" applyFill="1" applyBorder="1" applyAlignment="1" applyProtection="1">
      <alignment horizontal="left" vertical="top" wrapText="1"/>
      <protection locked="0"/>
    </xf>
    <xf numFmtId="0" fontId="9" fillId="24" borderId="75" xfId="0" applyFont="1" applyFill="1" applyBorder="1" applyAlignment="1" applyProtection="1">
      <alignment horizontal="left" vertical="top" wrapText="1"/>
      <protection locked="0"/>
    </xf>
    <xf numFmtId="0" fontId="9" fillId="24" borderId="75" xfId="0" applyFont="1" applyFill="1" applyBorder="1" applyAlignment="1" applyProtection="1">
      <alignment horizontal="left" wrapText="1" indent="1"/>
      <protection locked="0"/>
    </xf>
    <xf numFmtId="0" fontId="8" fillId="24" borderId="45" xfId="0" applyFont="1" applyFill="1" applyBorder="1" applyAlignment="1" applyProtection="1">
      <alignment horizontal="left" wrapText="1"/>
      <protection locked="0"/>
    </xf>
    <xf numFmtId="0" fontId="12" fillId="0" borderId="0" xfId="0" applyFont="1" applyFill="1" applyBorder="1" applyAlignment="1">
      <alignment horizontal="left" vertical="top" wrapText="1"/>
    </xf>
    <xf numFmtId="0" fontId="12" fillId="0" borderId="0" xfId="0" applyNumberFormat="1" applyFont="1" applyFill="1" applyBorder="1" applyProtection="1"/>
    <xf numFmtId="0" fontId="9" fillId="0" borderId="10" xfId="0" applyNumberFormat="1" applyFont="1" applyBorder="1" applyAlignment="1">
      <alignment horizontal="left" indent="1"/>
    </xf>
    <xf numFmtId="0" fontId="14" fillId="0" borderId="10" xfId="0" applyFont="1" applyFill="1" applyBorder="1" applyAlignment="1">
      <alignment horizontal="left" indent="1"/>
    </xf>
    <xf numFmtId="0" fontId="12" fillId="0" borderId="10" xfId="0" applyFont="1" applyFill="1" applyBorder="1" applyAlignment="1">
      <alignment horizontal="left" indent="2"/>
    </xf>
    <xf numFmtId="0" fontId="12" fillId="0" borderId="10" xfId="0" applyNumberFormat="1" applyFont="1" applyBorder="1" applyAlignment="1" applyProtection="1">
      <alignment horizontal="right" indent="1"/>
    </xf>
    <xf numFmtId="0" fontId="12" fillId="0" borderId="0" xfId="0" applyFont="1" applyFill="1" applyBorder="1" applyProtection="1"/>
    <xf numFmtId="0" fontId="12" fillId="0" borderId="10" xfId="0" applyNumberFormat="1" applyFont="1" applyFill="1" applyBorder="1" applyAlignment="1">
      <alignment horizontal="left" indent="2"/>
    </xf>
    <xf numFmtId="0" fontId="9" fillId="0" borderId="10" xfId="0" applyNumberFormat="1" applyFont="1" applyFill="1" applyBorder="1" applyAlignment="1">
      <alignment horizontal="left"/>
    </xf>
    <xf numFmtId="0" fontId="40" fillId="0" borderId="0" xfId="0" applyFont="1"/>
    <xf numFmtId="0" fontId="40" fillId="0" borderId="22" xfId="0" applyFont="1" applyBorder="1"/>
    <xf numFmtId="0" fontId="41" fillId="0" borderId="19" xfId="0" applyFont="1" applyFill="1" applyBorder="1" applyAlignment="1">
      <alignment horizontal="left" vertical="top" wrapText="1" indent="3"/>
    </xf>
    <xf numFmtId="0" fontId="10" fillId="0" borderId="14" xfId="0" applyFont="1" applyFill="1" applyBorder="1" applyAlignment="1">
      <alignment horizontal="left" indent="1"/>
    </xf>
    <xf numFmtId="0" fontId="9" fillId="0" borderId="37" xfId="0" applyFont="1" applyFill="1" applyBorder="1"/>
    <xf numFmtId="0" fontId="8" fillId="0" borderId="0" xfId="0" applyFont="1" applyFill="1" applyAlignment="1">
      <alignment horizontal="center"/>
    </xf>
    <xf numFmtId="0" fontId="8" fillId="0" borderId="0" xfId="0" applyFont="1" applyFill="1" applyProtection="1"/>
    <xf numFmtId="0" fontId="8" fillId="0" borderId="20" xfId="0" applyFont="1" applyFill="1" applyBorder="1" applyAlignment="1">
      <alignment horizontal="center"/>
    </xf>
    <xf numFmtId="0" fontId="8" fillId="0" borderId="0" xfId="0" applyFont="1" applyFill="1" applyBorder="1" applyAlignment="1">
      <alignment vertical="top" wrapText="1"/>
    </xf>
    <xf numFmtId="0" fontId="8" fillId="0" borderId="0" xfId="0" applyFont="1" applyFill="1" applyAlignment="1"/>
    <xf numFmtId="0" fontId="9" fillId="0" borderId="0" xfId="0" applyFont="1" applyFill="1" applyBorder="1" applyAlignment="1">
      <alignment horizontal="center"/>
    </xf>
    <xf numFmtId="172" fontId="9" fillId="0" borderId="0" xfId="0" applyNumberFormat="1" applyFont="1" applyFill="1" applyBorder="1" applyAlignment="1">
      <alignment horizontal="left"/>
    </xf>
    <xf numFmtId="172" fontId="8" fillId="0" borderId="0" xfId="0" applyNumberFormat="1" applyFont="1" applyFill="1" applyBorder="1" applyAlignment="1">
      <alignment horizontal="left"/>
    </xf>
    <xf numFmtId="0" fontId="8" fillId="0" borderId="0" xfId="0" applyFont="1" applyFill="1" applyAlignment="1">
      <alignment wrapText="1"/>
    </xf>
    <xf numFmtId="0" fontId="10" fillId="0" borderId="28" xfId="0" applyFont="1" applyBorder="1"/>
    <xf numFmtId="172" fontId="9" fillId="0" borderId="29" xfId="0" applyNumberFormat="1" applyFont="1" applyBorder="1"/>
    <xf numFmtId="172" fontId="9" fillId="0" borderId="30" xfId="0" applyNumberFormat="1" applyFont="1" applyBorder="1"/>
    <xf numFmtId="172" fontId="9" fillId="0" borderId="32" xfId="0" applyNumberFormat="1" applyFont="1" applyBorder="1"/>
    <xf numFmtId="0" fontId="10" fillId="0" borderId="28" xfId="0" applyNumberFormat="1" applyFont="1" applyBorder="1"/>
    <xf numFmtId="0" fontId="9" fillId="0" borderId="54" xfId="0" applyNumberFormat="1" applyFont="1" applyBorder="1"/>
    <xf numFmtId="0" fontId="12" fillId="0" borderId="0" xfId="0" applyNumberFormat="1" applyFont="1" applyBorder="1" applyProtection="1"/>
    <xf numFmtId="0" fontId="9" fillId="0" borderId="54" xfId="0" applyNumberFormat="1" applyFont="1" applyBorder="1" applyAlignment="1">
      <alignment wrapText="1"/>
    </xf>
    <xf numFmtId="172" fontId="9" fillId="0" borderId="56" xfId="0" applyNumberFormat="1" applyFont="1" applyBorder="1" applyAlignment="1">
      <alignment vertical="top"/>
    </xf>
    <xf numFmtId="172" fontId="9" fillId="0" borderId="51" xfId="0" applyNumberFormat="1" applyFont="1" applyBorder="1" applyAlignment="1">
      <alignment vertical="top"/>
    </xf>
    <xf numFmtId="172" fontId="9" fillId="0" borderId="52" xfId="0" applyNumberFormat="1" applyFont="1" applyBorder="1" applyAlignment="1">
      <alignment vertical="top"/>
    </xf>
    <xf numFmtId="0" fontId="9" fillId="0" borderId="54" xfId="0" applyNumberFormat="1" applyFont="1" applyBorder="1" applyAlignment="1">
      <alignment vertical="top" wrapText="1"/>
    </xf>
    <xf numFmtId="172" fontId="9" fillId="0" borderId="64" xfId="0" applyNumberFormat="1" applyFont="1" applyBorder="1" applyAlignment="1">
      <alignment horizontal="center"/>
    </xf>
    <xf numFmtId="0" fontId="42" fillId="0" borderId="0" xfId="0" applyFont="1" applyFill="1" applyBorder="1" applyAlignment="1">
      <alignment horizontal="left"/>
    </xf>
    <xf numFmtId="0" fontId="43" fillId="0" borderId="0" xfId="0" applyFont="1"/>
    <xf numFmtId="0" fontId="45" fillId="0" borderId="10" xfId="0" applyFont="1" applyFill="1" applyBorder="1" applyAlignment="1">
      <alignment horizontal="center" vertical="center"/>
    </xf>
    <xf numFmtId="0" fontId="44" fillId="0" borderId="37" xfId="0" applyFont="1" applyFill="1" applyBorder="1" applyAlignment="1">
      <alignment horizontal="left" vertical="center"/>
    </xf>
    <xf numFmtId="0" fontId="46" fillId="0" borderId="10" xfId="0" applyFont="1" applyBorder="1"/>
    <xf numFmtId="0" fontId="43" fillId="0" borderId="30" xfId="0" applyFont="1" applyBorder="1" applyAlignment="1">
      <alignment horizontal="center"/>
    </xf>
    <xf numFmtId="0" fontId="43" fillId="0" borderId="20" xfId="0" applyFont="1" applyBorder="1" applyAlignment="1">
      <alignment horizontal="center"/>
    </xf>
    <xf numFmtId="0" fontId="44" fillId="0" borderId="10" xfId="0" applyFont="1" applyFill="1" applyBorder="1" applyAlignment="1" applyProtection="1">
      <alignment horizontal="left" indent="1"/>
    </xf>
    <xf numFmtId="0" fontId="44" fillId="0" borderId="20" xfId="0" applyFont="1" applyBorder="1" applyAlignment="1">
      <alignment horizontal="center"/>
    </xf>
    <xf numFmtId="0" fontId="43" fillId="0" borderId="10" xfId="0" applyFont="1" applyFill="1" applyBorder="1" applyAlignment="1" applyProtection="1">
      <alignment horizontal="left" indent="1"/>
    </xf>
    <xf numFmtId="0" fontId="43" fillId="0" borderId="20" xfId="0" applyFont="1" applyFill="1" applyBorder="1" applyAlignment="1">
      <alignment horizontal="center"/>
    </xf>
    <xf numFmtId="0" fontId="44" fillId="0" borderId="10" xfId="0" applyFont="1" applyBorder="1" applyAlignment="1">
      <alignment horizontal="left"/>
    </xf>
    <xf numFmtId="0" fontId="43" fillId="0" borderId="23" xfId="0" applyFont="1" applyBorder="1"/>
    <xf numFmtId="0" fontId="43" fillId="0" borderId="32" xfId="0" applyFont="1" applyBorder="1" applyAlignment="1">
      <alignment horizontal="center"/>
    </xf>
    <xf numFmtId="0" fontId="43" fillId="0" borderId="22" xfId="0" applyFont="1" applyBorder="1" applyAlignment="1">
      <alignment horizontal="center"/>
    </xf>
    <xf numFmtId="0" fontId="44" fillId="0" borderId="80" xfId="0" applyFont="1" applyBorder="1"/>
    <xf numFmtId="0" fontId="43" fillId="0" borderId="77" xfId="0" applyFont="1" applyBorder="1" applyAlignment="1">
      <alignment horizontal="center"/>
    </xf>
    <xf numFmtId="0" fontId="47" fillId="0" borderId="0" xfId="0" applyFont="1"/>
    <xf numFmtId="0" fontId="43" fillId="0" borderId="0" xfId="0" applyFont="1" applyBorder="1" applyAlignment="1" applyProtection="1">
      <alignment horizontal="center"/>
      <protection locked="0"/>
    </xf>
    <xf numFmtId="0" fontId="48" fillId="0" borderId="0" xfId="0" applyFont="1" applyBorder="1" applyProtection="1"/>
    <xf numFmtId="0" fontId="45" fillId="0" borderId="0" xfId="0" quotePrefix="1" applyFont="1" applyBorder="1" applyProtection="1"/>
    <xf numFmtId="0" fontId="45" fillId="0" borderId="0" xfId="0" applyFont="1" applyBorder="1" applyAlignment="1" applyProtection="1">
      <alignment horizontal="center"/>
      <protection locked="0"/>
    </xf>
    <xf numFmtId="0" fontId="45" fillId="0" borderId="0" xfId="0" applyFont="1" applyBorder="1" applyAlignment="1" applyProtection="1">
      <alignment horizontal="left"/>
    </xf>
    <xf numFmtId="172" fontId="9" fillId="0" borderId="40" xfId="0" applyNumberFormat="1" applyFont="1" applyFill="1" applyBorder="1" applyProtection="1"/>
    <xf numFmtId="172" fontId="8" fillId="24" borderId="43" xfId="0" applyNumberFormat="1" applyFont="1" applyFill="1" applyBorder="1" applyProtection="1">
      <protection locked="0"/>
    </xf>
    <xf numFmtId="0" fontId="9" fillId="0" borderId="30" xfId="0" applyFont="1" applyFill="1" applyBorder="1" applyAlignment="1">
      <alignment horizontal="center"/>
    </xf>
    <xf numFmtId="172" fontId="8" fillId="0" borderId="16" xfId="0" applyNumberFormat="1" applyFont="1" applyFill="1" applyBorder="1" applyProtection="1">
      <protection locked="0"/>
    </xf>
    <xf numFmtId="172" fontId="8" fillId="0" borderId="43" xfId="0" applyNumberFormat="1" applyFont="1" applyFill="1" applyBorder="1" applyProtection="1">
      <protection locked="0"/>
    </xf>
    <xf numFmtId="172" fontId="9" fillId="0" borderId="16" xfId="0" applyNumberFormat="1" applyFont="1" applyFill="1" applyBorder="1" applyProtection="1">
      <protection locked="0"/>
    </xf>
    <xf numFmtId="169" fontId="11" fillId="0" borderId="0" xfId="0" applyNumberFormat="1" applyFont="1" applyFill="1" applyBorder="1" applyProtection="1">
      <protection locked="0"/>
    </xf>
    <xf numFmtId="169" fontId="11" fillId="0" borderId="0" xfId="0" applyNumberFormat="1" applyFont="1" applyFill="1" applyBorder="1" applyProtection="1"/>
    <xf numFmtId="172" fontId="9" fillId="24" borderId="21" xfId="0" applyNumberFormat="1" applyFont="1" applyFill="1" applyBorder="1" applyProtection="1">
      <protection locked="0"/>
    </xf>
    <xf numFmtId="172" fontId="9" fillId="24" borderId="19" xfId="0" applyNumberFormat="1" applyFont="1" applyFill="1" applyBorder="1" applyProtection="1">
      <protection locked="0"/>
    </xf>
    <xf numFmtId="170" fontId="8" fillId="0" borderId="20" xfId="43" applyNumberFormat="1" applyFont="1" applyFill="1" applyBorder="1" applyAlignment="1">
      <alignment horizontal="center" vertical="top" wrapText="1"/>
    </xf>
    <xf numFmtId="170" fontId="8" fillId="0" borderId="21" xfId="43" applyNumberFormat="1" applyFont="1" applyFill="1" applyBorder="1" applyAlignment="1">
      <alignment horizontal="center" vertical="top" wrapText="1"/>
    </xf>
    <xf numFmtId="170" fontId="8" fillId="0" borderId="22" xfId="43" applyNumberFormat="1" applyFont="1" applyFill="1" applyBorder="1" applyAlignment="1">
      <alignment horizontal="center" vertical="top" wrapText="1"/>
    </xf>
    <xf numFmtId="172" fontId="8" fillId="24" borderId="0" xfId="0" applyNumberFormat="1" applyFont="1" applyFill="1" applyBorder="1"/>
    <xf numFmtId="172" fontId="8" fillId="24" borderId="71" xfId="0" applyNumberFormat="1" applyFont="1" applyFill="1" applyBorder="1"/>
    <xf numFmtId="172" fontId="8" fillId="24" borderId="10" xfId="0" applyNumberFormat="1" applyFont="1" applyFill="1" applyBorder="1"/>
    <xf numFmtId="172" fontId="8" fillId="24" borderId="28" xfId="0" applyNumberFormat="1" applyFont="1" applyFill="1" applyBorder="1"/>
    <xf numFmtId="172" fontId="8" fillId="24" borderId="46" xfId="0" applyNumberFormat="1" applyFont="1" applyFill="1" applyBorder="1"/>
    <xf numFmtId="172" fontId="8" fillId="24" borderId="23" xfId="0" applyNumberFormat="1" applyFont="1" applyFill="1" applyBorder="1"/>
    <xf numFmtId="172" fontId="8" fillId="24" borderId="11" xfId="0" applyNumberFormat="1" applyFont="1" applyFill="1" applyBorder="1"/>
    <xf numFmtId="172" fontId="8" fillId="24" borderId="60" xfId="0" applyNumberFormat="1" applyFont="1" applyFill="1" applyBorder="1"/>
    <xf numFmtId="172" fontId="8" fillId="24" borderId="81" xfId="0" applyNumberFormat="1" applyFont="1" applyFill="1" applyBorder="1"/>
    <xf numFmtId="172" fontId="8" fillId="24" borderId="70" xfId="0" applyNumberFormat="1" applyFont="1" applyFill="1" applyBorder="1"/>
    <xf numFmtId="0" fontId="49" fillId="0" borderId="11" xfId="0" applyFont="1" applyFill="1" applyBorder="1" applyAlignment="1" applyProtection="1">
      <alignment horizontal="left"/>
    </xf>
    <xf numFmtId="172" fontId="9" fillId="0" borderId="76" xfId="0" applyNumberFormat="1" applyFont="1" applyFill="1" applyBorder="1" applyProtection="1"/>
    <xf numFmtId="172" fontId="9" fillId="0" borderId="77" xfId="0" applyNumberFormat="1" applyFont="1" applyFill="1" applyBorder="1" applyProtection="1"/>
    <xf numFmtId="172" fontId="9" fillId="0" borderId="82" xfId="0" applyNumberFormat="1" applyFont="1" applyFill="1" applyBorder="1" applyProtection="1"/>
    <xf numFmtId="172" fontId="9" fillId="0" borderId="82" xfId="0" applyNumberFormat="1" applyFont="1" applyBorder="1"/>
    <xf numFmtId="172" fontId="8" fillId="0" borderId="0" xfId="0" applyNumberFormat="1" applyFont="1" applyFill="1" applyBorder="1" applyProtection="1"/>
    <xf numFmtId="172" fontId="8" fillId="0" borderId="83" xfId="0" applyNumberFormat="1" applyFont="1" applyFill="1" applyBorder="1" applyProtection="1"/>
    <xf numFmtId="172" fontId="8" fillId="0" borderId="16" xfId="29" applyNumberFormat="1" applyFont="1" applyFill="1" applyBorder="1" applyProtection="1"/>
    <xf numFmtId="173" fontId="8" fillId="0" borderId="20" xfId="0" applyNumberFormat="1" applyFont="1" applyFill="1" applyBorder="1" applyProtection="1"/>
    <xf numFmtId="173" fontId="8" fillId="0" borderId="39" xfId="0" applyNumberFormat="1" applyFont="1" applyFill="1" applyBorder="1" applyProtection="1"/>
    <xf numFmtId="173" fontId="8" fillId="0" borderId="43" xfId="0" applyNumberFormat="1" applyFont="1" applyFill="1" applyBorder="1" applyProtection="1"/>
    <xf numFmtId="173" fontId="8" fillId="0" borderId="44" xfId="0" applyNumberFormat="1" applyFont="1" applyFill="1" applyBorder="1" applyProtection="1"/>
    <xf numFmtId="173" fontId="9" fillId="0" borderId="16" xfId="0" applyNumberFormat="1" applyFont="1" applyFill="1" applyBorder="1" applyProtection="1"/>
    <xf numFmtId="173" fontId="9" fillId="0" borderId="18" xfId="0" applyNumberFormat="1" applyFont="1" applyFill="1" applyBorder="1" applyProtection="1"/>
    <xf numFmtId="173" fontId="8" fillId="0" borderId="22" xfId="0" applyNumberFormat="1" applyFont="1" applyFill="1" applyBorder="1" applyProtection="1"/>
    <xf numFmtId="172" fontId="8" fillId="36" borderId="36" xfId="0" applyNumberFormat="1" applyFont="1" applyFill="1" applyBorder="1" applyProtection="1">
      <protection locked="0"/>
    </xf>
    <xf numFmtId="172" fontId="8" fillId="36" borderId="20" xfId="0" applyNumberFormat="1" applyFont="1" applyFill="1" applyBorder="1" applyProtection="1">
      <protection locked="0"/>
    </xf>
    <xf numFmtId="172" fontId="8" fillId="36" borderId="22" xfId="0" applyNumberFormat="1" applyFont="1" applyFill="1" applyBorder="1" applyProtection="1">
      <protection locked="0"/>
    </xf>
    <xf numFmtId="0" fontId="8" fillId="0" borderId="45" xfId="0" applyFont="1" applyFill="1" applyBorder="1" applyAlignment="1" applyProtection="1">
      <alignment horizontal="center"/>
      <protection locked="0"/>
    </xf>
    <xf numFmtId="0" fontId="8" fillId="0" borderId="28" xfId="0" applyFont="1" applyFill="1" applyBorder="1" applyAlignment="1" applyProtection="1">
      <alignment horizontal="left" indent="1"/>
    </xf>
    <xf numFmtId="0" fontId="8" fillId="0" borderId="45" xfId="0" applyFont="1" applyFill="1" applyBorder="1" applyAlignment="1" applyProtection="1">
      <alignment horizontal="left" indent="1"/>
    </xf>
    <xf numFmtId="0" fontId="12" fillId="0" borderId="0" xfId="0" applyNumberFormat="1" applyFont="1" applyFill="1" applyBorder="1" applyAlignment="1" applyProtection="1">
      <alignment horizontal="left"/>
    </xf>
    <xf numFmtId="0" fontId="8" fillId="0" borderId="14" xfId="0" applyNumberFormat="1" applyFont="1" applyBorder="1" applyAlignment="1" applyProtection="1">
      <alignment horizontal="center"/>
    </xf>
    <xf numFmtId="0" fontId="9" fillId="0" borderId="14" xfId="0" applyNumberFormat="1" applyFont="1" applyBorder="1" applyAlignment="1" applyProtection="1">
      <alignment horizontal="center"/>
      <protection locked="0"/>
    </xf>
    <xf numFmtId="0" fontId="8" fillId="0" borderId="14" xfId="0" applyNumberFormat="1" applyFont="1" applyBorder="1" applyAlignment="1" applyProtection="1">
      <alignment horizontal="center"/>
      <protection locked="0"/>
    </xf>
    <xf numFmtId="0" fontId="8" fillId="0" borderId="14" xfId="0" applyNumberFormat="1" applyFont="1" applyFill="1" applyBorder="1" applyAlignment="1" applyProtection="1">
      <alignment horizontal="center"/>
      <protection locked="0"/>
    </xf>
    <xf numFmtId="0" fontId="8" fillId="0" borderId="45" xfId="0" applyNumberFormat="1" applyFont="1" applyBorder="1" applyAlignment="1" applyProtection="1">
      <alignment horizontal="center"/>
    </xf>
    <xf numFmtId="0" fontId="8" fillId="0" borderId="60" xfId="0" applyNumberFormat="1" applyFont="1" applyBorder="1" applyAlignment="1" applyProtection="1">
      <alignment horizontal="center"/>
    </xf>
    <xf numFmtId="0" fontId="9" fillId="0" borderId="14" xfId="0" applyNumberFormat="1" applyFont="1" applyBorder="1" applyAlignment="1" applyProtection="1">
      <alignment horizontal="center"/>
    </xf>
    <xf numFmtId="0" fontId="8" fillId="0" borderId="55" xfId="0" applyNumberFormat="1" applyFont="1" applyBorder="1" applyAlignment="1" applyProtection="1">
      <alignment horizontal="center"/>
      <protection locked="0"/>
    </xf>
    <xf numFmtId="172" fontId="8" fillId="36" borderId="19" xfId="0" applyNumberFormat="1" applyFont="1" applyFill="1" applyBorder="1" applyProtection="1">
      <protection locked="0"/>
    </xf>
    <xf numFmtId="0" fontId="8" fillId="36" borderId="14" xfId="0" applyFont="1" applyFill="1" applyBorder="1" applyAlignment="1" applyProtection="1">
      <alignment horizontal="left" wrapText="1"/>
      <protection locked="0"/>
    </xf>
    <xf numFmtId="0" fontId="58" fillId="37" borderId="0" xfId="0" applyFont="1" applyFill="1" applyProtection="1"/>
    <xf numFmtId="0" fontId="59" fillId="37" borderId="0" xfId="0" applyFont="1" applyFill="1" applyAlignment="1" applyProtection="1">
      <alignment horizontal="right"/>
    </xf>
    <xf numFmtId="0" fontId="52" fillId="37" borderId="0" xfId="0" applyFont="1" applyFill="1" applyProtection="1"/>
    <xf numFmtId="0" fontId="60" fillId="37" borderId="0" xfId="0" applyFont="1" applyFill="1" applyProtection="1"/>
    <xf numFmtId="0" fontId="61" fillId="37" borderId="0" xfId="0" applyFont="1" applyFill="1" applyAlignment="1" applyProtection="1">
      <alignment horizontal="right"/>
    </xf>
    <xf numFmtId="0" fontId="53" fillId="36" borderId="75" xfId="0" applyFont="1" applyFill="1" applyBorder="1" applyProtection="1">
      <protection locked="0"/>
    </xf>
    <xf numFmtId="0" fontId="60" fillId="37" borderId="0" xfId="0" applyFont="1" applyFill="1" applyProtection="1">
      <protection locked="0"/>
    </xf>
    <xf numFmtId="49" fontId="60" fillId="37" borderId="0" xfId="0" applyNumberFormat="1" applyFont="1" applyFill="1" applyAlignment="1" applyProtection="1">
      <alignment horizontal="right"/>
    </xf>
    <xf numFmtId="0" fontId="41" fillId="36" borderId="0" xfId="0" applyFont="1" applyFill="1" applyAlignment="1" applyProtection="1">
      <alignment horizontal="left" indent="1"/>
      <protection locked="0"/>
    </xf>
    <xf numFmtId="0" fontId="60" fillId="37" borderId="10" xfId="0" applyFont="1" applyFill="1" applyBorder="1" applyAlignment="1" applyProtection="1">
      <alignment horizontal="left" indent="1"/>
      <protection locked="0"/>
    </xf>
    <xf numFmtId="49" fontId="61" fillId="37" borderId="0" xfId="0" applyNumberFormat="1" applyFont="1" applyFill="1" applyAlignment="1" applyProtection="1">
      <alignment horizontal="right"/>
    </xf>
    <xf numFmtId="0" fontId="60" fillId="37" borderId="0" xfId="0" applyFont="1" applyFill="1" applyAlignment="1" applyProtection="1">
      <alignment horizontal="right"/>
    </xf>
    <xf numFmtId="0" fontId="41" fillId="37" borderId="0" xfId="0" applyFont="1" applyFill="1" applyProtection="1">
      <protection locked="0"/>
    </xf>
    <xf numFmtId="0" fontId="8" fillId="0" borderId="14" xfId="0" applyFont="1" applyFill="1" applyBorder="1" applyAlignment="1" applyProtection="1">
      <alignment horizontal="left" indent="1"/>
    </xf>
    <xf numFmtId="172" fontId="8" fillId="0" borderId="10" xfId="0" applyNumberFormat="1" applyFont="1" applyBorder="1" applyAlignment="1">
      <alignment horizontal="left" indent="1"/>
    </xf>
    <xf numFmtId="0" fontId="17" fillId="0" borderId="72" xfId="0" applyFont="1" applyBorder="1" applyProtection="1">
      <protection hidden="1"/>
    </xf>
    <xf numFmtId="0" fontId="17" fillId="0" borderId="0" xfId="0" applyFont="1" applyProtection="1">
      <protection hidden="1"/>
    </xf>
    <xf numFmtId="0" fontId="17" fillId="0" borderId="0" xfId="0" applyFont="1"/>
    <xf numFmtId="0" fontId="17" fillId="0" borderId="0" xfId="0" applyFont="1" applyBorder="1" applyProtection="1">
      <protection hidden="1"/>
    </xf>
    <xf numFmtId="0" fontId="17" fillId="0" borderId="70" xfId="0" applyFont="1" applyBorder="1" applyProtection="1">
      <protection hidden="1"/>
    </xf>
    <xf numFmtId="0" fontId="54" fillId="0" borderId="0" xfId="0" applyFont="1" applyBorder="1" applyProtection="1">
      <protection hidden="1"/>
    </xf>
    <xf numFmtId="0" fontId="55" fillId="0" borderId="70" xfId="0" applyFont="1" applyBorder="1" applyProtection="1">
      <protection hidden="1"/>
    </xf>
    <xf numFmtId="0" fontId="7" fillId="0" borderId="84" xfId="0" applyFont="1" applyBorder="1" applyAlignment="1" applyProtection="1">
      <alignment horizontal="left" vertical="top" wrapText="1"/>
    </xf>
    <xf numFmtId="0" fontId="7" fillId="36" borderId="85" xfId="0" applyFont="1" applyFill="1" applyBorder="1" applyAlignment="1" applyProtection="1">
      <alignment horizontal="justify" vertical="center" wrapText="1"/>
      <protection locked="0" hidden="1"/>
    </xf>
    <xf numFmtId="0" fontId="17" fillId="0" borderId="0" xfId="0" applyFont="1" applyBorder="1" applyAlignment="1" applyProtection="1">
      <alignment horizontal="left" vertical="center"/>
    </xf>
    <xf numFmtId="0" fontId="17" fillId="0" borderId="0" xfId="0" applyFont="1" applyBorder="1" applyAlignment="1" applyProtection="1">
      <alignment horizontal="center" vertical="center" wrapText="1"/>
    </xf>
    <xf numFmtId="0" fontId="7" fillId="0" borderId="0" xfId="0" applyFont="1" applyBorder="1" applyAlignment="1" applyProtection="1">
      <alignment horizontal="left" vertical="center" wrapText="1"/>
    </xf>
    <xf numFmtId="0" fontId="7" fillId="0" borderId="0" xfId="0" applyFont="1" applyFill="1" applyBorder="1" applyAlignment="1" applyProtection="1">
      <alignment horizontal="left" vertical="center" wrapText="1"/>
    </xf>
    <xf numFmtId="0" fontId="7" fillId="0" borderId="0" xfId="0" quotePrefix="1" applyNumberFormat="1" applyFont="1" applyProtection="1"/>
    <xf numFmtId="0" fontId="56" fillId="0" borderId="0" xfId="0" applyFont="1" applyAlignment="1">
      <alignment wrapText="1"/>
    </xf>
    <xf numFmtId="0" fontId="17" fillId="0" borderId="0" xfId="0" applyNumberFormat="1" applyFont="1" applyProtection="1"/>
    <xf numFmtId="0" fontId="7" fillId="0" borderId="23" xfId="0" applyFont="1" applyFill="1" applyBorder="1" applyAlignment="1" applyProtection="1">
      <alignment horizontal="left" vertical="top" wrapText="1"/>
    </xf>
    <xf numFmtId="0" fontId="7" fillId="0" borderId="72" xfId="0" applyFont="1" applyFill="1" applyBorder="1" applyAlignment="1" applyProtection="1">
      <alignment horizontal="justify" vertical="center" wrapText="1"/>
      <protection locked="0"/>
    </xf>
    <xf numFmtId="0" fontId="17" fillId="0" borderId="0" xfId="0" applyFont="1" applyAlignment="1" applyProtection="1">
      <alignment vertical="center"/>
    </xf>
    <xf numFmtId="0" fontId="7" fillId="0" borderId="28" xfId="0" applyFont="1" applyBorder="1" applyAlignment="1">
      <alignment vertical="center"/>
    </xf>
    <xf numFmtId="0" fontId="17" fillId="36" borderId="79" xfId="0" applyFont="1" applyFill="1" applyBorder="1" applyAlignment="1" applyProtection="1">
      <alignment vertical="center"/>
      <protection locked="0"/>
    </xf>
    <xf numFmtId="0" fontId="12" fillId="0" borderId="0" xfId="37" applyFont="1" applyAlignment="1" applyProtection="1"/>
    <xf numFmtId="0" fontId="17" fillId="0" borderId="0" xfId="0" applyFont="1" applyBorder="1" applyAlignment="1">
      <alignment vertical="center"/>
    </xf>
    <xf numFmtId="0" fontId="17" fillId="0" borderId="0" xfId="0" applyFont="1" applyAlignment="1" applyProtection="1">
      <alignment vertical="center"/>
      <protection hidden="1"/>
    </xf>
    <xf numFmtId="0" fontId="17" fillId="0" borderId="0" xfId="0" applyFont="1" applyAlignment="1">
      <alignment vertical="center"/>
    </xf>
    <xf numFmtId="0" fontId="17" fillId="0" borderId="23" xfId="0" applyFont="1" applyBorder="1" applyAlignment="1">
      <alignment vertical="center"/>
    </xf>
    <xf numFmtId="0" fontId="17" fillId="0" borderId="72" xfId="0" applyFont="1" applyBorder="1" applyAlignment="1">
      <alignment vertical="center"/>
    </xf>
    <xf numFmtId="0" fontId="7" fillId="0" borderId="10" xfId="0" applyFont="1" applyFill="1" applyBorder="1" applyAlignment="1" applyProtection="1">
      <alignment horizontal="justify" vertical="center" wrapText="1"/>
    </xf>
    <xf numFmtId="0" fontId="7" fillId="0" borderId="70" xfId="0" applyFont="1" applyFill="1" applyBorder="1" applyAlignment="1" applyProtection="1">
      <alignment horizontal="justify" vertical="center" wrapText="1"/>
      <protection locked="0" hidden="1"/>
    </xf>
    <xf numFmtId="0" fontId="7" fillId="0" borderId="0" xfId="0" applyFont="1" applyBorder="1" applyAlignment="1" applyProtection="1">
      <alignment horizontal="justify" vertical="top" wrapText="1"/>
    </xf>
    <xf numFmtId="0" fontId="7" fillId="0" borderId="23" xfId="0" applyFont="1" applyFill="1" applyBorder="1" applyAlignment="1" applyProtection="1">
      <alignment horizontal="justify" vertical="center" wrapText="1"/>
    </xf>
    <xf numFmtId="0" fontId="7" fillId="0" borderId="72" xfId="0" applyFont="1" applyFill="1" applyBorder="1" applyAlignment="1" applyProtection="1">
      <alignment horizontal="justify" vertical="center" wrapText="1"/>
    </xf>
    <xf numFmtId="0" fontId="7" fillId="0" borderId="10" xfId="0" applyFont="1" applyFill="1" applyBorder="1" applyAlignment="1" applyProtection="1">
      <alignment horizontal="left" vertical="top" wrapText="1"/>
    </xf>
    <xf numFmtId="0" fontId="7" fillId="36" borderId="70" xfId="0" applyFont="1" applyFill="1" applyBorder="1" applyAlignment="1" applyProtection="1">
      <alignment horizontal="justify" vertical="top" wrapText="1"/>
      <protection locked="0"/>
    </xf>
    <xf numFmtId="0" fontId="17" fillId="0" borderId="0" xfId="37" applyFont="1" applyBorder="1" applyAlignment="1" applyProtection="1"/>
    <xf numFmtId="0" fontId="7" fillId="0" borderId="0" xfId="0" applyFont="1" applyFill="1" applyBorder="1" applyAlignment="1" applyProtection="1">
      <alignment horizontal="left" vertical="top" wrapText="1"/>
      <protection locked="0"/>
    </xf>
    <xf numFmtId="0" fontId="7" fillId="0" borderId="23" xfId="0" applyFont="1" applyFill="1" applyBorder="1" applyAlignment="1" applyProtection="1">
      <alignment horizontal="justify" vertical="top" wrapText="1"/>
    </xf>
    <xf numFmtId="0" fontId="7" fillId="0" borderId="72" xfId="0" applyFont="1" applyBorder="1" applyAlignment="1" applyProtection="1">
      <alignment horizontal="justify" vertical="top" wrapText="1"/>
    </xf>
    <xf numFmtId="0" fontId="7" fillId="36" borderId="70" xfId="0" applyFont="1" applyFill="1" applyBorder="1" applyAlignment="1" applyProtection="1">
      <alignment horizontal="left" vertical="top" wrapText="1"/>
      <protection locked="0"/>
    </xf>
    <xf numFmtId="0" fontId="7" fillId="0" borderId="0" xfId="0" applyFont="1" applyFill="1" applyBorder="1" applyAlignment="1" applyProtection="1">
      <alignment horizontal="justify" vertical="top" wrapText="1"/>
    </xf>
    <xf numFmtId="0" fontId="17" fillId="0" borderId="23" xfId="0" applyFont="1" applyBorder="1" applyAlignment="1" applyProtection="1">
      <alignment horizontal="justify" vertical="top" wrapText="1"/>
    </xf>
    <xf numFmtId="0" fontId="17" fillId="0" borderId="72" xfId="0" applyFont="1" applyBorder="1" applyAlignment="1" applyProtection="1">
      <alignment horizontal="justify" vertical="top" wrapText="1"/>
    </xf>
    <xf numFmtId="0" fontId="7" fillId="0" borderId="0" xfId="0" applyFont="1" applyAlignment="1" applyProtection="1">
      <alignment vertical="center"/>
    </xf>
    <xf numFmtId="0" fontId="7" fillId="0" borderId="0" xfId="0" applyFont="1" applyProtection="1"/>
    <xf numFmtId="0" fontId="7" fillId="0" borderId="84" xfId="0" applyFont="1" applyBorder="1" applyAlignment="1" applyProtection="1">
      <alignment horizontal="justify" wrapText="1"/>
    </xf>
    <xf numFmtId="0" fontId="17" fillId="0" borderId="85" xfId="0" applyFont="1" applyBorder="1" applyAlignment="1" applyProtection="1">
      <alignment horizontal="justify" wrapText="1"/>
    </xf>
    <xf numFmtId="0" fontId="17" fillId="0" borderId="80" xfId="0" applyFont="1" applyBorder="1" applyAlignment="1" applyProtection="1">
      <alignment horizontal="justify" wrapText="1"/>
    </xf>
    <xf numFmtId="0" fontId="17" fillId="36" borderId="71" xfId="0" applyFont="1" applyFill="1" applyBorder="1" applyAlignment="1" applyProtection="1">
      <alignment horizontal="justify" wrapText="1"/>
      <protection locked="0"/>
    </xf>
    <xf numFmtId="0" fontId="17" fillId="0" borderId="28" xfId="0" applyFont="1" applyBorder="1" applyAlignment="1" applyProtection="1">
      <alignment horizontal="justify" wrapText="1"/>
    </xf>
    <xf numFmtId="175" fontId="17" fillId="36" borderId="79" xfId="0" applyNumberFormat="1" applyFont="1" applyFill="1" applyBorder="1" applyAlignment="1" applyProtection="1">
      <alignment horizontal="justify" wrapText="1"/>
      <protection locked="0"/>
    </xf>
    <xf numFmtId="0" fontId="17" fillId="0" borderId="23" xfId="0" applyFont="1" applyFill="1" applyBorder="1" applyAlignment="1" applyProtection="1">
      <alignment horizontal="justify" wrapText="1"/>
    </xf>
    <xf numFmtId="175" fontId="17" fillId="0" borderId="72" xfId="0" applyNumberFormat="1" applyFont="1" applyFill="1" applyBorder="1" applyAlignment="1" applyProtection="1">
      <alignment horizontal="justify" wrapText="1"/>
      <protection locked="0"/>
    </xf>
    <xf numFmtId="0" fontId="7" fillId="0" borderId="80" xfId="0" applyFont="1" applyBorder="1" applyAlignment="1" applyProtection="1">
      <alignment horizontal="justify" wrapText="1"/>
    </xf>
    <xf numFmtId="0" fontId="17" fillId="0" borderId="71" xfId="0" applyFont="1" applyBorder="1" applyAlignment="1" applyProtection="1">
      <alignment horizontal="justify" wrapText="1"/>
    </xf>
    <xf numFmtId="0" fontId="17" fillId="0" borderId="71" xfId="0" applyFont="1" applyFill="1" applyBorder="1" applyAlignment="1" applyProtection="1">
      <alignment horizontal="justify" wrapText="1"/>
    </xf>
    <xf numFmtId="0" fontId="17" fillId="36" borderId="79" xfId="0" applyFont="1" applyFill="1" applyBorder="1" applyAlignment="1" applyProtection="1">
      <alignment horizontal="justify" wrapText="1"/>
      <protection locked="0"/>
    </xf>
    <xf numFmtId="0" fontId="17" fillId="0" borderId="72" xfId="0" applyFont="1" applyFill="1" applyBorder="1" applyAlignment="1" applyProtection="1">
      <alignment horizontal="justify" wrapText="1"/>
      <protection locked="0"/>
    </xf>
    <xf numFmtId="0" fontId="17" fillId="36" borderId="71" xfId="0" applyNumberFormat="1" applyFont="1" applyFill="1" applyBorder="1" applyAlignment="1" applyProtection="1">
      <alignment horizontal="justify" wrapText="1"/>
      <protection locked="0"/>
    </xf>
    <xf numFmtId="0" fontId="17" fillId="0" borderId="10" xfId="0" applyFont="1" applyBorder="1" applyAlignment="1" applyProtection="1">
      <alignment horizontal="justify" wrapText="1"/>
    </xf>
    <xf numFmtId="0" fontId="17" fillId="36" borderId="70" xfId="0" applyFont="1" applyFill="1" applyBorder="1" applyAlignment="1" applyProtection="1">
      <alignment horizontal="justify" wrapText="1"/>
      <protection locked="0"/>
    </xf>
    <xf numFmtId="0" fontId="7" fillId="0" borderId="0" xfId="0" applyFont="1" applyBorder="1" applyProtection="1"/>
    <xf numFmtId="0" fontId="7" fillId="0" borderId="0" xfId="0" quotePrefix="1" applyNumberFormat="1" applyFont="1" applyBorder="1" applyProtection="1"/>
    <xf numFmtId="0" fontId="17" fillId="0" borderId="0" xfId="0" applyFont="1" applyBorder="1" applyProtection="1"/>
    <xf numFmtId="0" fontId="57" fillId="36" borderId="79" xfId="36" applyFont="1" applyFill="1" applyBorder="1" applyAlignment="1" applyProtection="1">
      <alignment horizontal="justify" wrapText="1"/>
      <protection locked="0"/>
    </xf>
    <xf numFmtId="0" fontId="7" fillId="0" borderId="80" xfId="0" applyFont="1" applyBorder="1" applyAlignment="1" applyProtection="1">
      <alignment horizontal="left"/>
    </xf>
    <xf numFmtId="0" fontId="17" fillId="0" borderId="0" xfId="0" applyFont="1" applyBorder="1"/>
    <xf numFmtId="0" fontId="17" fillId="0" borderId="10" xfId="0" applyFont="1" applyFill="1" applyBorder="1" applyAlignment="1" applyProtection="1">
      <alignment horizontal="justify" wrapText="1"/>
    </xf>
    <xf numFmtId="0" fontId="17" fillId="0" borderId="70" xfId="0" applyFont="1" applyFill="1" applyBorder="1" applyAlignment="1" applyProtection="1">
      <alignment horizontal="justify" wrapText="1"/>
      <protection locked="0"/>
    </xf>
    <xf numFmtId="0" fontId="12" fillId="0" borderId="0" xfId="0" applyFont="1" applyProtection="1">
      <protection hidden="1"/>
    </xf>
    <xf numFmtId="0" fontId="17" fillId="0" borderId="0" xfId="37" applyFont="1" applyAlignment="1" applyProtection="1">
      <protection hidden="1"/>
    </xf>
    <xf numFmtId="0" fontId="57" fillId="0" borderId="0" xfId="37" applyFont="1" applyAlignment="1" applyProtection="1">
      <protection hidden="1"/>
    </xf>
    <xf numFmtId="0" fontId="17" fillId="0" borderId="0" xfId="0" applyFont="1" applyProtection="1">
      <protection locked="0" hidden="1"/>
    </xf>
    <xf numFmtId="0" fontId="17" fillId="0" borderId="0" xfId="0" applyFont="1" applyProtection="1">
      <protection locked="0"/>
    </xf>
    <xf numFmtId="0" fontId="57" fillId="0" borderId="0" xfId="37" applyFont="1" applyAlignment="1" applyProtection="1">
      <protection locked="0" hidden="1"/>
    </xf>
    <xf numFmtId="0" fontId="17" fillId="0" borderId="0" xfId="0" applyFont="1" applyFill="1" applyProtection="1"/>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8" fillId="0" borderId="10" xfId="0" applyNumberFormat="1" applyFont="1" applyFill="1" applyBorder="1" applyAlignment="1" applyProtection="1">
      <alignment horizontal="left" vertical="top" wrapText="1" indent="1"/>
      <protection locked="0"/>
    </xf>
    <xf numFmtId="166" fontId="8" fillId="24" borderId="36" xfId="29" applyNumberFormat="1" applyFont="1" applyFill="1" applyBorder="1" applyAlignment="1" applyProtection="1">
      <alignment horizontal="left" vertical="top" wrapText="1"/>
      <protection locked="0"/>
    </xf>
    <xf numFmtId="2" fontId="8" fillId="24" borderId="36" xfId="29" applyNumberFormat="1" applyFont="1" applyFill="1" applyBorder="1" applyAlignment="1" applyProtection="1">
      <alignment horizontal="center" vertical="top" wrapText="1"/>
      <protection locked="0"/>
    </xf>
    <xf numFmtId="166" fontId="8" fillId="24" borderId="22" xfId="29" applyNumberFormat="1" applyFont="1" applyFill="1" applyBorder="1" applyAlignment="1" applyProtection="1">
      <alignment horizontal="left" vertical="top" wrapText="1"/>
      <protection locked="0"/>
    </xf>
    <xf numFmtId="173" fontId="8" fillId="24" borderId="36" xfId="29" applyNumberFormat="1" applyFont="1" applyFill="1" applyBorder="1" applyAlignment="1" applyProtection="1">
      <alignment horizontal="left" vertical="top" wrapText="1"/>
      <protection locked="0"/>
    </xf>
    <xf numFmtId="173" fontId="8" fillId="0" borderId="36" xfId="29" applyNumberFormat="1" applyFont="1" applyFill="1" applyBorder="1" applyAlignment="1" applyProtection="1">
      <alignment horizontal="left" vertical="top" wrapText="1"/>
    </xf>
    <xf numFmtId="173" fontId="8" fillId="24" borderId="36" xfId="43" applyNumberFormat="1" applyFont="1" applyFill="1" applyBorder="1" applyAlignment="1" applyProtection="1">
      <alignment horizontal="center" vertical="top" wrapText="1"/>
      <protection locked="0"/>
    </xf>
    <xf numFmtId="173" fontId="8" fillId="24" borderId="22" xfId="29" applyNumberFormat="1" applyFont="1" applyFill="1" applyBorder="1" applyAlignment="1" applyProtection="1">
      <alignment horizontal="left" vertical="top" wrapText="1"/>
      <protection locked="0"/>
    </xf>
    <xf numFmtId="0" fontId="8" fillId="0" borderId="32" xfId="0" applyNumberFormat="1" applyFont="1" applyBorder="1" applyAlignment="1" applyProtection="1">
      <alignment horizontal="center" vertical="top" wrapText="1"/>
    </xf>
    <xf numFmtId="0" fontId="8" fillId="0" borderId="22" xfId="0" applyNumberFormat="1" applyFont="1" applyFill="1" applyBorder="1" applyAlignment="1" applyProtection="1">
      <alignment horizontal="center" vertical="top" wrapText="1"/>
    </xf>
    <xf numFmtId="0" fontId="8" fillId="0" borderId="40" xfId="0" applyNumberFormat="1" applyFont="1" applyFill="1" applyBorder="1" applyAlignment="1" applyProtection="1">
      <alignment horizontal="center" vertical="top" wrapText="1"/>
    </xf>
    <xf numFmtId="0" fontId="8" fillId="0" borderId="22" xfId="0" applyNumberFormat="1" applyFont="1" applyFill="1" applyBorder="1" applyAlignment="1" applyProtection="1">
      <alignment horizontal="center" wrapText="1"/>
    </xf>
    <xf numFmtId="0" fontId="8" fillId="0" borderId="22" xfId="0" applyNumberFormat="1" applyFont="1" applyFill="1" applyBorder="1" applyAlignment="1" applyProtection="1">
      <alignment horizontal="center" vertical="top" wrapText="1"/>
      <protection locked="0"/>
    </xf>
    <xf numFmtId="0" fontId="8" fillId="0" borderId="40" xfId="0" applyNumberFormat="1" applyFont="1" applyFill="1" applyBorder="1" applyAlignment="1" applyProtection="1">
      <alignment horizontal="center" vertical="top" wrapText="1"/>
      <protection locked="0"/>
    </xf>
    <xf numFmtId="0" fontId="8" fillId="0" borderId="27" xfId="0" applyFont="1" applyBorder="1" applyAlignment="1" applyProtection="1">
      <alignment horizontal="center" vertical="top" wrapText="1"/>
    </xf>
    <xf numFmtId="0" fontId="12" fillId="0" borderId="0" xfId="0" applyFont="1" applyAlignment="1">
      <alignment horizontal="left"/>
    </xf>
    <xf numFmtId="0" fontId="3" fillId="0" borderId="0" xfId="0" applyFont="1" applyAlignment="1">
      <alignment horizontal="left" indent="1"/>
    </xf>
    <xf numFmtId="0" fontId="12" fillId="0" borderId="46" xfId="0" applyNumberFormat="1" applyFont="1" applyFill="1" applyBorder="1" applyAlignment="1">
      <alignment horizontal="center"/>
    </xf>
    <xf numFmtId="0" fontId="8" fillId="0" borderId="0" xfId="0" applyNumberFormat="1" applyFont="1" applyFill="1" applyBorder="1"/>
    <xf numFmtId="0" fontId="9" fillId="0" borderId="30" xfId="0" applyFont="1" applyFill="1" applyBorder="1" applyAlignment="1">
      <alignment vertical="center" wrapText="1"/>
    </xf>
    <xf numFmtId="0" fontId="9" fillId="0" borderId="20" xfId="0" applyFont="1" applyFill="1" applyBorder="1" applyAlignment="1">
      <alignment vertical="center" wrapText="1"/>
    </xf>
    <xf numFmtId="0" fontId="9" fillId="0" borderId="31" xfId="0" applyFont="1" applyFill="1" applyBorder="1" applyAlignment="1">
      <alignment horizontal="center" vertical="center" wrapText="1"/>
    </xf>
    <xf numFmtId="0" fontId="9" fillId="0" borderId="21" xfId="0" applyFont="1" applyFill="1" applyBorder="1" applyAlignment="1">
      <alignment vertical="center" wrapText="1"/>
    </xf>
    <xf numFmtId="0" fontId="9" fillId="0" borderId="32" xfId="0" applyFont="1" applyFill="1" applyBorder="1" applyAlignment="1">
      <alignment horizontal="center" vertical="center" wrapText="1"/>
    </xf>
    <xf numFmtId="0" fontId="9" fillId="0" borderId="27" xfId="0" applyFont="1" applyFill="1" applyBorder="1" applyAlignment="1">
      <alignment horizontal="center" vertical="center" wrapText="1"/>
    </xf>
    <xf numFmtId="0" fontId="12" fillId="0" borderId="32" xfId="0" applyNumberFormat="1" applyFont="1" applyFill="1" applyBorder="1" applyAlignment="1">
      <alignment horizontal="center"/>
    </xf>
    <xf numFmtId="0" fontId="12" fillId="24" borderId="22" xfId="0" applyNumberFormat="1" applyFont="1" applyFill="1" applyBorder="1" applyAlignment="1" applyProtection="1">
      <alignment horizontal="center"/>
      <protection locked="0"/>
    </xf>
    <xf numFmtId="0" fontId="12" fillId="24" borderId="40" xfId="0" applyNumberFormat="1" applyFont="1" applyFill="1" applyBorder="1" applyAlignment="1" applyProtection="1">
      <alignment horizontal="center"/>
      <protection locked="0"/>
    </xf>
    <xf numFmtId="0" fontId="8" fillId="0" borderId="22" xfId="0" applyNumberFormat="1" applyFont="1" applyFill="1" applyBorder="1"/>
    <xf numFmtId="0" fontId="12" fillId="24" borderId="27" xfId="0" applyNumberFormat="1" applyFont="1" applyFill="1" applyBorder="1" applyAlignment="1" applyProtection="1">
      <alignment horizontal="center"/>
      <protection locked="0"/>
    </xf>
    <xf numFmtId="0" fontId="9" fillId="0" borderId="26" xfId="0" applyFont="1" applyFill="1" applyBorder="1" applyAlignment="1">
      <alignment horizontal="center" vertical="center" wrapText="1"/>
    </xf>
    <xf numFmtId="0" fontId="12" fillId="0" borderId="0" xfId="0" applyNumberFormat="1" applyFont="1" applyProtection="1"/>
    <xf numFmtId="0" fontId="6" fillId="0" borderId="0" xfId="0" applyFont="1" applyFill="1"/>
    <xf numFmtId="0" fontId="6" fillId="0" borderId="0" xfId="0" applyFont="1" applyFill="1" applyAlignment="1">
      <alignment horizontal="left" indent="1"/>
    </xf>
    <xf numFmtId="0" fontId="3" fillId="0" borderId="0" xfId="0" applyFont="1" applyFill="1" applyAlignment="1">
      <alignment horizontal="left" indent="1"/>
    </xf>
    <xf numFmtId="169" fontId="2" fillId="0" borderId="0" xfId="36" applyNumberFormat="1" applyFill="1" applyBorder="1" applyAlignment="1" applyProtection="1"/>
    <xf numFmtId="0" fontId="40" fillId="0" borderId="0" xfId="0" applyNumberFormat="1" applyFont="1" applyProtection="1"/>
    <xf numFmtId="0" fontId="40" fillId="0" borderId="0" xfId="0" applyFont="1" applyAlignment="1" applyProtection="1">
      <alignment vertical="center"/>
    </xf>
    <xf numFmtId="0" fontId="40" fillId="0" borderId="0" xfId="0" applyFont="1" applyProtection="1"/>
    <xf numFmtId="0" fontId="0" fillId="0" borderId="0" xfId="0" applyFont="1" applyProtection="1"/>
    <xf numFmtId="0" fontId="3" fillId="0" borderId="0" xfId="0" applyFont="1" applyAlignment="1">
      <alignment horizontal="left"/>
    </xf>
    <xf numFmtId="0" fontId="12" fillId="24" borderId="20" xfId="0" applyNumberFormat="1" applyFont="1" applyFill="1" applyBorder="1" applyAlignment="1" applyProtection="1">
      <alignment horizontal="center"/>
      <protection locked="0"/>
    </xf>
    <xf numFmtId="0" fontId="12" fillId="24" borderId="0" xfId="0" applyNumberFormat="1" applyFont="1" applyFill="1" applyBorder="1" applyAlignment="1" applyProtection="1">
      <alignment horizontal="center"/>
      <protection locked="0"/>
    </xf>
    <xf numFmtId="173" fontId="9" fillId="24" borderId="39" xfId="29" applyNumberFormat="1" applyFont="1" applyFill="1" applyBorder="1" applyAlignment="1" applyProtection="1">
      <alignment horizontal="center"/>
      <protection locked="0"/>
    </xf>
    <xf numFmtId="0" fontId="12" fillId="24" borderId="39" xfId="0" applyNumberFormat="1" applyFont="1" applyFill="1" applyBorder="1" applyAlignment="1" applyProtection="1">
      <alignment horizontal="center"/>
      <protection locked="0"/>
    </xf>
    <xf numFmtId="173" fontId="9" fillId="24" borderId="25" xfId="29" applyNumberFormat="1" applyFont="1" applyFill="1" applyBorder="1" applyAlignment="1" applyProtection="1">
      <alignment horizontal="center"/>
      <protection locked="0"/>
    </xf>
    <xf numFmtId="0" fontId="12" fillId="24" borderId="25" xfId="0" applyNumberFormat="1" applyFont="1" applyFill="1" applyBorder="1" applyAlignment="1" applyProtection="1">
      <alignment horizontal="center"/>
      <protection locked="0"/>
    </xf>
    <xf numFmtId="0" fontId="12" fillId="24" borderId="38" xfId="0" applyNumberFormat="1" applyFont="1" applyFill="1" applyBorder="1" applyAlignment="1" applyProtection="1">
      <alignment horizontal="center"/>
      <protection locked="0"/>
    </xf>
    <xf numFmtId="0" fontId="12" fillId="24" borderId="53" xfId="0" applyNumberFormat="1" applyFont="1" applyFill="1" applyBorder="1" applyAlignment="1" applyProtection="1">
      <alignment horizontal="center"/>
      <protection locked="0"/>
    </xf>
    <xf numFmtId="168" fontId="8" fillId="0" borderId="20" xfId="43" applyNumberFormat="1" applyFont="1" applyFill="1" applyBorder="1" applyAlignment="1" applyProtection="1">
      <alignment horizontal="center" vertical="top" wrapText="1"/>
      <protection locked="0"/>
    </xf>
    <xf numFmtId="168" fontId="9" fillId="24" borderId="36" xfId="43" applyNumberFormat="1" applyFont="1" applyFill="1" applyBorder="1" applyAlignment="1" applyProtection="1">
      <alignment horizontal="center" vertical="top" wrapText="1"/>
      <protection locked="0"/>
    </xf>
    <xf numFmtId="168" fontId="12" fillId="0" borderId="16" xfId="43" applyNumberFormat="1" applyFont="1" applyFill="1" applyBorder="1" applyAlignment="1">
      <alignment horizontal="center" vertical="top" wrapText="1"/>
    </xf>
    <xf numFmtId="0" fontId="8" fillId="0" borderId="0" xfId="0" applyFont="1" applyFill="1" applyAlignment="1">
      <alignment horizontal="right"/>
    </xf>
    <xf numFmtId="172" fontId="8" fillId="0" borderId="0" xfId="0" applyNumberFormat="1" applyFont="1" applyFill="1"/>
    <xf numFmtId="173" fontId="8" fillId="24" borderId="58" xfId="29" applyNumberFormat="1" applyFont="1" applyFill="1" applyBorder="1" applyAlignment="1" applyProtection="1">
      <alignment horizontal="left" vertical="top" wrapText="1"/>
      <protection locked="0"/>
    </xf>
    <xf numFmtId="173" fontId="8" fillId="24" borderId="39" xfId="29" applyNumberFormat="1" applyFont="1" applyFill="1" applyBorder="1" applyAlignment="1" applyProtection="1">
      <alignment horizontal="left" vertical="top" wrapText="1"/>
      <protection locked="0"/>
    </xf>
    <xf numFmtId="0" fontId="8" fillId="0" borderId="61" xfId="0" applyFont="1" applyBorder="1" applyAlignment="1" applyProtection="1">
      <alignment horizontal="center" vertical="top" wrapText="1"/>
    </xf>
    <xf numFmtId="173" fontId="8" fillId="24" borderId="38" xfId="29" applyNumberFormat="1" applyFont="1" applyFill="1" applyBorder="1" applyAlignment="1" applyProtection="1">
      <alignment horizontal="left" vertical="top" wrapText="1"/>
      <protection locked="0"/>
    </xf>
    <xf numFmtId="173" fontId="8" fillId="24" borderId="40" xfId="29" applyNumberFormat="1" applyFont="1" applyFill="1" applyBorder="1" applyAlignment="1" applyProtection="1">
      <alignment horizontal="left" vertical="top" wrapText="1"/>
      <protection locked="0"/>
    </xf>
    <xf numFmtId="0" fontId="13" fillId="0" borderId="81" xfId="0" applyFont="1" applyBorder="1"/>
    <xf numFmtId="0" fontId="12" fillId="0" borderId="81" xfId="0" applyFont="1" applyBorder="1" applyAlignment="1">
      <alignment horizontal="center"/>
    </xf>
    <xf numFmtId="169" fontId="11" fillId="0" borderId="81" xfId="0" applyNumberFormat="1" applyFont="1" applyBorder="1"/>
    <xf numFmtId="0" fontId="9" fillId="0" borderId="57" xfId="0" applyFont="1" applyBorder="1" applyAlignment="1">
      <alignment wrapText="1"/>
    </xf>
    <xf numFmtId="0" fontId="9" fillId="0" borderId="80" xfId="0" applyFont="1" applyBorder="1"/>
    <xf numFmtId="0" fontId="8" fillId="0" borderId="75" xfId="0" applyFont="1" applyBorder="1" applyAlignment="1">
      <alignment horizontal="center"/>
    </xf>
    <xf numFmtId="172" fontId="9" fillId="0" borderId="86" xfId="0" applyNumberFormat="1" applyFont="1" applyBorder="1"/>
    <xf numFmtId="172" fontId="8" fillId="24" borderId="22" xfId="0" applyNumberFormat="1" applyFont="1" applyFill="1" applyBorder="1" applyAlignment="1" applyProtection="1">
      <alignment horizontal="center"/>
      <protection locked="0"/>
    </xf>
    <xf numFmtId="168" fontId="8" fillId="24" borderId="19" xfId="43" applyNumberFormat="1" applyFont="1" applyFill="1" applyBorder="1" applyAlignment="1" applyProtection="1">
      <alignment horizontal="right" vertical="top" wrapText="1"/>
      <protection locked="0"/>
    </xf>
    <xf numFmtId="168" fontId="8" fillId="24" borderId="20" xfId="43" applyNumberFormat="1" applyFont="1" applyFill="1" applyBorder="1" applyAlignment="1" applyProtection="1">
      <alignment horizontal="right" vertical="top" wrapText="1"/>
      <protection locked="0"/>
    </xf>
    <xf numFmtId="168" fontId="8" fillId="24" borderId="21" xfId="43" applyNumberFormat="1" applyFont="1" applyFill="1" applyBorder="1" applyAlignment="1" applyProtection="1">
      <alignment horizontal="right" vertical="top" wrapText="1"/>
      <protection locked="0"/>
    </xf>
    <xf numFmtId="0" fontId="50" fillId="38" borderId="0" xfId="0" applyFont="1" applyFill="1"/>
    <xf numFmtId="1" fontId="0" fillId="0" borderId="0" xfId="0" applyNumberFormat="1"/>
    <xf numFmtId="1" fontId="50" fillId="38" borderId="0" xfId="0" applyNumberFormat="1" applyFont="1" applyFill="1"/>
    <xf numFmtId="172" fontId="62" fillId="24" borderId="20" xfId="0" applyNumberFormat="1" applyFont="1" applyFill="1" applyBorder="1" applyProtection="1">
      <protection locked="0"/>
    </xf>
    <xf numFmtId="3" fontId="8" fillId="0" borderId="0" xfId="0" applyNumberFormat="1" applyFont="1"/>
    <xf numFmtId="16" fontId="40" fillId="0" borderId="0" xfId="0" applyNumberFormat="1" applyFont="1" applyProtection="1">
      <protection locked="0"/>
    </xf>
    <xf numFmtId="43" fontId="8" fillId="24" borderId="20" xfId="0" applyNumberFormat="1" applyFont="1" applyFill="1" applyBorder="1" applyProtection="1">
      <protection locked="0"/>
    </xf>
    <xf numFmtId="164" fontId="62" fillId="0" borderId="0" xfId="0" applyNumberFormat="1" applyFont="1"/>
    <xf numFmtId="174" fontId="8" fillId="0" borderId="0" xfId="0" applyNumberFormat="1" applyFont="1"/>
    <xf numFmtId="174" fontId="3" fillId="0" borderId="0" xfId="0" applyNumberFormat="1" applyFont="1"/>
    <xf numFmtId="174" fontId="63" fillId="0" borderId="0" xfId="0" applyNumberFormat="1" applyFont="1"/>
    <xf numFmtId="174" fontId="9" fillId="0" borderId="0" xfId="0" applyNumberFormat="1" applyFont="1" applyBorder="1"/>
    <xf numFmtId="174" fontId="8" fillId="0" borderId="0" xfId="29" applyNumberFormat="1" applyFont="1"/>
    <xf numFmtId="172" fontId="8" fillId="24" borderId="64" xfId="0" applyNumberFormat="1" applyFont="1" applyFill="1" applyBorder="1" applyProtection="1">
      <protection locked="0"/>
    </xf>
    <xf numFmtId="172" fontId="8" fillId="24" borderId="44" xfId="0" applyNumberFormat="1" applyFont="1" applyFill="1" applyBorder="1" applyProtection="1">
      <protection locked="0"/>
    </xf>
    <xf numFmtId="172" fontId="8" fillId="0" borderId="39" xfId="0" applyNumberFormat="1" applyFont="1" applyFill="1" applyBorder="1" applyProtection="1">
      <protection locked="0"/>
    </xf>
    <xf numFmtId="172" fontId="9" fillId="0" borderId="43" xfId="0" applyNumberFormat="1" applyFont="1" applyFill="1" applyBorder="1" applyProtection="1">
      <protection locked="0"/>
    </xf>
    <xf numFmtId="172" fontId="9" fillId="0" borderId="15" xfId="0" applyNumberFormat="1" applyFont="1" applyBorder="1" applyAlignment="1">
      <alignment vertical="top"/>
    </xf>
    <xf numFmtId="172" fontId="8" fillId="24" borderId="36" xfId="0" applyNumberFormat="1" applyFont="1" applyFill="1" applyBorder="1" applyAlignment="1" applyProtection="1">
      <alignment horizontal="right"/>
      <protection locked="0"/>
    </xf>
    <xf numFmtId="172" fontId="9" fillId="0" borderId="36" xfId="0" applyNumberFormat="1" applyFont="1" applyBorder="1" applyAlignment="1">
      <alignment horizontal="right"/>
    </xf>
    <xf numFmtId="43" fontId="8" fillId="24" borderId="39" xfId="0" applyNumberFormat="1" applyFont="1" applyFill="1" applyBorder="1" applyProtection="1">
      <protection locked="0"/>
    </xf>
    <xf numFmtId="43" fontId="8" fillId="24" borderId="22" xfId="0" applyNumberFormat="1" applyFont="1" applyFill="1" applyBorder="1" applyProtection="1">
      <protection locked="0"/>
    </xf>
    <xf numFmtId="43" fontId="8" fillId="24" borderId="40" xfId="0" applyNumberFormat="1" applyFont="1" applyFill="1" applyBorder="1" applyProtection="1">
      <protection locked="0"/>
    </xf>
    <xf numFmtId="0" fontId="62" fillId="0" borderId="0" xfId="0" applyFont="1"/>
    <xf numFmtId="170" fontId="8" fillId="24" borderId="19" xfId="43" applyNumberFormat="1" applyFont="1" applyFill="1" applyBorder="1" applyAlignment="1" applyProtection="1">
      <alignment horizontal="center" vertical="top" wrapText="1"/>
      <protection locked="0"/>
    </xf>
    <xf numFmtId="170" fontId="8" fillId="24" borderId="20" xfId="43" applyNumberFormat="1" applyFont="1" applyFill="1" applyBorder="1" applyAlignment="1" applyProtection="1">
      <alignment horizontal="center" vertical="top" wrapText="1"/>
      <protection locked="0"/>
    </xf>
    <xf numFmtId="176" fontId="8" fillId="24" borderId="19" xfId="0" applyNumberFormat="1" applyFont="1" applyFill="1" applyBorder="1" applyProtection="1">
      <protection locked="0"/>
    </xf>
    <xf numFmtId="176" fontId="8" fillId="24" borderId="20" xfId="0" applyNumberFormat="1" applyFont="1" applyFill="1" applyBorder="1" applyProtection="1">
      <protection locked="0"/>
    </xf>
    <xf numFmtId="0" fontId="12" fillId="24" borderId="10" xfId="0" applyNumberFormat="1" applyFont="1" applyFill="1" applyBorder="1" applyAlignment="1" applyProtection="1">
      <protection locked="0"/>
    </xf>
    <xf numFmtId="0" fontId="62" fillId="0" borderId="0" xfId="0" applyFont="1" applyFill="1"/>
    <xf numFmtId="174" fontId="0" fillId="0" borderId="0" xfId="0" applyNumberFormat="1"/>
    <xf numFmtId="3" fontId="8" fillId="0" borderId="0" xfId="0" applyNumberFormat="1" applyFont="1" applyFill="1"/>
    <xf numFmtId="0" fontId="9" fillId="0" borderId="0" xfId="0" applyFont="1" applyFill="1" applyBorder="1" applyAlignment="1">
      <alignment vertical="center" wrapText="1"/>
    </xf>
    <xf numFmtId="9" fontId="9" fillId="0" borderId="0" xfId="43" applyFont="1" applyFill="1" applyBorder="1" applyAlignment="1">
      <alignment horizontal="center" vertical="center" wrapText="1"/>
    </xf>
    <xf numFmtId="0" fontId="8" fillId="0" borderId="0" xfId="0" applyFont="1" applyFill="1" applyBorder="1" applyAlignment="1">
      <alignment horizontal="center" vertical="center" wrapText="1"/>
    </xf>
    <xf numFmtId="9" fontId="8" fillId="0" borderId="0" xfId="43" applyFont="1" applyFill="1" applyBorder="1" applyAlignment="1">
      <alignment horizontal="center" vertical="center"/>
    </xf>
    <xf numFmtId="172" fontId="8" fillId="0" borderId="0" xfId="0" applyNumberFormat="1" applyFont="1" applyFill="1" applyBorder="1" applyProtection="1">
      <protection locked="0"/>
    </xf>
    <xf numFmtId="172" fontId="9" fillId="0" borderId="0" xfId="0" applyNumberFormat="1" applyFont="1" applyFill="1" applyBorder="1"/>
    <xf numFmtId="172" fontId="62" fillId="0" borderId="0" xfId="0" applyNumberFormat="1" applyFont="1"/>
    <xf numFmtId="172" fontId="62" fillId="0" borderId="0" xfId="0" applyNumberFormat="1" applyFont="1" applyFill="1"/>
    <xf numFmtId="0" fontId="64" fillId="0" borderId="0" xfId="0" applyFont="1"/>
    <xf numFmtId="43" fontId="8" fillId="0" borderId="0" xfId="0" applyNumberFormat="1" applyFont="1"/>
    <xf numFmtId="172" fontId="0" fillId="0" borderId="0" xfId="0" applyNumberFormat="1"/>
    <xf numFmtId="172" fontId="65" fillId="0" borderId="10" xfId="0" applyNumberFormat="1" applyFont="1" applyBorder="1"/>
    <xf numFmtId="164" fontId="65" fillId="0" borderId="10" xfId="0" applyNumberFormat="1" applyFont="1" applyBorder="1"/>
    <xf numFmtId="164" fontId="62" fillId="0" borderId="10" xfId="0" applyNumberFormat="1" applyFont="1" applyBorder="1"/>
    <xf numFmtId="174" fontId="3" fillId="0" borderId="10" xfId="0" applyNumberFormat="1" applyFont="1" applyBorder="1"/>
    <xf numFmtId="174" fontId="8" fillId="0" borderId="10" xfId="0" applyNumberFormat="1" applyFont="1" applyBorder="1"/>
    <xf numFmtId="172" fontId="9" fillId="0" borderId="10" xfId="0" applyNumberFormat="1" applyFont="1" applyBorder="1"/>
    <xf numFmtId="0" fontId="62" fillId="0" borderId="10" xfId="0" applyFont="1" applyFill="1" applyBorder="1"/>
    <xf numFmtId="172" fontId="65" fillId="0" borderId="21" xfId="0" applyNumberFormat="1" applyFont="1" applyBorder="1"/>
    <xf numFmtId="172" fontId="62" fillId="0" borderId="10" xfId="0" applyNumberFormat="1" applyFont="1" applyFill="1" applyBorder="1"/>
    <xf numFmtId="172" fontId="62" fillId="0" borderId="0" xfId="0" applyNumberFormat="1" applyFont="1" applyFill="1" applyBorder="1"/>
    <xf numFmtId="172" fontId="8" fillId="36" borderId="20" xfId="0" applyNumberFormat="1" applyFont="1" applyFill="1" applyBorder="1"/>
    <xf numFmtId="172" fontId="8" fillId="36" borderId="22" xfId="0" applyNumberFormat="1" applyFont="1" applyFill="1" applyBorder="1"/>
    <xf numFmtId="172" fontId="8" fillId="0" borderId="39" xfId="0" applyNumberFormat="1" applyFont="1" applyFill="1" applyBorder="1"/>
    <xf numFmtId="0" fontId="6" fillId="34" borderId="80" xfId="0" applyFont="1" applyFill="1" applyBorder="1" applyAlignment="1">
      <alignment horizontal="center"/>
    </xf>
    <xf numFmtId="0" fontId="6" fillId="34" borderId="81" xfId="0" applyFont="1" applyFill="1" applyBorder="1" applyAlignment="1">
      <alignment horizontal="center"/>
    </xf>
    <xf numFmtId="0" fontId="6" fillId="34" borderId="71" xfId="0" applyFont="1" applyFill="1" applyBorder="1" applyAlignment="1">
      <alignment horizontal="center"/>
    </xf>
    <xf numFmtId="0" fontId="6" fillId="35" borderId="80" xfId="0" applyFont="1" applyFill="1" applyBorder="1" applyAlignment="1">
      <alignment horizontal="center"/>
    </xf>
    <xf numFmtId="0" fontId="6" fillId="35" borderId="81" xfId="0" applyFont="1" applyFill="1" applyBorder="1" applyAlignment="1">
      <alignment horizontal="center"/>
    </xf>
    <xf numFmtId="0" fontId="6" fillId="35" borderId="71" xfId="0" applyFont="1" applyFill="1" applyBorder="1" applyAlignment="1">
      <alignment horizontal="center"/>
    </xf>
    <xf numFmtId="0" fontId="5" fillId="29" borderId="80" xfId="0" applyFont="1" applyFill="1" applyBorder="1" applyAlignment="1">
      <alignment horizontal="center"/>
    </xf>
    <xf numFmtId="0" fontId="5" fillId="29" borderId="71" xfId="0" applyFont="1" applyFill="1" applyBorder="1" applyAlignment="1">
      <alignment horizontal="center"/>
    </xf>
    <xf numFmtId="0" fontId="54" fillId="0" borderId="89" xfId="0" applyFont="1" applyBorder="1" applyAlignment="1" applyProtection="1">
      <alignment horizontal="justify" vertical="center" wrapText="1"/>
    </xf>
    <xf numFmtId="0" fontId="55" fillId="0" borderId="90" xfId="0" applyFont="1" applyBorder="1" applyAlignment="1">
      <alignment horizontal="justify" vertical="center" wrapText="1"/>
    </xf>
    <xf numFmtId="0" fontId="7" fillId="0" borderId="89" xfId="0" applyFont="1" applyBorder="1" applyAlignment="1" applyProtection="1">
      <alignment horizontal="justify" vertical="center" wrapText="1"/>
    </xf>
    <xf numFmtId="0" fontId="17" fillId="0" borderId="90" xfId="0" applyFont="1" applyBorder="1" applyAlignment="1">
      <alignment horizontal="justify" vertical="center" wrapText="1"/>
    </xf>
    <xf numFmtId="0" fontId="7" fillId="0" borderId="0" xfId="0" applyFont="1" applyBorder="1" applyAlignment="1" applyProtection="1">
      <alignment horizontal="justify" vertical="top" wrapText="1"/>
    </xf>
    <xf numFmtId="0" fontId="12" fillId="0" borderId="0" xfId="0" applyFont="1" applyBorder="1" applyAlignment="1" applyProtection="1">
      <alignment horizontal="left" vertical="top" wrapText="1"/>
    </xf>
    <xf numFmtId="0" fontId="17" fillId="0" borderId="0" xfId="0" applyFont="1" applyBorder="1" applyAlignment="1" applyProtection="1">
      <alignment horizontal="left" vertical="top" wrapText="1"/>
    </xf>
    <xf numFmtId="0" fontId="17" fillId="0" borderId="0" xfId="0" applyFont="1" applyBorder="1" applyAlignment="1" applyProtection="1">
      <alignment horizontal="justify" vertical="top" wrapText="1"/>
    </xf>
    <xf numFmtId="0" fontId="54" fillId="0" borderId="91" xfId="0" applyFont="1" applyBorder="1" applyAlignment="1" applyProtection="1">
      <alignment horizontal="justify" vertical="center" wrapText="1"/>
    </xf>
    <xf numFmtId="0" fontId="55" fillId="0" borderId="91" xfId="0" applyFont="1" applyBorder="1" applyAlignment="1">
      <alignment horizontal="justify" vertical="center" wrapText="1"/>
    </xf>
    <xf numFmtId="0" fontId="54" fillId="0" borderId="92" xfId="0" applyFont="1" applyBorder="1" applyAlignment="1" applyProtection="1">
      <alignment horizontal="justify" vertical="center"/>
    </xf>
    <xf numFmtId="0" fontId="17" fillId="0" borderId="93" xfId="0" applyFont="1" applyBorder="1" applyAlignment="1">
      <alignment horizontal="justify" vertical="center"/>
    </xf>
    <xf numFmtId="0" fontId="7" fillId="0" borderId="92" xfId="0" applyFont="1" applyBorder="1" applyAlignment="1" applyProtection="1">
      <alignment horizontal="justify" vertical="center" wrapText="1"/>
    </xf>
    <xf numFmtId="0" fontId="17" fillId="0" borderId="93" xfId="0" applyFont="1" applyBorder="1" applyAlignment="1">
      <alignment horizontal="justify" vertical="center" wrapText="1"/>
    </xf>
    <xf numFmtId="0" fontId="7" fillId="0" borderId="87" xfId="0" applyFont="1" applyBorder="1" applyAlignment="1" applyProtection="1">
      <alignment horizontal="justify" wrapText="1"/>
    </xf>
    <xf numFmtId="0" fontId="17" fillId="0" borderId="88" xfId="0" applyFont="1" applyBorder="1" applyAlignment="1">
      <alignment horizontal="justify" wrapText="1"/>
    </xf>
    <xf numFmtId="0" fontId="7" fillId="0" borderId="80" xfId="0" applyFont="1" applyBorder="1" applyAlignment="1" applyProtection="1">
      <alignment horizontal="justify" wrapText="1"/>
    </xf>
    <xf numFmtId="0" fontId="17" fillId="0" borderId="71" xfId="0" applyFont="1" applyBorder="1" applyAlignment="1">
      <alignment horizontal="justify" wrapText="1"/>
    </xf>
    <xf numFmtId="0" fontId="7" fillId="0" borderId="10" xfId="0" applyFont="1" applyFill="1" applyBorder="1" applyAlignment="1" applyProtection="1">
      <alignment horizontal="justify" wrapText="1"/>
    </xf>
    <xf numFmtId="0" fontId="17" fillId="0" borderId="70" xfId="0" applyFont="1" applyFill="1" applyBorder="1" applyAlignment="1">
      <alignment horizontal="justify" wrapText="1"/>
    </xf>
    <xf numFmtId="0" fontId="7" fillId="0" borderId="28" xfId="0" applyFont="1" applyFill="1" applyBorder="1" applyAlignment="1" applyProtection="1">
      <alignment horizontal="justify" wrapText="1"/>
    </xf>
    <xf numFmtId="0" fontId="17" fillId="0" borderId="79" xfId="0" applyFont="1" applyFill="1" applyBorder="1" applyAlignment="1">
      <alignment horizontal="justify" wrapText="1"/>
    </xf>
    <xf numFmtId="0" fontId="12" fillId="0" borderId="0" xfId="0" applyFont="1" applyBorder="1" applyAlignment="1">
      <alignment horizontal="left" vertical="top" wrapText="1"/>
    </xf>
    <xf numFmtId="0" fontId="9" fillId="0" borderId="94" xfId="0" applyFont="1" applyFill="1" applyBorder="1" applyAlignment="1">
      <alignment horizontal="center" vertical="center" wrapText="1"/>
    </xf>
    <xf numFmtId="0" fontId="9" fillId="0" borderId="95" xfId="0" applyFont="1" applyFill="1" applyBorder="1" applyAlignment="1">
      <alignment horizontal="center" vertical="center" wrapText="1"/>
    </xf>
    <xf numFmtId="0" fontId="9" fillId="0" borderId="12" xfId="0" applyFont="1" applyFill="1" applyBorder="1" applyAlignment="1">
      <alignment horizontal="center" vertical="center" wrapText="1"/>
    </xf>
    <xf numFmtId="0" fontId="9" fillId="0" borderId="60" xfId="0" applyFont="1" applyFill="1" applyBorder="1" applyAlignment="1">
      <alignment horizontal="center" vertical="center"/>
    </xf>
    <xf numFmtId="0" fontId="9" fillId="0" borderId="14" xfId="0" applyFont="1" applyFill="1" applyBorder="1" applyAlignment="1">
      <alignment horizontal="center" vertical="center"/>
    </xf>
    <xf numFmtId="0" fontId="12" fillId="0" borderId="0" xfId="0" applyFont="1" applyFill="1" applyBorder="1" applyAlignment="1">
      <alignment horizontal="left" vertical="top" wrapText="1"/>
    </xf>
    <xf numFmtId="0" fontId="9" fillId="0" borderId="28" xfId="0" applyFont="1" applyFill="1" applyBorder="1" applyAlignment="1">
      <alignment horizontal="center" vertical="center"/>
    </xf>
    <xf numFmtId="0" fontId="9" fillId="0" borderId="10" xfId="0" applyFont="1" applyFill="1" applyBorder="1" applyAlignment="1">
      <alignment horizontal="center" vertical="center"/>
    </xf>
    <xf numFmtId="0" fontId="12" fillId="0" borderId="0" xfId="0" applyFont="1" applyBorder="1" applyAlignment="1">
      <alignment horizontal="left"/>
    </xf>
    <xf numFmtId="0" fontId="15" fillId="0" borderId="0" xfId="0" applyFont="1" applyBorder="1" applyAlignment="1">
      <alignment horizontal="left"/>
    </xf>
    <xf numFmtId="0" fontId="12" fillId="0" borderId="0" xfId="0" applyFont="1" applyFill="1" applyBorder="1" applyAlignment="1" applyProtection="1">
      <alignment horizontal="left" vertical="top" wrapText="1"/>
    </xf>
    <xf numFmtId="0" fontId="15" fillId="0" borderId="0" xfId="0" applyFont="1" applyFill="1" applyBorder="1" applyAlignment="1" applyProtection="1">
      <alignment horizontal="left" vertical="top" wrapText="1"/>
    </xf>
    <xf numFmtId="0" fontId="9" fillId="0" borderId="48" xfId="0" applyFont="1" applyFill="1" applyBorder="1" applyAlignment="1">
      <alignment horizontal="center" vertical="center"/>
    </xf>
    <xf numFmtId="0" fontId="9" fillId="0" borderId="45" xfId="0" applyFont="1" applyFill="1" applyBorder="1" applyAlignment="1">
      <alignment horizontal="center" vertical="center"/>
    </xf>
    <xf numFmtId="0" fontId="0" fillId="0" borderId="0" xfId="0"/>
    <xf numFmtId="0" fontId="8" fillId="0" borderId="0" xfId="0" applyFont="1" applyBorder="1" applyAlignment="1">
      <alignment horizontal="left" vertical="top" wrapText="1"/>
    </xf>
    <xf numFmtId="0" fontId="12" fillId="0" borderId="0" xfId="0" quotePrefix="1" applyFont="1" applyBorder="1" applyAlignment="1">
      <alignment horizontal="left" wrapText="1"/>
    </xf>
    <xf numFmtId="0" fontId="12" fillId="0" borderId="0" xfId="0" quotePrefix="1" applyFont="1" applyBorder="1" applyAlignment="1" applyProtection="1">
      <alignment horizontal="left" wrapText="1"/>
    </xf>
    <xf numFmtId="0" fontId="12" fillId="0" borderId="0" xfId="0" applyFont="1" applyBorder="1" applyAlignment="1" applyProtection="1">
      <alignment horizontal="left" wrapText="1"/>
    </xf>
    <xf numFmtId="0" fontId="44" fillId="0" borderId="28" xfId="0" applyFont="1" applyFill="1" applyBorder="1" applyAlignment="1">
      <alignment horizontal="center" vertical="center"/>
    </xf>
    <xf numFmtId="0" fontId="44" fillId="0" borderId="10" xfId="0" applyFont="1" applyFill="1" applyBorder="1" applyAlignment="1">
      <alignment horizontal="center" vertical="center"/>
    </xf>
    <xf numFmtId="0" fontId="44" fillId="0" borderId="60" xfId="0" applyFont="1" applyFill="1" applyBorder="1" applyAlignment="1">
      <alignment horizontal="center" vertical="center"/>
    </xf>
    <xf numFmtId="0" fontId="44" fillId="0" borderId="14" xfId="0" applyFont="1" applyFill="1" applyBorder="1" applyAlignment="1">
      <alignment horizontal="center" vertical="center"/>
    </xf>
    <xf numFmtId="0" fontId="44" fillId="0" borderId="48" xfId="0" applyFont="1" applyFill="1" applyBorder="1" applyAlignment="1">
      <alignment horizontal="center" vertical="center"/>
    </xf>
    <xf numFmtId="0" fontId="9" fillId="0" borderId="60" xfId="0" applyFont="1" applyFill="1" applyBorder="1" applyAlignment="1" applyProtection="1">
      <alignment horizontal="center" vertical="center"/>
    </xf>
    <xf numFmtId="0" fontId="9" fillId="0" borderId="14" xfId="0" applyFont="1" applyFill="1" applyBorder="1" applyAlignment="1" applyProtection="1">
      <alignment horizontal="center" vertical="center"/>
    </xf>
    <xf numFmtId="0" fontId="9" fillId="0" borderId="94" xfId="0" applyFont="1" applyFill="1" applyBorder="1" applyAlignment="1" applyProtection="1">
      <alignment horizontal="center" vertical="center" wrapText="1"/>
    </xf>
    <xf numFmtId="0" fontId="9" fillId="0" borderId="95" xfId="0" applyFont="1" applyFill="1" applyBorder="1" applyAlignment="1" applyProtection="1">
      <alignment horizontal="center" vertical="center" wrapText="1"/>
    </xf>
    <xf numFmtId="0" fontId="9" fillId="0" borderId="28" xfId="0" applyFont="1" applyFill="1" applyBorder="1" applyAlignment="1" applyProtection="1">
      <alignment horizontal="center" vertical="center"/>
    </xf>
    <xf numFmtId="0" fontId="9" fillId="0" borderId="10" xfId="0" applyFont="1" applyFill="1" applyBorder="1" applyAlignment="1" applyProtection="1">
      <alignment horizontal="center" vertical="center"/>
    </xf>
    <xf numFmtId="0" fontId="9" fillId="0" borderId="23" xfId="0" applyFont="1" applyFill="1" applyBorder="1" applyAlignment="1" applyProtection="1">
      <alignment horizontal="center" vertical="center"/>
    </xf>
    <xf numFmtId="0" fontId="9" fillId="0" borderId="30" xfId="0" applyFont="1" applyFill="1" applyBorder="1" applyAlignment="1" applyProtection="1">
      <alignment horizontal="center" vertical="center"/>
    </xf>
    <xf numFmtId="0" fontId="9" fillId="0" borderId="20"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9" fillId="0" borderId="47" xfId="0" applyFont="1" applyFill="1" applyBorder="1" applyAlignment="1">
      <alignment horizontal="center" vertical="center" wrapText="1"/>
    </xf>
    <xf numFmtId="0" fontId="9" fillId="0" borderId="33"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0" xfId="0" applyFont="1" applyFill="1" applyBorder="1" applyAlignment="1">
      <alignment horizontal="center" vertical="center"/>
    </xf>
    <xf numFmtId="0" fontId="12" fillId="0" borderId="0" xfId="0" quotePrefix="1" applyFont="1" applyBorder="1" applyAlignment="1">
      <alignment horizontal="left" vertical="top" wrapText="1"/>
    </xf>
    <xf numFmtId="0" fontId="9" fillId="0" borderId="37" xfId="0" applyFont="1" applyFill="1" applyBorder="1" applyAlignment="1">
      <alignment horizontal="center" vertical="center"/>
    </xf>
    <xf numFmtId="0" fontId="8" fillId="0" borderId="19" xfId="0" applyFont="1" applyBorder="1" applyAlignment="1">
      <alignment horizontal="left" vertical="center" wrapText="1"/>
    </xf>
    <xf numFmtId="0" fontId="9" fillId="0" borderId="60" xfId="0" applyFont="1" applyFill="1" applyBorder="1" applyAlignment="1">
      <alignment horizontal="center" vertical="center" wrapText="1"/>
    </xf>
    <xf numFmtId="0" fontId="9" fillId="0" borderId="48"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57" xfId="0" applyFont="1" applyFill="1" applyBorder="1" applyAlignment="1">
      <alignment horizontal="center" vertical="center" wrapText="1"/>
    </xf>
    <xf numFmtId="0" fontId="9" fillId="0" borderId="96" xfId="0" applyFont="1" applyFill="1" applyBorder="1" applyAlignment="1">
      <alignment horizontal="center" vertical="center" wrapText="1"/>
    </xf>
    <xf numFmtId="49" fontId="9" fillId="0" borderId="28" xfId="0" applyNumberFormat="1" applyFont="1" applyFill="1" applyBorder="1" applyAlignment="1">
      <alignment horizontal="center" vertical="center" wrapText="1"/>
    </xf>
    <xf numFmtId="49" fontId="9" fillId="0" borderId="10" xfId="0" applyNumberFormat="1"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7" fillId="0" borderId="11" xfId="0" applyFont="1" applyFill="1" applyBorder="1" applyAlignment="1">
      <alignment horizontal="left"/>
    </xf>
  </cellXfs>
  <cellStyles count="48">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mma" xfId="28" builtinId="3"/>
    <cellStyle name="Comma_B Schedule Municipal Adjustments Budget - 23 March 2009 cb" xfId="29"/>
    <cellStyle name="Explanatory Text" xfId="30" builtinId="53" customBuiltin="1"/>
    <cellStyle name="Good" xfId="31" builtinId="26" customBuiltin="1"/>
    <cellStyle name="Heading 1" xfId="32" builtinId="16" customBuiltin="1"/>
    <cellStyle name="Heading 2" xfId="33" builtinId="17" customBuiltin="1"/>
    <cellStyle name="Heading 3" xfId="34" builtinId="18" customBuiltin="1"/>
    <cellStyle name="Heading 4" xfId="35" builtinId="19" customBuiltin="1"/>
    <cellStyle name="Hyperlink" xfId="36" builtinId="8"/>
    <cellStyle name="Hyperlink_AppA_Muncde_2010" xfId="37"/>
    <cellStyle name="Input" xfId="38" builtinId="20" customBuiltin="1"/>
    <cellStyle name="Linked Cell" xfId="39" builtinId="24" customBuiltin="1"/>
    <cellStyle name="Neutral" xfId="40" builtinId="28" customBuiltin="1"/>
    <cellStyle name="Normal" xfId="0" builtinId="0"/>
    <cellStyle name="Note" xfId="41" builtinId="10" customBuiltin="1"/>
    <cellStyle name="Output" xfId="42" builtinId="21" customBuiltin="1"/>
    <cellStyle name="Percent" xfId="43" builtinId="5"/>
    <cellStyle name="Percent 10 2" xfId="44"/>
    <cellStyle name="Title" xfId="45" builtinId="15" customBuiltin="1"/>
    <cellStyle name="Total" xfId="46" builtinId="25" customBuiltin="1"/>
    <cellStyle name="Warning Text" xfId="47"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4.xml"/><Relationship Id="rId50" Type="http://schemas.openxmlformats.org/officeDocument/2006/relationships/externalLink" Target="externalLinks/externalLink7.xml"/><Relationship Id="rId55"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54"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2.xml"/><Relationship Id="rId53"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6.xml"/><Relationship Id="rId57"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1.xml"/><Relationship Id="rId52"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5.xml"/><Relationship Id="rId56" Type="http://schemas.openxmlformats.org/officeDocument/2006/relationships/customXml" Target="../customXml/item2.xml"/><Relationship Id="rId8" Type="http://schemas.openxmlformats.org/officeDocument/2006/relationships/worksheet" Target="worksheets/sheet8.xml"/><Relationship Id="rId51" Type="http://schemas.openxmlformats.org/officeDocument/2006/relationships/theme" Target="theme/theme1.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14</xdr:col>
      <xdr:colOff>66675</xdr:colOff>
      <xdr:row>39</xdr:row>
      <xdr:rowOff>85725</xdr:rowOff>
    </xdr:to>
    <xdr:grpSp>
      <xdr:nvGrpSpPr>
        <xdr:cNvPr id="89238" name="Group 29"/>
        <xdr:cNvGrpSpPr>
          <a:grpSpLocks/>
        </xdr:cNvGrpSpPr>
      </xdr:nvGrpSpPr>
      <xdr:grpSpPr bwMode="auto">
        <a:xfrm>
          <a:off x="0" y="0"/>
          <a:ext cx="8601075" cy="7191375"/>
          <a:chOff x="0" y="0"/>
          <a:chExt cx="903" cy="755"/>
        </a:xfrm>
      </xdr:grpSpPr>
      <xdr:grpSp>
        <xdr:nvGrpSpPr>
          <xdr:cNvPr id="89240" name="Group 11"/>
          <xdr:cNvGrpSpPr>
            <a:grpSpLocks/>
          </xdr:cNvGrpSpPr>
        </xdr:nvGrpSpPr>
        <xdr:grpSpPr bwMode="auto">
          <a:xfrm>
            <a:off x="0" y="0"/>
            <a:ext cx="903" cy="755"/>
            <a:chOff x="0" y="0"/>
            <a:chExt cx="791" cy="672"/>
          </a:xfrm>
        </xdr:grpSpPr>
        <xdr:grpSp>
          <xdr:nvGrpSpPr>
            <xdr:cNvPr id="89242" name="Group 12"/>
            <xdr:cNvGrpSpPr>
              <a:grpSpLocks/>
            </xdr:cNvGrpSpPr>
          </xdr:nvGrpSpPr>
          <xdr:grpSpPr bwMode="auto">
            <a:xfrm>
              <a:off x="0" y="0"/>
              <a:ext cx="791" cy="672"/>
              <a:chOff x="12" y="17"/>
              <a:chExt cx="791" cy="672"/>
            </a:xfrm>
          </xdr:grpSpPr>
          <xdr:pic>
            <xdr:nvPicPr>
              <xdr:cNvPr id="89244" name="Picture 13" descr="Untitled-1 copy"/>
              <xdr:cNvPicPr>
                <a:picLocks noChangeAspect="1" noChangeArrowheads="1"/>
              </xdr:cNvPicPr>
            </xdr:nvPicPr>
            <xdr:blipFill>
              <a:blip xmlns:r="http://schemas.openxmlformats.org/officeDocument/2006/relationships" r:embed="rId1"/>
              <a:srcRect/>
              <a:stretch>
                <a:fillRect/>
              </a:stretch>
            </xdr:blipFill>
            <xdr:spPr bwMode="auto">
              <a:xfrm>
                <a:off x="12" y="17"/>
                <a:ext cx="791" cy="672"/>
              </a:xfrm>
              <a:prstGeom prst="rect">
                <a:avLst/>
              </a:prstGeom>
              <a:noFill/>
              <a:ln w="9525">
                <a:noFill/>
                <a:miter lim="800000"/>
                <a:headEnd/>
                <a:tailEnd/>
              </a:ln>
            </xdr:spPr>
          </xdr:pic>
          <xdr:pic>
            <xdr:nvPicPr>
              <xdr:cNvPr id="89245" name="Picture 14" descr="1 copy"/>
              <xdr:cNvPicPr>
                <a:picLocks noChangeAspect="1" noChangeArrowheads="1"/>
              </xdr:cNvPicPr>
            </xdr:nvPicPr>
            <xdr:blipFill>
              <a:blip xmlns:r="http://schemas.openxmlformats.org/officeDocument/2006/relationships" r:embed="rId2"/>
              <a:srcRect/>
              <a:stretch>
                <a:fillRect/>
              </a:stretch>
            </xdr:blipFill>
            <xdr:spPr bwMode="auto">
              <a:xfrm>
                <a:off x="23" y="249"/>
                <a:ext cx="770" cy="431"/>
              </a:xfrm>
              <a:prstGeom prst="rect">
                <a:avLst/>
              </a:prstGeom>
              <a:noFill/>
              <a:ln w="9525">
                <a:noFill/>
                <a:miter lim="800000"/>
                <a:headEnd/>
                <a:tailEnd/>
              </a:ln>
            </xdr:spPr>
          </xdr:pic>
          <xdr:grpSp>
            <xdr:nvGrpSpPr>
              <xdr:cNvPr id="89246" name="Group 15"/>
              <xdr:cNvGrpSpPr>
                <a:grpSpLocks/>
              </xdr:cNvGrpSpPr>
            </xdr:nvGrpSpPr>
            <xdr:grpSpPr bwMode="auto">
              <a:xfrm>
                <a:off x="416" y="255"/>
                <a:ext cx="367" cy="413"/>
                <a:chOff x="416" y="255"/>
                <a:chExt cx="367" cy="413"/>
              </a:xfrm>
            </xdr:grpSpPr>
            <xdr:pic>
              <xdr:nvPicPr>
                <xdr:cNvPr id="89251" name="Picture 48" descr="Untitled-4-2"/>
                <xdr:cNvPicPr>
                  <a:picLocks noChangeAspect="1" noChangeArrowheads="1"/>
                </xdr:cNvPicPr>
              </xdr:nvPicPr>
              <xdr:blipFill>
                <a:blip xmlns:r="http://schemas.openxmlformats.org/officeDocument/2006/relationships" r:embed="rId3">
                  <a:clrChange>
                    <a:clrFrom>
                      <a:srgbClr val="FFFFFF"/>
                    </a:clrFrom>
                    <a:clrTo>
                      <a:srgbClr val="FFFFFF">
                        <a:alpha val="0"/>
                      </a:srgbClr>
                    </a:clrTo>
                  </a:clrChange>
                  <a:lum bright="54000" contrast="-18000"/>
                </a:blip>
                <a:srcRect l="3902" t="4648" r="53714" b="11395"/>
                <a:stretch>
                  <a:fillRect/>
                </a:stretch>
              </xdr:blipFill>
              <xdr:spPr bwMode="auto">
                <a:xfrm>
                  <a:off x="416" y="255"/>
                  <a:ext cx="367" cy="413"/>
                </a:xfrm>
                <a:prstGeom prst="rect">
                  <a:avLst/>
                </a:prstGeom>
                <a:noFill/>
                <a:ln w="9525">
                  <a:noFill/>
                  <a:miter lim="800000"/>
                  <a:headEnd/>
                  <a:tailEnd/>
                </a:ln>
              </xdr:spPr>
            </xdr:pic>
            <xdr:grpSp>
              <xdr:nvGrpSpPr>
                <xdr:cNvPr id="89252" name="Group 17"/>
                <xdr:cNvGrpSpPr>
                  <a:grpSpLocks/>
                </xdr:cNvGrpSpPr>
              </xdr:nvGrpSpPr>
              <xdr:grpSpPr bwMode="auto">
                <a:xfrm>
                  <a:off x="432" y="264"/>
                  <a:ext cx="286" cy="128"/>
                  <a:chOff x="426" y="263"/>
                  <a:chExt cx="290" cy="130"/>
                </a:xfrm>
              </xdr:grpSpPr>
              <xdr:pic>
                <xdr:nvPicPr>
                  <xdr:cNvPr id="89254" name="Picture 52" descr="Letter Head"/>
                  <xdr:cNvPicPr>
                    <a:picLocks noChangeAspect="1" noChangeArrowheads="1"/>
                  </xdr:cNvPicPr>
                </xdr:nvPicPr>
                <xdr:blipFill>
                  <a:blip xmlns:r="http://schemas.openxmlformats.org/officeDocument/2006/relationships" r:embed="rId4" cstate="print">
                    <a:clrChange>
                      <a:clrFrom>
                        <a:srgbClr val="FFFFFF"/>
                      </a:clrFrom>
                      <a:clrTo>
                        <a:srgbClr val="FFFFFF">
                          <a:alpha val="0"/>
                        </a:srgbClr>
                      </a:clrTo>
                    </a:clrChange>
                    <a:lum bright="-6000" contrast="12000"/>
                  </a:blip>
                  <a:srcRect l="7806" t="23810" r="4646" b="24339"/>
                  <a:stretch>
                    <a:fillRect/>
                  </a:stretch>
                </xdr:blipFill>
                <xdr:spPr bwMode="auto">
                  <a:xfrm>
                    <a:off x="426" y="263"/>
                    <a:ext cx="290" cy="130"/>
                  </a:xfrm>
                  <a:prstGeom prst="rect">
                    <a:avLst/>
                  </a:prstGeom>
                  <a:noFill/>
                  <a:ln w="9525">
                    <a:noFill/>
                    <a:miter lim="800000"/>
                    <a:headEnd/>
                    <a:tailEnd/>
                  </a:ln>
                </xdr:spPr>
              </xdr:pic>
              <xdr:sp macro="" textlink="">
                <xdr:nvSpPr>
                  <xdr:cNvPr id="89255" name="Line 53"/>
                  <xdr:cNvSpPr>
                    <a:spLocks noChangeShapeType="1"/>
                  </xdr:cNvSpPr>
                </xdr:nvSpPr>
                <xdr:spPr bwMode="auto">
                  <a:xfrm>
                    <a:off x="515" y="325"/>
                    <a:ext cx="187" cy="0"/>
                  </a:xfrm>
                  <a:prstGeom prst="line">
                    <a:avLst/>
                  </a:prstGeom>
                  <a:noFill/>
                  <a:ln w="12700">
                    <a:solidFill>
                      <a:srgbClr val="000000"/>
                    </a:solidFill>
                    <a:round/>
                    <a:headEnd/>
                    <a:tailEnd/>
                  </a:ln>
                </xdr:spPr>
              </xdr:sp>
            </xdr:grpSp>
            <xdr:sp macro="" textlink="">
              <xdr:nvSpPr>
                <xdr:cNvPr id="9236" name="Text Box 20"/>
                <xdr:cNvSpPr txBox="1">
                  <a:spLocks noChangeArrowheads="1"/>
                </xdr:cNvSpPr>
              </xdr:nvSpPr>
              <xdr:spPr bwMode="auto">
                <a:xfrm>
                  <a:off x="435" y="393"/>
                  <a:ext cx="333" cy="25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7432" rIns="0" bIns="0" anchor="t" upright="1"/>
                <a:lstStyle/>
                <a:p>
                  <a:pPr algn="l" rtl="0">
                    <a:defRPr sz="1000"/>
                  </a:pPr>
                  <a:endParaRPr lang="en-GB" sz="1200" b="1" i="0" u="sng" strike="noStrike" baseline="0">
                    <a:solidFill>
                      <a:srgbClr val="000000"/>
                    </a:solidFill>
                    <a:latin typeface="Calibri"/>
                    <a:cs typeface="Calibri"/>
                  </a:endParaRPr>
                </a:p>
                <a:p>
                  <a:pPr algn="l" rtl="0">
                    <a:defRPr sz="1000"/>
                  </a:pPr>
                  <a:r>
                    <a:rPr lang="en-GB" sz="1200" b="1" i="0" u="sng" strike="noStrike" baseline="0">
                      <a:solidFill>
                        <a:srgbClr val="000000"/>
                      </a:solidFill>
                      <a:latin typeface="Calibri"/>
                      <a:cs typeface="Calibri"/>
                    </a:rPr>
                    <a:t>Contact details:</a:t>
                  </a:r>
                  <a:endParaRPr lang="en-GB" sz="1200" b="0" i="0" u="none" strike="noStrike" baseline="0">
                    <a:solidFill>
                      <a:srgbClr val="000000"/>
                    </a:solidFill>
                    <a:latin typeface="Calibri"/>
                    <a:cs typeface="Calibri"/>
                  </a:endParaRPr>
                </a:p>
                <a:p>
                  <a:pPr algn="l" rtl="0">
                    <a:defRPr sz="1000"/>
                  </a:pPr>
                  <a:endParaRPr lang="en-GB" sz="12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Technical enquiries to the MFMA Helpline at:</a:t>
                  </a:r>
                </a:p>
                <a:p>
                  <a:pPr algn="l" rtl="0">
                    <a:defRPr sz="1000"/>
                  </a:pPr>
                  <a:r>
                    <a:rPr lang="en-GB" sz="1000" b="0" i="0" u="none" strike="noStrike" baseline="0">
                      <a:solidFill>
                        <a:srgbClr val="000000"/>
                      </a:solidFill>
                      <a:latin typeface="Calibri"/>
                      <a:cs typeface="Calibri"/>
                    </a:rPr>
                    <a:t>mfma@treasury.gov.za</a:t>
                  </a:r>
                </a:p>
                <a:p>
                  <a:pPr algn="l" rtl="0">
                    <a:defRPr sz="1000"/>
                  </a:pPr>
                  <a:endParaRPr lang="en-GB" sz="1000" b="0" i="0" u="none" strike="noStrike" baseline="0">
                    <a:solidFill>
                      <a:srgbClr val="000000"/>
                    </a:solidFill>
                    <a:latin typeface="Calibri"/>
                    <a:cs typeface="Calibri"/>
                  </a:endParaRPr>
                </a:p>
                <a:p>
                  <a:pPr algn="l" rtl="0">
                    <a:defRPr sz="1000"/>
                  </a:pPr>
                  <a:r>
                    <a:rPr lang="en-GB" sz="1000" b="0" i="0" u="none" strike="noStrike" baseline="0">
                      <a:solidFill>
                        <a:srgbClr val="000000"/>
                      </a:solidFill>
                      <a:latin typeface="Calibri"/>
                      <a:cs typeface="Calibri"/>
                    </a:rPr>
                    <a:t>Data submission enquiries:</a:t>
                  </a:r>
                </a:p>
                <a:p>
                  <a:pPr algn="l" rtl="0">
                    <a:defRPr sz="1000"/>
                  </a:pPr>
                  <a:r>
                    <a:rPr lang="en-GB" sz="1000" b="0" i="0" u="none" strike="noStrike" baseline="0">
                      <a:solidFill>
                        <a:srgbClr val="000000"/>
                      </a:solidFill>
                      <a:latin typeface="Calibri"/>
                      <a:cs typeface="Calibri"/>
                    </a:rPr>
                    <a:t>Elsabé Rossouw </a:t>
                  </a:r>
                </a:p>
                <a:p>
                  <a:pPr algn="l" rtl="0">
                    <a:defRPr sz="1000"/>
                  </a:pPr>
                  <a:r>
                    <a:rPr lang="en-GB" sz="1000" b="0" i="0" u="none" strike="noStrike" baseline="0">
                      <a:solidFill>
                        <a:srgbClr val="000000"/>
                      </a:solidFill>
                      <a:latin typeface="Calibri"/>
                      <a:cs typeface="Calibri"/>
                    </a:rPr>
                    <a:t>National Treasury </a:t>
                  </a:r>
                </a:p>
                <a:p>
                  <a:pPr algn="l" rtl="0">
                    <a:defRPr sz="1000"/>
                  </a:pPr>
                  <a:r>
                    <a:rPr lang="en-GB" sz="1000" b="0" i="0" u="none" strike="noStrike" baseline="0">
                      <a:solidFill>
                        <a:srgbClr val="000000"/>
                      </a:solidFill>
                      <a:latin typeface="Calibri"/>
                      <a:cs typeface="Calibri"/>
                    </a:rPr>
                    <a:t>Tel: (012) 315-5534 </a:t>
                  </a:r>
                </a:p>
                <a:p>
                  <a:pPr algn="l" rtl="0">
                    <a:defRPr sz="1000"/>
                  </a:pPr>
                  <a:r>
                    <a:rPr lang="en-GB" sz="1000" b="0" i="0" u="none" strike="noStrike" baseline="0">
                      <a:solidFill>
                        <a:srgbClr val="000000"/>
                      </a:solidFill>
                      <a:latin typeface="Calibri"/>
                      <a:cs typeface="Calibri"/>
                    </a:rPr>
                    <a:t>Electronic documents: lgdocuments@treasury.gov.za</a:t>
                  </a:r>
                </a:p>
                <a:p>
                  <a:pPr algn="l" rtl="0">
                    <a:defRPr sz="1000"/>
                  </a:pPr>
                  <a:r>
                    <a:rPr lang="en-GB" sz="1000" b="0" i="0" u="none" strike="noStrike" baseline="0">
                      <a:solidFill>
                        <a:srgbClr val="000000"/>
                      </a:solidFill>
                      <a:latin typeface="Calibri"/>
                      <a:cs typeface="Calibri"/>
                    </a:rPr>
                    <a:t>Queries on formats: lgdataqueries@treasury.gov.za</a:t>
                  </a:r>
                </a:p>
                <a:p>
                  <a:pPr algn="l" rtl="0">
                    <a:defRPr sz="1000"/>
                  </a:pPr>
                  <a:endParaRPr lang="en-GB" sz="1000" b="0" i="0" u="none" strike="noStrike" baseline="0">
                    <a:solidFill>
                      <a:srgbClr val="000000"/>
                    </a:solidFill>
                    <a:latin typeface="Calibri"/>
                    <a:cs typeface="Calibri"/>
                  </a:endParaRPr>
                </a:p>
              </xdr:txBody>
            </xdr:sp>
          </xdr:grpSp>
          <xdr:grpSp>
            <xdr:nvGrpSpPr>
              <xdr:cNvPr id="89247" name="Group 21"/>
              <xdr:cNvGrpSpPr>
                <a:grpSpLocks/>
              </xdr:cNvGrpSpPr>
            </xdr:nvGrpSpPr>
            <xdr:grpSpPr bwMode="auto">
              <a:xfrm>
                <a:off x="76" y="364"/>
                <a:ext cx="289" cy="256"/>
                <a:chOff x="76" y="364"/>
                <a:chExt cx="289" cy="256"/>
              </a:xfrm>
            </xdr:grpSpPr>
            <xdr:pic>
              <xdr:nvPicPr>
                <xdr:cNvPr id="89248" name="Picture 22" descr="J1c"/>
                <xdr:cNvPicPr>
                  <a:picLocks noChangeAspect="1" noChangeArrowheads="1"/>
                </xdr:cNvPicPr>
              </xdr:nvPicPr>
              <xdr:blipFill>
                <a:blip xmlns:r="http://schemas.openxmlformats.org/officeDocument/2006/relationships" r:embed="rId5"/>
                <a:srcRect/>
                <a:stretch>
                  <a:fillRect/>
                </a:stretch>
              </xdr:blipFill>
              <xdr:spPr bwMode="auto">
                <a:xfrm>
                  <a:off x="76" y="364"/>
                  <a:ext cx="289" cy="84"/>
                </a:xfrm>
                <a:prstGeom prst="rect">
                  <a:avLst/>
                </a:prstGeom>
                <a:noFill/>
                <a:ln w="9525">
                  <a:noFill/>
                  <a:miter lim="800000"/>
                  <a:headEnd/>
                  <a:tailEnd/>
                </a:ln>
              </xdr:spPr>
            </xdr:pic>
            <xdr:pic>
              <xdr:nvPicPr>
                <xdr:cNvPr id="89249" name="Picture 23" descr="J1a"/>
                <xdr:cNvPicPr>
                  <a:picLocks noChangeAspect="1" noChangeArrowheads="1"/>
                </xdr:cNvPicPr>
              </xdr:nvPicPr>
              <xdr:blipFill>
                <a:blip xmlns:r="http://schemas.openxmlformats.org/officeDocument/2006/relationships" r:embed="rId6"/>
                <a:srcRect/>
                <a:stretch>
                  <a:fillRect/>
                </a:stretch>
              </xdr:blipFill>
              <xdr:spPr bwMode="auto">
                <a:xfrm>
                  <a:off x="76" y="536"/>
                  <a:ext cx="289" cy="84"/>
                </a:xfrm>
                <a:prstGeom prst="rect">
                  <a:avLst/>
                </a:prstGeom>
                <a:noFill/>
                <a:ln w="9525">
                  <a:noFill/>
                  <a:miter lim="800000"/>
                  <a:headEnd/>
                  <a:tailEnd/>
                </a:ln>
              </xdr:spPr>
            </xdr:pic>
            <xdr:pic>
              <xdr:nvPicPr>
                <xdr:cNvPr id="89250" name="Picture 24" descr="J1b"/>
                <xdr:cNvPicPr>
                  <a:picLocks noChangeAspect="1" noChangeArrowheads="1"/>
                </xdr:cNvPicPr>
              </xdr:nvPicPr>
              <xdr:blipFill>
                <a:blip xmlns:r="http://schemas.openxmlformats.org/officeDocument/2006/relationships" r:embed="rId7"/>
                <a:srcRect/>
                <a:stretch>
                  <a:fillRect/>
                </a:stretch>
              </xdr:blipFill>
              <xdr:spPr bwMode="auto">
                <a:xfrm>
                  <a:off x="76" y="450"/>
                  <a:ext cx="289" cy="84"/>
                </a:xfrm>
                <a:prstGeom prst="rect">
                  <a:avLst/>
                </a:prstGeom>
                <a:noFill/>
                <a:ln w="9525">
                  <a:noFill/>
                  <a:miter lim="800000"/>
                  <a:headEnd/>
                  <a:tailEnd/>
                </a:ln>
              </xdr:spPr>
            </xdr:pic>
          </xdr:grpSp>
        </xdr:grpSp>
        <xdr:pic>
          <xdr:nvPicPr>
            <xdr:cNvPr id="89243" name="Picture 25" descr="B1 light"/>
            <xdr:cNvPicPr>
              <a:picLocks noChangeAspect="1" noChangeArrowheads="1"/>
            </xdr:cNvPicPr>
          </xdr:nvPicPr>
          <xdr:blipFill>
            <a:blip xmlns:r="http://schemas.openxmlformats.org/officeDocument/2006/relationships" r:embed="rId8"/>
            <a:srcRect/>
            <a:stretch>
              <a:fillRect/>
            </a:stretch>
          </xdr:blipFill>
          <xdr:spPr bwMode="auto">
            <a:xfrm>
              <a:off x="11" y="11"/>
              <a:ext cx="770" cy="215"/>
            </a:xfrm>
            <a:prstGeom prst="rect">
              <a:avLst/>
            </a:prstGeom>
            <a:noFill/>
            <a:ln w="9525">
              <a:noFill/>
              <a:miter lim="800000"/>
              <a:headEnd/>
              <a:tailEnd/>
            </a:ln>
          </xdr:spPr>
        </xdr:pic>
      </xdr:grpSp>
      <xdr:sp macro="" textlink="">
        <xdr:nvSpPr>
          <xdr:cNvPr id="9243" name="Text Box 27"/>
          <xdr:cNvSpPr txBox="1">
            <a:spLocks noChangeArrowheads="1"/>
          </xdr:cNvSpPr>
        </xdr:nvSpPr>
        <xdr:spPr bwMode="auto">
          <a:xfrm>
            <a:off x="781" y="226"/>
            <a:ext cx="110" cy="1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32004" rIns="0" bIns="0" anchor="t" upright="1"/>
          <a:lstStyle/>
          <a:p>
            <a:pPr algn="l" rtl="0">
              <a:defRPr sz="1000"/>
            </a:pPr>
            <a:r>
              <a:rPr lang="en-GB" sz="1000" b="0" i="0" u="none" strike="noStrike" baseline="0">
                <a:solidFill>
                  <a:srgbClr val="FFFFFF"/>
                </a:solidFill>
                <a:latin typeface="Bookman Old Style"/>
              </a:rPr>
              <a:t>Version 2.5</a:t>
            </a: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a:p>
            <a:pPr algn="l" rtl="0">
              <a:defRPr sz="1000"/>
            </a:pPr>
            <a:endParaRPr lang="en-GB" sz="1000" b="0" i="0" u="none" strike="noStrike" baseline="0">
              <a:solidFill>
                <a:srgbClr val="FFFFFF"/>
              </a:solidFill>
              <a:latin typeface="Bookman Old Style"/>
            </a:endParaRPr>
          </a:p>
        </xdr:txBody>
      </xdr:sp>
    </xdr:grpSp>
    <xdr:clientData/>
  </xdr:twoCellAnchor>
  <xdr:twoCellAnchor>
    <xdr:from>
      <xdr:col>1</xdr:col>
      <xdr:colOff>85725</xdr:colOff>
      <xdr:row>15</xdr:row>
      <xdr:rowOff>148590</xdr:rowOff>
    </xdr:from>
    <xdr:to>
      <xdr:col>4</xdr:col>
      <xdr:colOff>485775</xdr:colOff>
      <xdr:row>19</xdr:row>
      <xdr:rowOff>83</xdr:rowOff>
    </xdr:to>
    <xdr:sp macro="[0]!GoToInstructions" textlink="">
      <xdr:nvSpPr>
        <xdr:cNvPr id="9242" name="Text Box 26"/>
        <xdr:cNvSpPr txBox="1">
          <a:spLocks noChangeArrowheads="1"/>
        </xdr:cNvSpPr>
      </xdr:nvSpPr>
      <xdr:spPr bwMode="auto">
        <a:xfrm>
          <a:off x="695325" y="2876550"/>
          <a:ext cx="2228850" cy="495300"/>
        </a:xfrm>
        <a:prstGeom prst="rect">
          <a:avLst/>
        </a:prstGeom>
        <a:gradFill rotWithShape="1">
          <a:gsLst>
            <a:gs pos="0">
              <a:srgbClr val="000080"/>
            </a:gs>
            <a:gs pos="50000">
              <a:srgbClr val="FCFCFE">
                <a:gamma/>
                <a:tint val="1176"/>
                <a:invGamma/>
              </a:srgbClr>
            </a:gs>
            <a:gs pos="100000">
              <a:srgbClr val="000080"/>
            </a:gs>
          </a:gsLst>
          <a:lin ang="5400000" scaled="1"/>
        </a:gradFill>
        <a:ln w="9525">
          <a:solidFill>
            <a:srgbClr val="000000"/>
          </a:solidFill>
          <a:miter lim="800000"/>
          <a:headEnd/>
          <a:tailEnd/>
        </a:ln>
      </xdr:spPr>
      <xdr:txBody>
        <a:bodyPr vertOverflow="clip" wrap="square" lIns="36576" tIns="32004" rIns="36576" bIns="32004" anchor="ctr" upright="1"/>
        <a:lstStyle/>
        <a:p>
          <a:pPr algn="ctr" rtl="0">
            <a:defRPr sz="1000"/>
          </a:pPr>
          <a:r>
            <a:rPr lang="en-GB" sz="1400" b="1" i="0" u="none" strike="noStrike" baseline="0">
              <a:solidFill>
                <a:srgbClr val="000000"/>
              </a:solidFill>
              <a:latin typeface="Calibri"/>
              <a:cs typeface="Calibri"/>
            </a:rPr>
            <a:t>Click for Instructions!</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190500</xdr:colOff>
          <xdr:row>2</xdr:row>
          <xdr:rowOff>85725</xdr:rowOff>
        </xdr:from>
        <xdr:to>
          <xdr:col>4</xdr:col>
          <xdr:colOff>1895475</xdr:colOff>
          <xdr:row>4</xdr:row>
          <xdr:rowOff>85725</xdr:rowOff>
        </xdr:to>
        <xdr:sp macro="" textlink="">
          <xdr:nvSpPr>
            <xdr:cNvPr id="8249" name="Button 57" hidden="1">
              <a:extLst>
                <a:ext uri="{63B3BB69-23CF-44E3-9099-C40C66FF867C}">
                  <a14:compatExt spid="_x0000_s8249"/>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en-ZA" sz="1000" b="0" i="0" u="none" strike="noStrike" baseline="0">
                  <a:solidFill>
                    <a:srgbClr val="000000"/>
                  </a:solidFill>
                  <a:latin typeface="Arial"/>
                  <a:cs typeface="Arial"/>
                </a:rPr>
                <a:t>Save for USERS</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1</xdr:col>
      <xdr:colOff>506730</xdr:colOff>
      <xdr:row>0</xdr:row>
      <xdr:rowOff>19050</xdr:rowOff>
    </xdr:from>
    <xdr:to>
      <xdr:col>2</xdr:col>
      <xdr:colOff>3188950</xdr:colOff>
      <xdr:row>0</xdr:row>
      <xdr:rowOff>438150</xdr:rowOff>
    </xdr:to>
    <xdr:sp macro="" textlink="">
      <xdr:nvSpPr>
        <xdr:cNvPr id="2" name="Text Box 18"/>
        <xdr:cNvSpPr txBox="1">
          <a:spLocks noChangeArrowheads="1"/>
        </xdr:cNvSpPr>
      </xdr:nvSpPr>
      <xdr:spPr bwMode="auto">
        <a:xfrm>
          <a:off x="3009900" y="19050"/>
          <a:ext cx="3200400" cy="419100"/>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Complete Votes &amp; Sub-Votes</a:t>
          </a:r>
        </a:p>
      </xdr:txBody>
    </xdr:sp>
    <xdr:clientData/>
  </xdr:twoCellAnchor>
  <xdr:twoCellAnchor>
    <xdr:from>
      <xdr:col>0</xdr:col>
      <xdr:colOff>0</xdr:colOff>
      <xdr:row>0</xdr:row>
      <xdr:rowOff>9525</xdr:rowOff>
    </xdr:from>
    <xdr:to>
      <xdr:col>1</xdr:col>
      <xdr:colOff>0</xdr:colOff>
      <xdr:row>0</xdr:row>
      <xdr:rowOff>438150</xdr:rowOff>
    </xdr:to>
    <xdr:sp macro="" textlink="">
      <xdr:nvSpPr>
        <xdr:cNvPr id="3" name="Text Box 18"/>
        <xdr:cNvSpPr txBox="1">
          <a:spLocks noChangeArrowheads="1"/>
        </xdr:cNvSpPr>
      </xdr:nvSpPr>
      <xdr:spPr bwMode="auto">
        <a:xfrm>
          <a:off x="0" y="9525"/>
          <a:ext cx="250507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mn-lt"/>
              <a:cs typeface="Calibri"/>
            </a:rPr>
            <a:t>Organisational Structure Votes</a:t>
          </a:r>
          <a:endParaRPr kumimoji="0" lang="en-GB" sz="1400" b="1" i="0" u="none" strike="noStrike" kern="0" cap="none" spc="0" normalizeH="0" baseline="0" noProof="0">
            <a:ln>
              <a:noFill/>
            </a:ln>
            <a:solidFill>
              <a:srgbClr val="000000"/>
            </a:solidFill>
            <a:effectLst/>
            <a:uLnTx/>
            <a:uFillTx/>
            <a:latin typeface="Calibri"/>
            <a:ea typeface="+mn-ea"/>
            <a:cs typeface="Calibri"/>
          </a:endParaRPr>
        </a:p>
      </xdr:txBody>
    </xdr:sp>
    <xdr:clientData/>
  </xdr:twoCellAnchor>
  <xdr:twoCellAnchor>
    <xdr:from>
      <xdr:col>3</xdr:col>
      <xdr:colOff>0</xdr:colOff>
      <xdr:row>0</xdr:row>
      <xdr:rowOff>0</xdr:rowOff>
    </xdr:from>
    <xdr:to>
      <xdr:col>5</xdr:col>
      <xdr:colOff>0</xdr:colOff>
      <xdr:row>0</xdr:row>
      <xdr:rowOff>438149</xdr:rowOff>
    </xdr:to>
    <xdr:sp macro="" textlink="">
      <xdr:nvSpPr>
        <xdr:cNvPr id="4" name="Text Box 18"/>
        <xdr:cNvSpPr txBox="1">
          <a:spLocks noChangeArrowheads="1"/>
        </xdr:cNvSpPr>
      </xdr:nvSpPr>
      <xdr:spPr bwMode="auto">
        <a:xfrm>
          <a:off x="6210300" y="0"/>
          <a:ext cx="2895600" cy="438149"/>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txBody>
        <a:bodyPr vertOverflow="clip" wrap="square" lIns="36576" tIns="32004" rIns="36576" bIns="32004" anchor="ctr"/>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GB" sz="1400" b="1" i="0" u="none" strike="noStrike" kern="0" cap="none" spc="0" normalizeH="0" baseline="0" noProof="0">
              <a:ln>
                <a:noFill/>
              </a:ln>
              <a:solidFill>
                <a:srgbClr val="000000"/>
              </a:solidFill>
              <a:effectLst/>
              <a:uLnTx/>
              <a:uFillTx/>
              <a:latin typeface="Calibri"/>
              <a:cs typeface="Calibri"/>
            </a:rPr>
            <a:t>Select Org. Structure</a:t>
          </a:r>
        </a:p>
      </xdr:txBody>
    </xdr:sp>
    <xdr:clientData/>
  </xdr:twoCellAnchor>
  <xdr:twoCellAnchor>
    <xdr:from>
      <xdr:col>1</xdr:col>
      <xdr:colOff>0</xdr:colOff>
      <xdr:row>0</xdr:row>
      <xdr:rowOff>0</xdr:rowOff>
    </xdr:from>
    <xdr:to>
      <xdr:col>1</xdr:col>
      <xdr:colOff>504825</xdr:colOff>
      <xdr:row>0</xdr:row>
      <xdr:rowOff>428625</xdr:rowOff>
    </xdr:to>
    <xdr:sp macro="" textlink="">
      <xdr:nvSpPr>
        <xdr:cNvPr id="73504" name="Text Box 18"/>
        <xdr:cNvSpPr txBox="1">
          <a:spLocks noChangeArrowheads="1"/>
        </xdr:cNvSpPr>
      </xdr:nvSpPr>
      <xdr:spPr bwMode="auto">
        <a:xfrm>
          <a:off x="2505075" y="0"/>
          <a:ext cx="504825" cy="428625"/>
        </a:xfrm>
        <a:prstGeom prst="rect">
          <a:avLst/>
        </a:prstGeom>
        <a:gradFill rotWithShape="1">
          <a:gsLst>
            <a:gs pos="0">
              <a:srgbClr val="000080"/>
            </a:gs>
            <a:gs pos="50000">
              <a:srgbClr val="FCFCFE"/>
            </a:gs>
            <a:gs pos="100000">
              <a:srgbClr val="000080"/>
            </a:gs>
          </a:gsLst>
          <a:lin ang="5400000" scaled="1"/>
        </a:gradFill>
        <a:ln w="9525">
          <a:solidFill>
            <a:srgbClr val="000000"/>
          </a:solid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1213485</xdr:colOff>
      <xdr:row>0</xdr:row>
      <xdr:rowOff>0</xdr:rowOff>
    </xdr:from>
    <xdr:to>
      <xdr:col>2</xdr:col>
      <xdr:colOff>3721</xdr:colOff>
      <xdr:row>0</xdr:row>
      <xdr:rowOff>0</xdr:rowOff>
    </xdr:to>
    <xdr:sp macro="" textlink="">
      <xdr:nvSpPr>
        <xdr:cNvPr id="6145" name="AutoShape 1"/>
        <xdr:cNvSpPr>
          <a:spLocks noChangeArrowheads="1"/>
        </xdr:cNvSpPr>
      </xdr:nvSpPr>
      <xdr:spPr bwMode="auto">
        <a:xfrm>
          <a:off x="1209675" y="0"/>
          <a:ext cx="1276350" cy="0"/>
        </a:xfrm>
        <a:prstGeom prst="wedgeRoundRectCallout">
          <a:avLst>
            <a:gd name="adj1" fmla="val -41176"/>
            <a:gd name="adj2" fmla="val -57574"/>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ZA" sz="800" b="0" i="0" u="none" strike="noStrike" baseline="0">
              <a:solidFill>
                <a:srgbClr val="000000"/>
              </a:solidFill>
              <a:latin typeface="ARIAL"/>
              <a:cs typeface="ARIAL"/>
            </a:rPr>
            <a:t>Headings compulsory, but detailed line items possibly to be specified in the guidelines</a:t>
          </a:r>
        </a:p>
      </xdr:txBody>
    </xdr:sp>
    <xdr:clientData/>
  </xdr:twoCellAnchor>
  <xdr:twoCellAnchor>
    <xdr:from>
      <xdr:col>0</xdr:col>
      <xdr:colOff>1230630</xdr:colOff>
      <xdr:row>0</xdr:row>
      <xdr:rowOff>0</xdr:rowOff>
    </xdr:from>
    <xdr:to>
      <xdr:col>2</xdr:col>
      <xdr:colOff>4138</xdr:colOff>
      <xdr:row>0</xdr:row>
      <xdr:rowOff>0</xdr:rowOff>
    </xdr:to>
    <xdr:sp macro="" textlink="">
      <xdr:nvSpPr>
        <xdr:cNvPr id="6146" name="AutoShape 2"/>
        <xdr:cNvSpPr>
          <a:spLocks noChangeArrowheads="1"/>
        </xdr:cNvSpPr>
      </xdr:nvSpPr>
      <xdr:spPr bwMode="auto">
        <a:xfrm>
          <a:off x="1238250" y="0"/>
          <a:ext cx="1247775" cy="0"/>
        </a:xfrm>
        <a:prstGeom prst="wedgeRoundRectCallout">
          <a:avLst>
            <a:gd name="adj1" fmla="val -40440"/>
            <a:gd name="adj2" fmla="val 86366"/>
            <a:gd name="adj3" fmla="val 16667"/>
          </a:avLst>
        </a:prstGeom>
        <a:solidFill>
          <a:srgbClr val="FFFFFF"/>
        </a:solidFill>
        <a:ln w="9525">
          <a:solidFill>
            <a:srgbClr val="000000"/>
          </a:solidFill>
          <a:miter lim="800000"/>
          <a:headEnd/>
          <a:tailEnd/>
        </a:ln>
      </xdr:spPr>
      <xdr:txBody>
        <a:bodyPr vertOverflow="clip" wrap="square" lIns="27432" tIns="22860" rIns="0" bIns="0" anchor="t" upright="1"/>
        <a:lstStyle/>
        <a:p>
          <a:pPr algn="l" rtl="0">
            <a:defRPr sz="1000"/>
          </a:pPr>
          <a:r>
            <a:rPr lang="en-ZA" sz="800" b="0" i="0" u="none" strike="noStrike" baseline="0">
              <a:solidFill>
                <a:srgbClr val="000000"/>
              </a:solidFill>
              <a:latin typeface="ARIAL"/>
              <a:cs typeface="ARIAL"/>
            </a:rPr>
            <a:t>R&amp;M should be distributed to other cost types and this line is then obsolete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1.%20MBRR%20Template%20Review/A1%20Schedule%20-%20Ver%202-3%20%20-%2016%20November%20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s%20and%20Settings/2027/My%20Documents/A1%20Schedule%20-%20Ver%202%204%20-%20December%202011_FIN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iicoryf007\private\Financial%20Manager\NigelG\2%20MFMTAP\LTFS\2004_2005%20development\Budgeted%20financial%20statements%20Cash%20flow%20&amp;%20Balance%20Sheet%20Final%207%20May%2004.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02.%20Development\00.%20Final%20-%20March%202009\2.%20Formats\1.%20Formats%2029.03.2009\C%20Schedule%20Municipal%20Monthly%20Budget%20Statement%20-%2006%20April%202009%20cb.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C%20Tshwane\EM%2010day%20report%20Dec%202006.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ressp02\Common\Documents%20and%20Settings\1777\My%20Documents\Budget%20regulations\Regulations\Tshwane\Budget%20Regulations%20Tshwane%20Draft%20NT%204.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essp02\Common\B03\CD%20-%20LGBA\Municipalities\20.%20Budget%20Regulations\G%20Guidelines\eThekwini%20scheds%20tabs%20charts\Specimen%20budget%20template\File%20NT%20Format%20eThekwini%202008%20specimen%20Q.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 &amp;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5"/>
      <sheetName val="SA36"/>
      <sheetName val="SA37"/>
      <sheetName val="NERF"/>
      <sheetName val="MSCOA"/>
      <sheetName val="Compliance assessment"/>
    </sheetNames>
    <sheetDataSet>
      <sheetData sheetId="0" refreshError="1"/>
      <sheetData sheetId="1">
        <row r="34">
          <cell r="X34">
            <v>2011</v>
          </cell>
        </row>
        <row r="36">
          <cell r="X36" t="str">
            <v>2011/12</v>
          </cell>
        </row>
      </sheetData>
      <sheetData sheetId="2">
        <row r="2">
          <cell r="B2" t="str">
            <v>2009/10</v>
          </cell>
        </row>
        <row r="3">
          <cell r="B3" t="str">
            <v>2008/9</v>
          </cell>
        </row>
        <row r="4">
          <cell r="B4" t="str">
            <v>2007/8</v>
          </cell>
        </row>
        <row r="5">
          <cell r="B5" t="str">
            <v>Current Year 2010/11</v>
          </cell>
        </row>
        <row r="7">
          <cell r="B7" t="str">
            <v>2011/12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2011/12</v>
          </cell>
        </row>
        <row r="16">
          <cell r="B16" t="str">
            <v>Budget Year +1 2012/13</v>
          </cell>
        </row>
        <row r="17">
          <cell r="B17" t="str">
            <v>Budget Year +2 2013/14</v>
          </cell>
        </row>
        <row r="18">
          <cell r="B18" t="str">
            <v>Forecast 2014/15</v>
          </cell>
        </row>
        <row r="19">
          <cell r="B19" t="str">
            <v>Forecast 2015/16</v>
          </cell>
        </row>
        <row r="20">
          <cell r="B20" t="str">
            <v>Forecast 2016/17</v>
          </cell>
        </row>
        <row r="21">
          <cell r="B21" t="str">
            <v>Forecast 2017/18</v>
          </cell>
        </row>
        <row r="22">
          <cell r="B22" t="str">
            <v>Forecast 2018/19</v>
          </cell>
        </row>
        <row r="23">
          <cell r="B23" t="str">
            <v>Forecast 2019/20</v>
          </cell>
        </row>
        <row r="24">
          <cell r="B24" t="str">
            <v>Forecast 2020/21</v>
          </cell>
        </row>
        <row r="25">
          <cell r="B25" t="str">
            <v>Forecast 2021/22</v>
          </cell>
        </row>
        <row r="26">
          <cell r="B26" t="str">
            <v>Forecast 2022/23</v>
          </cell>
        </row>
        <row r="27">
          <cell r="B27" t="str">
            <v>Forecast 2023/24</v>
          </cell>
        </row>
        <row r="28">
          <cell r="B28" t="str">
            <v>Forecast 2024/25</v>
          </cell>
        </row>
        <row r="29">
          <cell r="B29" t="str">
            <v>Forecast 2025/26</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2</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 Property rates by category (current year)</v>
          </cell>
        </row>
        <row r="123">
          <cell r="B123" t="str">
            <v>Supporting Table SA13 Property rates by category (budget year)</v>
          </cell>
        </row>
        <row r="124">
          <cell r="B124" t="str">
            <v>Supporting Table SA14 Household bills</v>
          </cell>
        </row>
        <row r="125">
          <cell r="B125" t="str">
            <v>Supporting Table SA15 Investment particulars by type</v>
          </cell>
        </row>
        <row r="126">
          <cell r="B126" t="str">
            <v>Supporting Table SA16 Investment particulars by maturity</v>
          </cell>
        </row>
        <row r="127">
          <cell r="B127" t="str">
            <v>Supporting Table SA17 Borrowing</v>
          </cell>
        </row>
        <row r="128">
          <cell r="B128" t="str">
            <v>Supporting Table SA18 Transfers and grant receipts</v>
          </cell>
        </row>
        <row r="129">
          <cell r="B129" t="str">
            <v>Supporting Table SA19 Expenditure on transfers and grant programme</v>
          </cell>
        </row>
        <row r="130">
          <cell r="B130" t="str">
            <v>Supporting Table SA20 Reconciliation of transfers, grant receipts and unspent funds</v>
          </cell>
        </row>
        <row r="131">
          <cell r="B131" t="str">
            <v>Supporting Table SA21 Transfers and grants made by the municipality</v>
          </cell>
        </row>
        <row r="132">
          <cell r="B132" t="str">
            <v>Supporting Table SA22 Summary councillor and staff benefits</v>
          </cell>
        </row>
        <row r="133">
          <cell r="B133" t="str">
            <v>Supporting Table SA23 Salaries, allowances &amp; benefits (political office bearers/councillors/senior managers)</v>
          </cell>
        </row>
        <row r="134">
          <cell r="B134" t="str">
            <v>Supporting Table SA24 Summary of personnel numbers</v>
          </cell>
        </row>
        <row r="135">
          <cell r="B135" t="str">
            <v>Supporting Table SA25 Budgeted monthly revenue and expenditure</v>
          </cell>
        </row>
        <row r="136">
          <cell r="B136" t="str">
            <v>Supporting Table SA26 Budgeted monthly revenue and expenditure (municipal vote)</v>
          </cell>
        </row>
        <row r="137">
          <cell r="B137" t="str">
            <v>Supporting Table SA27 Budgeted monthly revenue and expenditure (standard classification)</v>
          </cell>
        </row>
        <row r="138">
          <cell r="B138" t="str">
            <v>Supporting Table SA28 Budgeted monthly capital expenditure (municipal vote)</v>
          </cell>
        </row>
        <row r="139">
          <cell r="B139" t="str">
            <v>Supporting Table SA29 Budgeted monthly capital expenditure (standard classification)</v>
          </cell>
        </row>
        <row r="140">
          <cell r="B140" t="str">
            <v>Supporting Table SA30 Budgeted monthly cash flow</v>
          </cell>
        </row>
        <row r="141">
          <cell r="B141" t="str">
            <v>NOT REQUIRED - municipality does not have entities</v>
          </cell>
        </row>
        <row r="142">
          <cell r="B142" t="str">
            <v>Supporting Table SA32 List of external mechanisms</v>
          </cell>
        </row>
        <row r="143">
          <cell r="B143" t="str">
            <v>Supporting Table SA33 Contracts having future budgetary implications</v>
          </cell>
        </row>
        <row r="144">
          <cell r="B144" t="str">
            <v>Supporting Table SA34a Capital expenditure on new assets by asset class</v>
          </cell>
        </row>
        <row r="145">
          <cell r="B145" t="str">
            <v>Supporting Table SA34b Capital expenditure on the renewal of existing assets by asset class</v>
          </cell>
        </row>
        <row r="146">
          <cell r="B146" t="str">
            <v>Supporting Table SA34c Repairs and maintenance expenditure by asset class</v>
          </cell>
        </row>
        <row r="147">
          <cell r="B147" t="str">
            <v>Supporting Table SA35 Future financial implications of the capital budget</v>
          </cell>
        </row>
        <row r="148">
          <cell r="B148" t="str">
            <v>Supporting Table SA36 Detailed capital budget</v>
          </cell>
        </row>
        <row r="149">
          <cell r="B149"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row r="2">
          <cell r="A2" t="str">
            <v>Vote1 - Example 1</v>
          </cell>
        </row>
        <row r="3">
          <cell r="A3" t="str">
            <v>Vote2 - Example 2</v>
          </cell>
          <cell r="B3" t="str">
            <v>Subvote example 0</v>
          </cell>
        </row>
        <row r="4">
          <cell r="A4" t="str">
            <v>Vote3 - Example 3</v>
          </cell>
          <cell r="B4" t="str">
            <v>Subvote example 1</v>
          </cell>
        </row>
        <row r="5">
          <cell r="A5" t="str">
            <v>Vote4 - Example 4</v>
          </cell>
          <cell r="B5" t="str">
            <v>Subvote example 1</v>
          </cell>
        </row>
        <row r="6">
          <cell r="A6" t="str">
            <v>Vote5 - Example 5</v>
          </cell>
          <cell r="B6" t="str">
            <v>Subvote example 1</v>
          </cell>
        </row>
        <row r="7">
          <cell r="A7" t="str">
            <v>Vote6 - Example 6</v>
          </cell>
          <cell r="B7" t="str">
            <v>Subvote example 1</v>
          </cell>
        </row>
        <row r="8">
          <cell r="A8" t="str">
            <v>Vote7 - Example 7</v>
          </cell>
          <cell r="B8" t="str">
            <v>Subvote example 1</v>
          </cell>
        </row>
        <row r="9">
          <cell r="A9" t="str">
            <v>Vote8 - Example 8</v>
          </cell>
          <cell r="B9" t="str">
            <v>Subvote example 1</v>
          </cell>
        </row>
        <row r="10">
          <cell r="A10" t="str">
            <v>Vote9 - Example 9</v>
          </cell>
          <cell r="B10" t="str">
            <v>Subvote example 1</v>
          </cell>
        </row>
        <row r="11">
          <cell r="A11" t="str">
            <v>Vote10 - Example 10</v>
          </cell>
          <cell r="B11" t="str">
            <v>Subvote example 1</v>
          </cell>
        </row>
        <row r="12">
          <cell r="A12" t="str">
            <v>Vote11 - Example 11</v>
          </cell>
          <cell r="B12" t="str">
            <v>Subvote example 1</v>
          </cell>
        </row>
        <row r="13">
          <cell r="A13" t="str">
            <v>Vote12 - Example 12</v>
          </cell>
        </row>
        <row r="14">
          <cell r="A14" t="str">
            <v>Vote13 - Example 13</v>
          </cell>
          <cell r="B14" t="str">
            <v>Subvote example 2</v>
          </cell>
        </row>
        <row r="15">
          <cell r="A15" t="str">
            <v>Vote14 - Example 14</v>
          </cell>
          <cell r="B15" t="str">
            <v>Subvote example 2</v>
          </cell>
        </row>
        <row r="16">
          <cell r="A16" t="str">
            <v>Vote15 - Example 15</v>
          </cell>
          <cell r="B16" t="str">
            <v>Subvote example 2</v>
          </cell>
        </row>
        <row r="17">
          <cell r="B17" t="str">
            <v>Subvote example 2</v>
          </cell>
        </row>
        <row r="18">
          <cell r="B18" t="str">
            <v>Subvote example 2</v>
          </cell>
        </row>
        <row r="19">
          <cell r="B19" t="str">
            <v>Subvote example 2</v>
          </cell>
        </row>
        <row r="20">
          <cell r="B20" t="str">
            <v>Subvote example 2</v>
          </cell>
        </row>
        <row r="21">
          <cell r="B21" t="str">
            <v>Subvote example 2</v>
          </cell>
        </row>
        <row r="22">
          <cell r="B22" t="str">
            <v>Subvote example 2</v>
          </cell>
        </row>
        <row r="23">
          <cell r="B23" t="str">
            <v>Subvote example 2</v>
          </cell>
        </row>
        <row r="25">
          <cell r="B25" t="str">
            <v>Subvote example 3</v>
          </cell>
        </row>
        <row r="26">
          <cell r="B26" t="str">
            <v>Subvote example 3</v>
          </cell>
        </row>
        <row r="27">
          <cell r="B27" t="str">
            <v>Subvote example 3</v>
          </cell>
        </row>
        <row r="28">
          <cell r="B28" t="str">
            <v>Subvote example 3</v>
          </cell>
        </row>
        <row r="29">
          <cell r="B29" t="str">
            <v>Subvote example 3</v>
          </cell>
        </row>
        <row r="30">
          <cell r="B30" t="str">
            <v>Subvote example 3</v>
          </cell>
        </row>
        <row r="31">
          <cell r="B31" t="str">
            <v>Subvote example 3</v>
          </cell>
        </row>
        <row r="32">
          <cell r="B32" t="str">
            <v>Subvote example 3</v>
          </cell>
        </row>
        <row r="33">
          <cell r="B33" t="str">
            <v>Subvote example 3</v>
          </cell>
        </row>
        <row r="34">
          <cell r="B34" t="str">
            <v>Subvote example 3</v>
          </cell>
        </row>
        <row r="36">
          <cell r="B36" t="str">
            <v>Subvote example 4</v>
          </cell>
        </row>
        <row r="37">
          <cell r="B37" t="str">
            <v>Subvote example 4</v>
          </cell>
        </row>
        <row r="38">
          <cell r="B38" t="str">
            <v>Subvote example 4</v>
          </cell>
        </row>
        <row r="39">
          <cell r="B39" t="str">
            <v>Subvote example 4</v>
          </cell>
        </row>
        <row r="40">
          <cell r="B40" t="str">
            <v>Subvote example 4</v>
          </cell>
        </row>
        <row r="41">
          <cell r="B41" t="str">
            <v>Subvote example 4</v>
          </cell>
        </row>
        <row r="42">
          <cell r="B42" t="str">
            <v>Subvote example 4</v>
          </cell>
        </row>
        <row r="43">
          <cell r="B43" t="str">
            <v>Subvote example 4</v>
          </cell>
        </row>
        <row r="44">
          <cell r="B44" t="str">
            <v>Subvote example 4</v>
          </cell>
        </row>
        <row r="45">
          <cell r="B45" t="str">
            <v>Subvote example 4</v>
          </cell>
        </row>
        <row r="47">
          <cell r="B47" t="str">
            <v>Subvote example 5</v>
          </cell>
        </row>
        <row r="48">
          <cell r="B48" t="str">
            <v>Subvote example 5</v>
          </cell>
        </row>
        <row r="49">
          <cell r="B49" t="str">
            <v>Subvote example 5</v>
          </cell>
        </row>
        <row r="50">
          <cell r="B50" t="str">
            <v>Subvote example 5</v>
          </cell>
        </row>
        <row r="51">
          <cell r="B51" t="str">
            <v>Subvote example 5</v>
          </cell>
        </row>
        <row r="52">
          <cell r="B52" t="str">
            <v>Subvote example 5</v>
          </cell>
        </row>
        <row r="53">
          <cell r="B53" t="str">
            <v>Subvote example 5</v>
          </cell>
        </row>
        <row r="54">
          <cell r="B54" t="str">
            <v>Subvote example 5</v>
          </cell>
        </row>
        <row r="55">
          <cell r="B55" t="str">
            <v>Subvote example 5</v>
          </cell>
        </row>
        <row r="56">
          <cell r="B56" t="str">
            <v>Subvote example 5</v>
          </cell>
        </row>
        <row r="58">
          <cell r="B58" t="str">
            <v>Subvote example 6</v>
          </cell>
        </row>
        <row r="59">
          <cell r="B59" t="str">
            <v>Subvote example 6</v>
          </cell>
        </row>
        <row r="60">
          <cell r="B60" t="str">
            <v>Subvote example 6</v>
          </cell>
        </row>
        <row r="61">
          <cell r="B61" t="str">
            <v>Subvote example 6</v>
          </cell>
        </row>
        <row r="62">
          <cell r="B62" t="str">
            <v>Subvote example 6</v>
          </cell>
        </row>
        <row r="63">
          <cell r="B63" t="str">
            <v>Subvote example 6</v>
          </cell>
        </row>
        <row r="64">
          <cell r="B64" t="str">
            <v>Subvote example 6</v>
          </cell>
        </row>
        <row r="65">
          <cell r="B65" t="str">
            <v>Subvote example 6</v>
          </cell>
        </row>
        <row r="66">
          <cell r="B66" t="str">
            <v>Subvote example 6</v>
          </cell>
        </row>
        <row r="67">
          <cell r="B67" t="str">
            <v>Subvote example 6</v>
          </cell>
        </row>
        <row r="69">
          <cell r="B69" t="str">
            <v>Subvote example 7</v>
          </cell>
        </row>
        <row r="70">
          <cell r="B70" t="str">
            <v>Subvote example 7</v>
          </cell>
        </row>
        <row r="71">
          <cell r="B71" t="str">
            <v>Subvote example 7</v>
          </cell>
        </row>
        <row r="72">
          <cell r="B72" t="str">
            <v>Subvote example 7</v>
          </cell>
        </row>
        <row r="73">
          <cell r="B73" t="str">
            <v>Subvote example 7</v>
          </cell>
        </row>
        <row r="74">
          <cell r="B74" t="str">
            <v>Subvote example 7</v>
          </cell>
        </row>
        <row r="75">
          <cell r="B75" t="str">
            <v>Subvote example 7</v>
          </cell>
        </row>
        <row r="76">
          <cell r="B76" t="str">
            <v>Subvote example 7</v>
          </cell>
        </row>
        <row r="77">
          <cell r="B77" t="str">
            <v>Subvote example 7</v>
          </cell>
        </row>
        <row r="78">
          <cell r="B78" t="str">
            <v>Subvote example 7</v>
          </cell>
        </row>
        <row r="80">
          <cell r="B80" t="str">
            <v>Subvote example 8</v>
          </cell>
        </row>
        <row r="81">
          <cell r="B81" t="str">
            <v>Subvote example 8</v>
          </cell>
        </row>
        <row r="82">
          <cell r="B82" t="str">
            <v>Subvote example 8</v>
          </cell>
        </row>
        <row r="83">
          <cell r="B83" t="str">
            <v>Subvote example 8</v>
          </cell>
        </row>
        <row r="84">
          <cell r="B84" t="str">
            <v>Subvote example 8</v>
          </cell>
        </row>
        <row r="85">
          <cell r="B85" t="str">
            <v>Subvote example 8</v>
          </cell>
        </row>
        <row r="86">
          <cell r="B86" t="str">
            <v>Subvote example 8</v>
          </cell>
        </row>
        <row r="87">
          <cell r="B87" t="str">
            <v>Subvote example 8</v>
          </cell>
        </row>
        <row r="88">
          <cell r="B88" t="str">
            <v>Subvote example 8</v>
          </cell>
        </row>
        <row r="89">
          <cell r="B89" t="str">
            <v>Subvote example 8</v>
          </cell>
        </row>
        <row r="90">
          <cell r="B90" t="str">
            <v>Subvote example 8</v>
          </cell>
        </row>
        <row r="92">
          <cell r="B92" t="str">
            <v>Subvote example 9</v>
          </cell>
        </row>
        <row r="93">
          <cell r="B93" t="str">
            <v>Subvote example 9</v>
          </cell>
        </row>
        <row r="94">
          <cell r="B94" t="str">
            <v>Subvote example 9</v>
          </cell>
        </row>
        <row r="95">
          <cell r="B95" t="str">
            <v>Subvote example 9</v>
          </cell>
        </row>
        <row r="96">
          <cell r="B96" t="str">
            <v>Subvote example 9</v>
          </cell>
        </row>
        <row r="97">
          <cell r="B97" t="str">
            <v>Subvote example 9</v>
          </cell>
        </row>
        <row r="98">
          <cell r="B98" t="str">
            <v>Subvote example 9</v>
          </cell>
        </row>
        <row r="99">
          <cell r="B99" t="str">
            <v>Subvote example 9</v>
          </cell>
        </row>
        <row r="100">
          <cell r="B100" t="str">
            <v>Subvote example 9</v>
          </cell>
        </row>
        <row r="101">
          <cell r="B101" t="str">
            <v>Subvote example 9</v>
          </cell>
        </row>
        <row r="103">
          <cell r="B103" t="str">
            <v>Subvote example 10</v>
          </cell>
        </row>
        <row r="104">
          <cell r="B104" t="str">
            <v>Subvote example 10</v>
          </cell>
        </row>
        <row r="105">
          <cell r="B105" t="str">
            <v>Subvote example 10</v>
          </cell>
        </row>
        <row r="106">
          <cell r="B106" t="str">
            <v>Subvote example 10</v>
          </cell>
        </row>
        <row r="107">
          <cell r="B107" t="str">
            <v>Subvote example 10</v>
          </cell>
        </row>
        <row r="108">
          <cell r="B108" t="str">
            <v>Subvote example 10</v>
          </cell>
        </row>
        <row r="109">
          <cell r="B109" t="str">
            <v>Subvote example 10</v>
          </cell>
        </row>
        <row r="110">
          <cell r="B110" t="str">
            <v>Subvote example 10</v>
          </cell>
        </row>
        <row r="111">
          <cell r="B111" t="str">
            <v>Subvote example 10</v>
          </cell>
        </row>
        <row r="112">
          <cell r="B112" t="str">
            <v>Subvote example 10</v>
          </cell>
        </row>
        <row r="114">
          <cell r="B114" t="str">
            <v>Subvote example 11</v>
          </cell>
        </row>
        <row r="115">
          <cell r="B115" t="str">
            <v>Subvote example 11</v>
          </cell>
        </row>
        <row r="116">
          <cell r="B116" t="str">
            <v>Subvote example 11</v>
          </cell>
        </row>
        <row r="117">
          <cell r="B117" t="str">
            <v>Subvote example 11</v>
          </cell>
        </row>
        <row r="118">
          <cell r="B118" t="str">
            <v>Subvote example 11</v>
          </cell>
        </row>
        <row r="119">
          <cell r="B119" t="str">
            <v>Subvote example 11</v>
          </cell>
        </row>
        <row r="120">
          <cell r="B120" t="str">
            <v>Subvote example 11</v>
          </cell>
        </row>
        <row r="121">
          <cell r="B121" t="str">
            <v>Subvote example 11</v>
          </cell>
        </row>
        <row r="122">
          <cell r="B122" t="str">
            <v>Subvote example 11</v>
          </cell>
        </row>
        <row r="123">
          <cell r="B123" t="str">
            <v>Subvote example 11</v>
          </cell>
        </row>
        <row r="125">
          <cell r="B125" t="str">
            <v>Subvote example 12</v>
          </cell>
        </row>
        <row r="126">
          <cell r="B126" t="str">
            <v>Subvote example 12</v>
          </cell>
        </row>
        <row r="127">
          <cell r="B127" t="str">
            <v>Subvote example 12</v>
          </cell>
        </row>
        <row r="128">
          <cell r="B128" t="str">
            <v>Subvote example 12</v>
          </cell>
        </row>
        <row r="129">
          <cell r="B129" t="str">
            <v>Subvote example 12</v>
          </cell>
        </row>
        <row r="130">
          <cell r="B130" t="str">
            <v>Subvote example 12</v>
          </cell>
        </row>
        <row r="131">
          <cell r="B131" t="str">
            <v>Subvote example 12</v>
          </cell>
        </row>
        <row r="132">
          <cell r="B132" t="str">
            <v>Subvote example 12</v>
          </cell>
        </row>
        <row r="133">
          <cell r="B133" t="str">
            <v>Subvote example 12</v>
          </cell>
        </row>
        <row r="134">
          <cell r="B134" t="str">
            <v>Subvote example 12</v>
          </cell>
        </row>
        <row r="136">
          <cell r="B136" t="str">
            <v>Subvote example 13</v>
          </cell>
        </row>
        <row r="137">
          <cell r="B137" t="str">
            <v>Subvote example 13</v>
          </cell>
        </row>
        <row r="138">
          <cell r="B138" t="str">
            <v>Subvote example 13</v>
          </cell>
        </row>
        <row r="139">
          <cell r="B139" t="str">
            <v>Subvote example 13</v>
          </cell>
        </row>
        <row r="140">
          <cell r="B140" t="str">
            <v>Subvote example 13</v>
          </cell>
        </row>
        <row r="141">
          <cell r="B141" t="str">
            <v>Subvote example 13</v>
          </cell>
        </row>
        <row r="142">
          <cell r="B142" t="str">
            <v>Subvote example 13</v>
          </cell>
        </row>
        <row r="143">
          <cell r="B143" t="str">
            <v>Subvote example 13</v>
          </cell>
        </row>
        <row r="144">
          <cell r="B144" t="str">
            <v>Subvote example 13</v>
          </cell>
        </row>
        <row r="145">
          <cell r="B145" t="str">
            <v>Subvote example 13</v>
          </cell>
        </row>
        <row r="147">
          <cell r="B147" t="str">
            <v>Subvote example 14</v>
          </cell>
        </row>
        <row r="148">
          <cell r="B148" t="str">
            <v>Subvote example 14</v>
          </cell>
        </row>
        <row r="149">
          <cell r="B149" t="str">
            <v>Subvote example 14</v>
          </cell>
        </row>
        <row r="150">
          <cell r="B150" t="str">
            <v>Subvote example 14</v>
          </cell>
        </row>
        <row r="151">
          <cell r="B151" t="str">
            <v>Subvote example 14</v>
          </cell>
        </row>
        <row r="152">
          <cell r="B152" t="str">
            <v>Subvote example 14</v>
          </cell>
        </row>
        <row r="153">
          <cell r="B153" t="str">
            <v>Subvote example 14</v>
          </cell>
        </row>
        <row r="154">
          <cell r="B154" t="str">
            <v>Subvote example 14</v>
          </cell>
        </row>
        <row r="155">
          <cell r="B155" t="str">
            <v>Subvote example 14</v>
          </cell>
        </row>
        <row r="156">
          <cell r="B156" t="str">
            <v>Subvote example 14</v>
          </cell>
        </row>
        <row r="158">
          <cell r="B158" t="str">
            <v>Subvote example 15</v>
          </cell>
        </row>
        <row r="159">
          <cell r="B159" t="str">
            <v>Subvote example 15</v>
          </cell>
        </row>
        <row r="160">
          <cell r="B160" t="str">
            <v>Subvote example 15</v>
          </cell>
        </row>
        <row r="161">
          <cell r="B161" t="str">
            <v>Subvote example 15</v>
          </cell>
        </row>
        <row r="162">
          <cell r="B162" t="str">
            <v>Subvote example 15</v>
          </cell>
        </row>
        <row r="163">
          <cell r="B163" t="str">
            <v>Subvote example 15</v>
          </cell>
        </row>
        <row r="164">
          <cell r="B164" t="str">
            <v>Subvote example 15</v>
          </cell>
        </row>
        <row r="165">
          <cell r="B165" t="str">
            <v>Subvote example 15</v>
          </cell>
        </row>
        <row r="166">
          <cell r="B166" t="str">
            <v>Subvote example 15</v>
          </cell>
        </row>
        <row r="167">
          <cell r="B167" t="str">
            <v>Subvote example 15</v>
          </cell>
        </row>
      </sheetData>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ow r="77">
          <cell r="L77">
            <v>3.05</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ontacts"/>
      <sheetName val="A1-Sum"/>
      <sheetName val="A2-FinPerf SC"/>
      <sheetName val="A2A"/>
      <sheetName val="A3-FinPerf V"/>
      <sheetName val="A3A"/>
      <sheetName val="A4-FinPerf RE"/>
      <sheetName val="A5-Capex"/>
      <sheetName val="A5A"/>
      <sheetName val="A6-FinPos"/>
      <sheetName val="A7-CFlow"/>
      <sheetName val="A8-ResRecon"/>
      <sheetName val="A9-Asset"/>
      <sheetName val="A10-SerDel"/>
      <sheetName val="SA1"/>
      <sheetName val="SA2"/>
      <sheetName val="SA3"/>
      <sheetName val="SA4"/>
      <sheetName val="SA5"/>
      <sheetName val="SA6"/>
      <sheetName val="SA7"/>
      <sheetName val="SA8"/>
      <sheetName val="SA9"/>
      <sheetName val="SA10"/>
      <sheetName val="SA11"/>
      <sheetName val="SA12a"/>
      <sheetName val="SA12b"/>
      <sheetName val="SA13"/>
      <sheetName val="SA14"/>
      <sheetName val="SA15"/>
      <sheetName val="SA16"/>
      <sheetName val="SA17"/>
      <sheetName val="SA18"/>
      <sheetName val="SA19"/>
      <sheetName val="SA20"/>
      <sheetName val="SA21"/>
      <sheetName val="SA22"/>
      <sheetName val="SA23"/>
      <sheetName val="SA24"/>
      <sheetName val="SA25"/>
      <sheetName val="SA26"/>
      <sheetName val="SA27"/>
      <sheetName val="SA28"/>
      <sheetName val="SA29"/>
      <sheetName val="SA30"/>
      <sheetName val="SA31"/>
      <sheetName val="SA32"/>
      <sheetName val="SA33"/>
      <sheetName val="SA34a"/>
      <sheetName val="SA34b"/>
      <sheetName val="SA34c"/>
      <sheetName val="SA34d"/>
      <sheetName val="SA35"/>
      <sheetName val="SA36"/>
      <sheetName val="SA37"/>
      <sheetName val="NERF"/>
      <sheetName val="MSCOA"/>
      <sheetName val="Compliance assessment"/>
    </sheetNames>
    <sheetDataSet>
      <sheetData sheetId="0"/>
      <sheetData sheetId="1">
        <row r="34">
          <cell r="X34">
            <v>2012</v>
          </cell>
        </row>
        <row r="36">
          <cell r="X36" t="str">
            <v>2012/13</v>
          </cell>
        </row>
      </sheetData>
      <sheetData sheetId="2">
        <row r="2">
          <cell r="B2" t="str">
            <v>2010/11</v>
          </cell>
        </row>
        <row r="3">
          <cell r="B3" t="str">
            <v>2009/10</v>
          </cell>
        </row>
        <row r="4">
          <cell r="B4" t="str">
            <v>2008/9</v>
          </cell>
        </row>
        <row r="5">
          <cell r="B5" t="str">
            <v>Current Year 2011/12</v>
          </cell>
        </row>
        <row r="7">
          <cell r="B7" t="str">
            <v>2012/13 Medium Term Revenue &amp; Expenditure Framework</v>
          </cell>
        </row>
        <row r="8">
          <cell r="B8" t="str">
            <v>LTFS</v>
          </cell>
        </row>
        <row r="9">
          <cell r="B9" t="str">
            <v>Audited Outcome</v>
          </cell>
        </row>
        <row r="10">
          <cell r="B10" t="str">
            <v>Outcome</v>
          </cell>
        </row>
        <row r="11">
          <cell r="B11" t="str">
            <v>Pre-audit outcome</v>
          </cell>
        </row>
        <row r="12">
          <cell r="B12" t="str">
            <v>Original Budget</v>
          </cell>
        </row>
        <row r="13">
          <cell r="B13" t="str">
            <v>Adjusted Budget</v>
          </cell>
        </row>
        <row r="14">
          <cell r="B14" t="str">
            <v>Full Year Forecast</v>
          </cell>
        </row>
        <row r="15">
          <cell r="B15" t="str">
            <v>Budget Year 2012/13</v>
          </cell>
        </row>
        <row r="16">
          <cell r="B16" t="str">
            <v>Budget Year +1 2013/14</v>
          </cell>
        </row>
        <row r="17">
          <cell r="B17" t="str">
            <v>Budget Year +2 2014/15</v>
          </cell>
        </row>
        <row r="18">
          <cell r="B18" t="str">
            <v>Forecast 2015/16</v>
          </cell>
        </row>
        <row r="19">
          <cell r="B19" t="str">
            <v>Forecast 2016/17</v>
          </cell>
        </row>
        <row r="20">
          <cell r="B20" t="str">
            <v>Forecast 2017/18</v>
          </cell>
        </row>
        <row r="21">
          <cell r="B21" t="str">
            <v>Forecast 2018/19</v>
          </cell>
        </row>
        <row r="22">
          <cell r="B22" t="str">
            <v>Forecast 2019/20</v>
          </cell>
        </row>
        <row r="23">
          <cell r="B23" t="str">
            <v>Forecast 2020/21</v>
          </cell>
        </row>
        <row r="24">
          <cell r="B24" t="str">
            <v>Forecast 2021/22</v>
          </cell>
        </row>
        <row r="25">
          <cell r="B25" t="str">
            <v>Forecast 2022/23</v>
          </cell>
        </row>
        <row r="26">
          <cell r="B26" t="str">
            <v>Forecast 2023/24</v>
          </cell>
        </row>
        <row r="27">
          <cell r="B27" t="str">
            <v>Forecast 2024/25</v>
          </cell>
        </row>
        <row r="28">
          <cell r="B28" t="str">
            <v>Forecast 2025/26</v>
          </cell>
        </row>
        <row r="29">
          <cell r="B29" t="str">
            <v>Forecast 2026/27</v>
          </cell>
        </row>
        <row r="30">
          <cell r="B30" t="str">
            <v>Description</v>
          </cell>
        </row>
        <row r="32">
          <cell r="B32" t="str">
            <v>Vote Description</v>
          </cell>
        </row>
        <row r="33">
          <cell r="B33" t="str">
            <v>Ref</v>
          </cell>
        </row>
        <row r="34">
          <cell r="B34" t="str">
            <v>References</v>
          </cell>
        </row>
        <row r="35">
          <cell r="B35" t="str">
            <v>Surplus/(Deficit) for the year</v>
          </cell>
        </row>
        <row r="51">
          <cell r="B51" t="str">
            <v>1996 Census</v>
          </cell>
        </row>
        <row r="52">
          <cell r="B52" t="str">
            <v>2001 Census</v>
          </cell>
        </row>
        <row r="54">
          <cell r="B54" t="str">
            <v>Previous target year to complete</v>
          </cell>
        </row>
        <row r="55">
          <cell r="B55" t="str">
            <v>Present value</v>
          </cell>
        </row>
        <row r="65">
          <cell r="B65" t="str">
            <v>Forecast Financial Performance</v>
          </cell>
        </row>
        <row r="93">
          <cell r="B93" t="str">
            <v>Choose name from list</v>
          </cell>
        </row>
        <row r="94">
          <cell r="B94">
            <v>1</v>
          </cell>
          <cell r="D94">
            <v>1</v>
          </cell>
        </row>
        <row r="95">
          <cell r="A95" t="str">
            <v>NO</v>
          </cell>
        </row>
        <row r="100">
          <cell r="B100" t="str">
            <v>Table A1 Budget Summary</v>
          </cell>
        </row>
        <row r="101">
          <cell r="B101" t="str">
            <v>Table A2 Budgeted Financial Performance (revenue and expenditure by standard classification)</v>
          </cell>
        </row>
        <row r="102">
          <cell r="B102" t="str">
            <v>Table A3 Budgeted Financial Performance (revenue and expenditure by municipal vote)</v>
          </cell>
        </row>
        <row r="103">
          <cell r="B103" t="str">
            <v>Table A4 Budgeted Financial Performance (revenue and expenditure)</v>
          </cell>
        </row>
        <row r="104">
          <cell r="B104" t="str">
            <v>Table A5 Budgeted Capital Expenditure by vote, standard classification and funding</v>
          </cell>
        </row>
        <row r="105">
          <cell r="B105" t="str">
            <v>Table A6 Budgeted Financial Position</v>
          </cell>
        </row>
        <row r="106">
          <cell r="B106" t="str">
            <v>Table A7 Budgeted Cash Flows</v>
          </cell>
        </row>
        <row r="107">
          <cell r="B107" t="str">
            <v>Table A8 Cash backed reserves/accumulated surplus reconciliation</v>
          </cell>
        </row>
        <row r="108">
          <cell r="B108" t="str">
            <v>Table A9 Asset Management</v>
          </cell>
        </row>
        <row r="109">
          <cell r="B109" t="str">
            <v>Table A10 Basic service delivery measurement</v>
          </cell>
        </row>
        <row r="111">
          <cell r="B111" t="str">
            <v>Supporting Table SA1 Supportinging detail to 'Budgeted Financial Performance'</v>
          </cell>
        </row>
        <row r="112">
          <cell r="B112" t="str">
            <v>Supporting Table SA2 Matrix Financial Performance Budget (revenue source/expenditure type and dept.)</v>
          </cell>
        </row>
        <row r="113">
          <cell r="B113" t="str">
            <v>Supporting Table SA3 Supportinging detail to 'Budgeted Financial Position'</v>
          </cell>
        </row>
        <row r="114">
          <cell r="B114" t="str">
            <v>Supporting Table SA4 Reconciliation of IDP strategic objectives and budget (revenue)</v>
          </cell>
        </row>
        <row r="115">
          <cell r="B115" t="str">
            <v>Supporting Table SA5 Reconciliation of IDP strategic objectives and budget (operating expenditure)</v>
          </cell>
        </row>
        <row r="116">
          <cell r="B116" t="str">
            <v>Supporting Table SA6 Reconciliation of IDP strategic objectives and budget (capital expenditure)</v>
          </cell>
        </row>
        <row r="117">
          <cell r="B117" t="str">
            <v>Supporting Table SA7 Measureable performance objectives</v>
          </cell>
        </row>
        <row r="118">
          <cell r="B118" t="str">
            <v>Supporting Table SA8 Performance indicators and benchmarks</v>
          </cell>
        </row>
        <row r="119">
          <cell r="B119" t="str">
            <v>Supporting Table SA9 Social, economic and demographic statistics and assumptions</v>
          </cell>
        </row>
        <row r="120">
          <cell r="B120" t="str">
            <v>Supporting Table SA10 Funding measurement</v>
          </cell>
        </row>
        <row r="121">
          <cell r="B121" t="str">
            <v>Supporting Table SA11 Property rates summary</v>
          </cell>
        </row>
        <row r="122">
          <cell r="B122" t="str">
            <v>Supporting Table SA12a Property rates by category (current year)</v>
          </cell>
        </row>
        <row r="123">
          <cell r="B123" t="str">
            <v>Supporting Table SA12b Property rates by category (budget year)</v>
          </cell>
        </row>
        <row r="124">
          <cell r="B124" t="str">
            <v>Supporting Table SA13 Service Tariffs by category</v>
          </cell>
        </row>
        <row r="125">
          <cell r="B125" t="str">
            <v>Supporting Table SA14 Household bills</v>
          </cell>
        </row>
        <row r="126">
          <cell r="B126" t="str">
            <v>Supporting Table SA15 Investment particulars by type</v>
          </cell>
        </row>
        <row r="127">
          <cell r="B127" t="str">
            <v>Supporting Table SA16 Investment particulars by maturity</v>
          </cell>
        </row>
        <row r="128">
          <cell r="B128" t="str">
            <v>Supporting Table SA17 Borrowing</v>
          </cell>
        </row>
        <row r="129">
          <cell r="B129" t="str">
            <v>Supporting Table SA18 Transfers and grant receipts</v>
          </cell>
        </row>
        <row r="130">
          <cell r="B130" t="str">
            <v>Supporting Table SA19 Expenditure on transfers and grant programme</v>
          </cell>
        </row>
        <row r="131">
          <cell r="B131" t="str">
            <v>Supporting Table SA20 Reconciliation of transfers, grant receipts and unspent funds</v>
          </cell>
        </row>
        <row r="132">
          <cell r="B132" t="str">
            <v>Supporting Table SA21 Transfers and grants made by the municipality</v>
          </cell>
        </row>
        <row r="133">
          <cell r="B133" t="str">
            <v>Supporting Table SA22 Summary councillor and staff benefits</v>
          </cell>
        </row>
        <row r="134">
          <cell r="B134" t="str">
            <v>Supporting Table SA23 Salaries, allowances &amp; benefits (political office bearers/councillors/senior managers)</v>
          </cell>
        </row>
        <row r="135">
          <cell r="B135" t="str">
            <v>Supporting Table SA24 Summary of personnel numbers</v>
          </cell>
        </row>
        <row r="136">
          <cell r="B136" t="str">
            <v>Supporting Table SA25 Budgeted monthly revenue and expenditure</v>
          </cell>
        </row>
        <row r="137">
          <cell r="B137" t="str">
            <v>Supporting Table SA26 Budgeted monthly revenue and expenditure (municipal vote)</v>
          </cell>
        </row>
        <row r="138">
          <cell r="B138" t="str">
            <v>Supporting Table SA27 Budgeted monthly revenue and expenditure (standard classification)</v>
          </cell>
        </row>
        <row r="139">
          <cell r="B139" t="str">
            <v>Supporting Table SA28 Budgeted monthly capital expenditure (municipal vote)</v>
          </cell>
        </row>
        <row r="140">
          <cell r="B140" t="str">
            <v>Supporting Table SA29 Budgeted monthly capital expenditure (standard classification)</v>
          </cell>
        </row>
        <row r="141">
          <cell r="B141" t="str">
            <v>Supporting Table SA30 Budgeted monthly cash flow</v>
          </cell>
        </row>
        <row r="142">
          <cell r="B142" t="str">
            <v>NOT REQUIRED - municipality does not have entities</v>
          </cell>
        </row>
        <row r="143">
          <cell r="B143" t="str">
            <v>Supporting Table SA32 List of external mechanisms</v>
          </cell>
        </row>
        <row r="144">
          <cell r="B144" t="str">
            <v>Supporting Table SA33 Contracts having future budgetary implications</v>
          </cell>
        </row>
        <row r="145">
          <cell r="B145" t="str">
            <v>Supporting Table SA34a Capital expenditure on new assets by asset class</v>
          </cell>
        </row>
        <row r="146">
          <cell r="B146" t="str">
            <v>Supporting Table SA34b Capital expenditure on the renewal of existing assets by asset class</v>
          </cell>
        </row>
        <row r="147">
          <cell r="B147" t="str">
            <v>Supporting Table SA34c Repairs and maintenance expenditure by asset class</v>
          </cell>
        </row>
        <row r="148">
          <cell r="B148" t="str">
            <v>Supporting Table SA34d Depreciation by asset class</v>
          </cell>
        </row>
        <row r="149">
          <cell r="B149" t="str">
            <v>Supporting Table SA35 Future financial implications of the capital budget</v>
          </cell>
        </row>
        <row r="150">
          <cell r="B150" t="str">
            <v>Supporting Table SA36 Detailed capital budget</v>
          </cell>
        </row>
        <row r="151">
          <cell r="B151" t="str">
            <v>Supporting Table SA37 Projects delayed from previous financial year/s</v>
          </cell>
        </row>
      </sheetData>
      <sheetData sheetId="3">
        <row r="1">
          <cell r="A1" t="str">
            <v>Description</v>
          </cell>
          <cell r="B1">
            <v>2007</v>
          </cell>
          <cell r="C1">
            <v>2008</v>
          </cell>
          <cell r="D1">
            <v>2009</v>
          </cell>
          <cell r="E1">
            <v>2010</v>
          </cell>
          <cell r="F1">
            <v>2011</v>
          </cell>
          <cell r="G1">
            <v>2012</v>
          </cell>
          <cell r="H1">
            <v>2013</v>
          </cell>
          <cell r="I1">
            <v>2014</v>
          </cell>
          <cell r="J1">
            <v>2015</v>
          </cell>
          <cell r="K1">
            <v>2016</v>
          </cell>
          <cell r="L1">
            <v>2017</v>
          </cell>
          <cell r="M1">
            <v>2018</v>
          </cell>
          <cell r="N1">
            <v>2019</v>
          </cell>
          <cell r="O1">
            <v>2020</v>
          </cell>
        </row>
        <row r="2">
          <cell r="A2" t="str">
            <v>Prior year -1</v>
          </cell>
          <cell r="B2" t="str">
            <v>2005/06</v>
          </cell>
          <cell r="C2" t="str">
            <v>2006/07</v>
          </cell>
          <cell r="D2" t="str">
            <v>2007/08</v>
          </cell>
          <cell r="E2" t="str">
            <v>2008/9</v>
          </cell>
          <cell r="F2" t="str">
            <v>2009/10</v>
          </cell>
          <cell r="G2" t="str">
            <v>2010/11</v>
          </cell>
          <cell r="H2" t="str">
            <v>2011/12</v>
          </cell>
          <cell r="I2" t="str">
            <v>2012/13</v>
          </cell>
          <cell r="J2" t="str">
            <v>2013/14</v>
          </cell>
          <cell r="K2" t="str">
            <v>2014/15</v>
          </cell>
          <cell r="L2" t="str">
            <v>2015/16</v>
          </cell>
          <cell r="M2" t="str">
            <v>2016/17</v>
          </cell>
          <cell r="N2" t="str">
            <v>2017/18</v>
          </cell>
          <cell r="O2" t="str">
            <v>2018/19</v>
          </cell>
          <cell r="Q2" t="str">
            <v>Yes</v>
          </cell>
          <cell r="R2" t="str">
            <v>&lt;1</v>
          </cell>
          <cell r="S2" t="str">
            <v>&lt;4</v>
          </cell>
          <cell r="T2" t="str">
            <v>Market</v>
          </cell>
          <cell r="U2" t="str">
            <v>Land &amp; impr.</v>
          </cell>
          <cell r="V2" t="str">
            <v>Yes</v>
          </cell>
          <cell r="W2" t="str">
            <v>Uniform</v>
          </cell>
          <cell r="X2" t="str">
            <v>Yrs</v>
          </cell>
          <cell r="Z2" t="str">
            <v>Local Government Equitable Share</v>
          </cell>
          <cell r="AA2" t="str">
            <v>Health subsidy</v>
          </cell>
          <cell r="AB2" t="str">
            <v xml:space="preserve"> Municipal Infrastructure Grant (MIG)</v>
          </cell>
        </row>
        <row r="3">
          <cell r="A3" t="str">
            <v>Prior year -2</v>
          </cell>
          <cell r="B3" t="str">
            <v>2004/05</v>
          </cell>
          <cell r="C3" t="str">
            <v>2005/06</v>
          </cell>
          <cell r="D3" t="str">
            <v>2006/07</v>
          </cell>
          <cell r="E3" t="str">
            <v>2007/8</v>
          </cell>
          <cell r="F3" t="str">
            <v>2008/9</v>
          </cell>
          <cell r="G3" t="str">
            <v>2009/10</v>
          </cell>
          <cell r="H3" t="str">
            <v>2010/11</v>
          </cell>
          <cell r="I3" t="str">
            <v>2011/12</v>
          </cell>
          <cell r="J3" t="str">
            <v>2012/13</v>
          </cell>
          <cell r="K3" t="str">
            <v>2013/14</v>
          </cell>
          <cell r="L3" t="str">
            <v>2014/15</v>
          </cell>
          <cell r="M3" t="str">
            <v>2015/16</v>
          </cell>
          <cell r="N3" t="str">
            <v>2016/17</v>
          </cell>
          <cell r="O3" t="str">
            <v>2017/18</v>
          </cell>
          <cell r="Q3" t="str">
            <v>No</v>
          </cell>
          <cell r="R3">
            <v>1</v>
          </cell>
          <cell r="S3">
            <v>4</v>
          </cell>
          <cell r="T3" t="str">
            <v>Dep.Replace</v>
          </cell>
          <cell r="U3" t="str">
            <v>Land only</v>
          </cell>
          <cell r="V3" t="str">
            <v>No</v>
          </cell>
          <cell r="W3" t="str">
            <v>Variable</v>
          </cell>
          <cell r="X3" t="str">
            <v>Mths</v>
          </cell>
          <cell r="Z3" t="str">
            <v xml:space="preserve">RSC Levy Replacement </v>
          </cell>
          <cell r="AA3" t="str">
            <v>Ambulance subsidy</v>
          </cell>
          <cell r="AB3" t="str">
            <v xml:space="preserve"> Public Transport and Systems</v>
          </cell>
        </row>
        <row r="4">
          <cell r="A4" t="str">
            <v>Prior year -3</v>
          </cell>
          <cell r="B4" t="str">
            <v>2003/04</v>
          </cell>
          <cell r="C4" t="str">
            <v>2004/05</v>
          </cell>
          <cell r="D4" t="str">
            <v>2005/06</v>
          </cell>
          <cell r="E4" t="str">
            <v>2006/7</v>
          </cell>
          <cell r="F4" t="str">
            <v>2007/8</v>
          </cell>
          <cell r="G4" t="str">
            <v>2008/9</v>
          </cell>
          <cell r="H4" t="str">
            <v>2009/10</v>
          </cell>
          <cell r="I4" t="str">
            <v>2010/11</v>
          </cell>
          <cell r="J4" t="str">
            <v>2011/12</v>
          </cell>
          <cell r="K4" t="str">
            <v>2012/13</v>
          </cell>
          <cell r="L4" t="str">
            <v>2013/14</v>
          </cell>
          <cell r="M4" t="str">
            <v>2014/15</v>
          </cell>
          <cell r="N4" t="str">
            <v>2015/16</v>
          </cell>
          <cell r="O4" t="str">
            <v>2016/17</v>
          </cell>
          <cell r="R4">
            <v>2</v>
          </cell>
          <cell r="S4">
            <v>5</v>
          </cell>
          <cell r="T4" t="str">
            <v>Other</v>
          </cell>
          <cell r="U4" t="str">
            <v>Other</v>
          </cell>
          <cell r="Z4" t="str">
            <v xml:space="preserve">Finance Management </v>
          </cell>
          <cell r="AA4" t="str">
            <v>Housing</v>
          </cell>
          <cell r="AB4" t="str">
            <v>Rural Transport Services and Infrastructure</v>
          </cell>
        </row>
        <row r="5">
          <cell r="A5" t="str">
            <v>Year in which budget is being prepared</v>
          </cell>
          <cell r="B5" t="str">
            <v>Current Year 2006/07</v>
          </cell>
          <cell r="C5" t="str">
            <v>Current Year 2007/08</v>
          </cell>
          <cell r="D5" t="str">
            <v>Current Year 2008/09</v>
          </cell>
          <cell r="E5" t="str">
            <v>Current Year 2009/10</v>
          </cell>
          <cell r="F5" t="str">
            <v>Current Year 2010/11</v>
          </cell>
          <cell r="G5" t="str">
            <v>Current Year 2011/12</v>
          </cell>
          <cell r="H5" t="str">
            <v>Current Year 2012/13</v>
          </cell>
          <cell r="I5" t="str">
            <v>Current Year 2013/14</v>
          </cell>
          <cell r="J5" t="str">
            <v>Current Year 2014/15</v>
          </cell>
          <cell r="K5" t="str">
            <v>Current Year 2015/16</v>
          </cell>
          <cell r="L5" t="str">
            <v>Current Year 2016/17</v>
          </cell>
          <cell r="M5" t="str">
            <v>Current Year 2017/18</v>
          </cell>
          <cell r="N5" t="str">
            <v>Current Year 2018/19</v>
          </cell>
          <cell r="O5" t="str">
            <v>Current Year 2019/20</v>
          </cell>
          <cell r="R5">
            <v>3</v>
          </cell>
          <cell r="S5">
            <v>6</v>
          </cell>
          <cell r="Z5" t="str">
            <v>Municipal Systems Improvement</v>
          </cell>
          <cell r="AA5" t="str">
            <v>Sport and Recreation</v>
          </cell>
          <cell r="AB5" t="str">
            <v>Regional Bulk Infrastructure</v>
          </cell>
        </row>
        <row r="6">
          <cell r="A6" t="str">
            <v>Year in which budget is being prepared</v>
          </cell>
          <cell r="B6" t="str">
            <v>2006/07</v>
          </cell>
          <cell r="C6" t="str">
            <v>2007/08</v>
          </cell>
          <cell r="D6" t="str">
            <v>2008/09</v>
          </cell>
          <cell r="E6" t="str">
            <v>2009/10</v>
          </cell>
          <cell r="F6" t="str">
            <v>2010/11</v>
          </cell>
          <cell r="G6" t="str">
            <v>2011/12</v>
          </cell>
          <cell r="H6" t="str">
            <v>2012/13</v>
          </cell>
          <cell r="I6" t="str">
            <v>2013/14</v>
          </cell>
          <cell r="J6" t="str">
            <v>2014/15</v>
          </cell>
          <cell r="K6" t="str">
            <v>2015/16</v>
          </cell>
          <cell r="L6" t="str">
            <v>2016/17</v>
          </cell>
          <cell r="M6" t="str">
            <v>2017/18</v>
          </cell>
          <cell r="N6" t="str">
            <v>2018/19</v>
          </cell>
          <cell r="O6" t="str">
            <v>2019/20</v>
          </cell>
          <cell r="R6">
            <v>4</v>
          </cell>
          <cell r="S6" t="str">
            <v>6-10</v>
          </cell>
          <cell r="Z6" t="str">
            <v xml:space="preserve">Water Services Operating Subsidy </v>
          </cell>
          <cell r="AB6" t="str">
            <v xml:space="preserve">Rural Households Infrastructure </v>
          </cell>
        </row>
        <row r="7">
          <cell r="A7" t="str">
            <v>MTREF name</v>
          </cell>
          <cell r="B7" t="str">
            <v>2007/08 Medium Term Revenue &amp; Expenditure Framework</v>
          </cell>
          <cell r="C7" t="str">
            <v>2008/09 Medium Term Revenue &amp; Expenditure Framework</v>
          </cell>
          <cell r="D7" t="str">
            <v>2009/10 Medium Term Revenue &amp; Expenditure Framework</v>
          </cell>
          <cell r="E7" t="str">
            <v>2010/11 Medium Term Revenue &amp; Expenditure Framework</v>
          </cell>
          <cell r="F7" t="str">
            <v>2011/12 Medium Term Revenue &amp; Expenditure Framework</v>
          </cell>
          <cell r="G7" t="str">
            <v>2012/13 Medium Term Revenue &amp; Expenditure Framework</v>
          </cell>
          <cell r="H7" t="str">
            <v>2013/14 Medium Term Revenue &amp; Expenditure Framework</v>
          </cell>
          <cell r="I7" t="str">
            <v>2014/15 Medium Term Revenue &amp; Expenditure Framework</v>
          </cell>
          <cell r="J7" t="str">
            <v>2015/16 Medium Term Revenue &amp; Expenditure Framework</v>
          </cell>
          <cell r="K7" t="str">
            <v>2016/17 Medium Term Revenue &amp; Expenditure Framework</v>
          </cell>
          <cell r="L7" t="str">
            <v>2017/18 Medium Term Revenue &amp; Expenditure Framework</v>
          </cell>
          <cell r="M7" t="str">
            <v>2018/19 Medium Term Revenue &amp; Expenditure Framework</v>
          </cell>
          <cell r="N7" t="str">
            <v>2019/20 Medium Term Revenue &amp; Expenditure Framework</v>
          </cell>
          <cell r="O7" t="str">
            <v>2020/21 Medium Term Revenue &amp; Expenditure Framework</v>
          </cell>
          <cell r="R7">
            <v>5</v>
          </cell>
          <cell r="S7" t="str">
            <v>&gt;10</v>
          </cell>
          <cell r="Z7" t="str">
            <v>Energy Efficiency  and Demand Management</v>
          </cell>
          <cell r="AB7" t="str">
            <v>Neighbourhood Development Partnership</v>
          </cell>
        </row>
        <row r="8">
          <cell r="A8" t="str">
            <v>1st year of MTREF</v>
          </cell>
          <cell r="B8" t="str">
            <v>Budget Year 2007/08</v>
          </cell>
          <cell r="C8" t="str">
            <v>Budget Year 2008/09</v>
          </cell>
          <cell r="D8" t="str">
            <v>Budget Year 2009/10</v>
          </cell>
          <cell r="E8" t="str">
            <v>Budget Year 2010/11</v>
          </cell>
          <cell r="F8" t="str">
            <v>Budget Year 2011/12</v>
          </cell>
          <cell r="G8" t="str">
            <v>Budget Year 2012/13</v>
          </cell>
          <cell r="H8" t="str">
            <v>Budget Year 2013/14</v>
          </cell>
          <cell r="I8" t="str">
            <v>Budget Year 2014/15</v>
          </cell>
          <cell r="J8" t="str">
            <v>Budget Year 2015/16</v>
          </cell>
          <cell r="K8" t="str">
            <v>Budget Year 2016/17</v>
          </cell>
          <cell r="L8" t="str">
            <v>Budget Year 2017/18</v>
          </cell>
          <cell r="M8" t="str">
            <v>Budget Year 2018/19</v>
          </cell>
          <cell r="N8" t="str">
            <v>Budget Year 2019/20</v>
          </cell>
          <cell r="O8" t="str">
            <v>Budget Year 2020/21</v>
          </cell>
          <cell r="R8" t="str">
            <v>&gt;5</v>
          </cell>
          <cell r="Z8" t="str">
            <v>Integrated National Electrification Programme</v>
          </cell>
          <cell r="AB8" t="str">
            <v>2010 FIFA World Cup Stadiums Development</v>
          </cell>
        </row>
        <row r="9">
          <cell r="A9" t="str">
            <v>2nd year of MTREF</v>
          </cell>
          <cell r="B9" t="str">
            <v>Budget Year +1 2008/09</v>
          </cell>
          <cell r="C9" t="str">
            <v>Budget Year +1 2009/10</v>
          </cell>
          <cell r="D9" t="str">
            <v>Budget Year +1 2010/11</v>
          </cell>
          <cell r="E9" t="str">
            <v>Budget Year +1 2011/12</v>
          </cell>
          <cell r="F9" t="str">
            <v>Budget Year +1 2012/13</v>
          </cell>
          <cell r="G9" t="str">
            <v>Budget Year +1 2013/14</v>
          </cell>
          <cell r="H9" t="str">
            <v>Budget Year +1 2014/15</v>
          </cell>
          <cell r="I9" t="str">
            <v>Budget Year +1 2015/16</v>
          </cell>
          <cell r="J9" t="str">
            <v>Budget Year +1 2016/17</v>
          </cell>
          <cell r="K9" t="str">
            <v>Budget Year +1 2017/18</v>
          </cell>
          <cell r="L9" t="str">
            <v>Budget Year +1 2018/19</v>
          </cell>
          <cell r="M9" t="str">
            <v>Budget Year +1 2019/20</v>
          </cell>
          <cell r="N9" t="str">
            <v>Budget Year +1 2020/21</v>
          </cell>
          <cell r="O9" t="str">
            <v>Budget Year +1 2021/22</v>
          </cell>
          <cell r="Z9" t="str">
            <v xml:space="preserve">Municipal Drought Relief </v>
          </cell>
        </row>
        <row r="10">
          <cell r="A10" t="str">
            <v>3rd year of MTREF</v>
          </cell>
          <cell r="B10" t="str">
            <v>Budget Year +2 2009/10</v>
          </cell>
          <cell r="C10" t="str">
            <v>Budget Year +2 2010/11</v>
          </cell>
          <cell r="D10" t="str">
            <v>Budget Year +2 2011/12</v>
          </cell>
          <cell r="E10" t="str">
            <v>Budget Year +2 2012/13</v>
          </cell>
          <cell r="F10" t="str">
            <v>Budget Year +2 2013/14</v>
          </cell>
          <cell r="G10" t="str">
            <v>Budget Year +2 2014/15</v>
          </cell>
          <cell r="H10" t="str">
            <v>Budget Year +2 2015/16</v>
          </cell>
          <cell r="I10" t="str">
            <v>Budget Year +2 2016/17</v>
          </cell>
          <cell r="J10" t="str">
            <v>Budget Year +2 2017/18</v>
          </cell>
          <cell r="K10" t="str">
            <v>Budget Year +2 2018/19</v>
          </cell>
          <cell r="L10" t="str">
            <v>Budget Year +2 2019/20</v>
          </cell>
          <cell r="M10" t="str">
            <v>Budget Year +2 2020/21</v>
          </cell>
          <cell r="N10" t="str">
            <v>Budget Year +2 2021/22</v>
          </cell>
          <cell r="O10" t="str">
            <v>Budget Year +2 2022/23</v>
          </cell>
          <cell r="Z10" t="str">
            <v>2010 FIFA World Cup Operating</v>
          </cell>
        </row>
        <row r="11">
          <cell r="A11" t="str">
            <v>1st yr of long term forecast</v>
          </cell>
          <cell r="B11" t="str">
            <v>Forecast 2010/11</v>
          </cell>
          <cell r="C11" t="str">
            <v>Forecast 2011/12</v>
          </cell>
          <cell r="D11" t="str">
            <v>Forecast 2012/13</v>
          </cell>
          <cell r="E11" t="str">
            <v>Forecast 2013/14</v>
          </cell>
          <cell r="F11" t="str">
            <v>Forecast 2014/15</v>
          </cell>
          <cell r="G11" t="str">
            <v>Forecast 2015/16</v>
          </cell>
          <cell r="H11" t="str">
            <v>Forecast 2016/17</v>
          </cell>
          <cell r="I11" t="str">
            <v>Forecast 2017/18</v>
          </cell>
          <cell r="J11" t="str">
            <v>Forecast 2018/19</v>
          </cell>
          <cell r="K11" t="str">
            <v>Forecast 2019/20</v>
          </cell>
          <cell r="L11" t="str">
            <v>Forecast 2020/21</v>
          </cell>
          <cell r="M11" t="str">
            <v>Forecast 2021/22</v>
          </cell>
          <cell r="N11" t="str">
            <v>Forecast 2022/23</v>
          </cell>
          <cell r="O11" t="str">
            <v>Forecast 2023/24</v>
          </cell>
          <cell r="Z11" t="str">
            <v>Electricity Demand Side Management</v>
          </cell>
        </row>
        <row r="12">
          <cell r="A12" t="str">
            <v>Next yr of long term forecast</v>
          </cell>
          <cell r="B12" t="str">
            <v>Forecast 2011/12</v>
          </cell>
          <cell r="C12" t="str">
            <v>Forecast 2012/13</v>
          </cell>
          <cell r="D12" t="str">
            <v>Forecast 2013/14</v>
          </cell>
          <cell r="E12" t="str">
            <v>Forecast 2014/15</v>
          </cell>
          <cell r="F12" t="str">
            <v>Forecast 2015/16</v>
          </cell>
          <cell r="G12" t="str">
            <v>Forecast 2016/17</v>
          </cell>
          <cell r="H12" t="str">
            <v>Forecast 2017/18</v>
          </cell>
          <cell r="I12" t="str">
            <v>Forecast 2018/19</v>
          </cell>
          <cell r="J12" t="str">
            <v>Forecast 2019/20</v>
          </cell>
          <cell r="K12" t="str">
            <v>Forecast 2020/21</v>
          </cell>
          <cell r="L12" t="str">
            <v>Forecast 2021/22</v>
          </cell>
          <cell r="M12" t="str">
            <v>Forecast 2022/23</v>
          </cell>
          <cell r="N12" t="str">
            <v>Forecast 2023/24</v>
          </cell>
          <cell r="O12" t="str">
            <v>Forecast 2024/25</v>
          </cell>
          <cell r="Z12" t="str">
            <v>EPWP Incentive</v>
          </cell>
        </row>
        <row r="13">
          <cell r="A13" t="str">
            <v>Next yr of long term forecast</v>
          </cell>
          <cell r="B13" t="str">
            <v>Forecast 2012/13</v>
          </cell>
          <cell r="C13" t="str">
            <v>Forecast 2013/14</v>
          </cell>
          <cell r="D13" t="str">
            <v>Forecast 2014/15</v>
          </cell>
          <cell r="E13" t="str">
            <v>Forecast 2015/16</v>
          </cell>
          <cell r="F13" t="str">
            <v>Forecast 2016/17</v>
          </cell>
          <cell r="G13" t="str">
            <v>Forecast 2017/18</v>
          </cell>
          <cell r="H13" t="str">
            <v>Forecast 2018/19</v>
          </cell>
          <cell r="I13" t="str">
            <v>Forecast 2019/20</v>
          </cell>
          <cell r="J13" t="str">
            <v>Forecast 2020/21</v>
          </cell>
          <cell r="K13" t="str">
            <v>Forecast 2021/22</v>
          </cell>
          <cell r="L13" t="str">
            <v>Forecast 2022/23</v>
          </cell>
          <cell r="M13" t="str">
            <v>Forecast 2023/24</v>
          </cell>
          <cell r="N13" t="str">
            <v>Forecast 2024/25</v>
          </cell>
          <cell r="O13" t="str">
            <v>Forecast 2025/26</v>
          </cell>
        </row>
        <row r="14">
          <cell r="A14" t="str">
            <v>Next yr of long term forecast</v>
          </cell>
          <cell r="B14" t="str">
            <v>Forecast 2013/14</v>
          </cell>
          <cell r="C14" t="str">
            <v>Forecast 2014/15</v>
          </cell>
          <cell r="D14" t="str">
            <v>Forecast 2015/16</v>
          </cell>
          <cell r="E14" t="str">
            <v>Forecast 2016/17</v>
          </cell>
          <cell r="F14" t="str">
            <v>Forecast 2017/18</v>
          </cell>
          <cell r="G14" t="str">
            <v>Forecast 2018/19</v>
          </cell>
          <cell r="H14" t="str">
            <v>Forecast 2019/20</v>
          </cell>
          <cell r="I14" t="str">
            <v>Forecast 2020/21</v>
          </cell>
          <cell r="J14" t="str">
            <v>Forecast 2021/22</v>
          </cell>
          <cell r="K14" t="str">
            <v>Forecast 2022/23</v>
          </cell>
          <cell r="L14" t="str">
            <v>Forecast 2023/24</v>
          </cell>
          <cell r="M14" t="str">
            <v>Forecast 2024/25</v>
          </cell>
          <cell r="N14" t="str">
            <v>Forecast 2025/26</v>
          </cell>
          <cell r="O14" t="str">
            <v>Forecast 2026/27</v>
          </cell>
        </row>
        <row r="15">
          <cell r="A15" t="str">
            <v>Next yr of long term forecast</v>
          </cell>
          <cell r="B15" t="str">
            <v>Forecast 2014/15</v>
          </cell>
          <cell r="C15" t="str">
            <v>Forecast 2015/16</v>
          </cell>
          <cell r="D15" t="str">
            <v>Forecast 2016/17</v>
          </cell>
          <cell r="E15" t="str">
            <v>Forecast 2017/18</v>
          </cell>
          <cell r="F15" t="str">
            <v>Forecast 2018/19</v>
          </cell>
          <cell r="G15" t="str">
            <v>Forecast 2019/20</v>
          </cell>
          <cell r="H15" t="str">
            <v>Forecast 2020/21</v>
          </cell>
          <cell r="I15" t="str">
            <v>Forecast 2021/22</v>
          </cell>
          <cell r="J15" t="str">
            <v>Forecast 2022/23</v>
          </cell>
          <cell r="K15" t="str">
            <v>Forecast 2023/24</v>
          </cell>
          <cell r="L15" t="str">
            <v>Forecast 2024/25</v>
          </cell>
          <cell r="M15" t="str">
            <v>Forecast 2025/26</v>
          </cell>
          <cell r="N15" t="str">
            <v>Forecast 2026/27</v>
          </cell>
          <cell r="O15" t="str">
            <v>Forecast 2027/28</v>
          </cell>
        </row>
        <row r="16">
          <cell r="A16" t="str">
            <v>Next yr of long term forecast</v>
          </cell>
          <cell r="B16" t="str">
            <v>Forecast 2015/16</v>
          </cell>
          <cell r="C16" t="str">
            <v>Forecast 2016/17</v>
          </cell>
          <cell r="D16" t="str">
            <v>Forecast 2017/18</v>
          </cell>
          <cell r="E16" t="str">
            <v>Forecast 2018/19</v>
          </cell>
          <cell r="F16" t="str">
            <v>Forecast 2019/20</v>
          </cell>
          <cell r="G16" t="str">
            <v>Forecast 2020/21</v>
          </cell>
          <cell r="H16" t="str">
            <v>Forecast 2021/22</v>
          </cell>
          <cell r="I16" t="str">
            <v>Forecast 2022/23</v>
          </cell>
          <cell r="J16" t="str">
            <v>Forecast 2023/24</v>
          </cell>
          <cell r="K16" t="str">
            <v>Forecast 2024/25</v>
          </cell>
          <cell r="L16" t="str">
            <v>Forecast 2025/26</v>
          </cell>
          <cell r="M16" t="str">
            <v>Forecast 2026/27</v>
          </cell>
          <cell r="N16" t="str">
            <v>Forecast 2027/28</v>
          </cell>
          <cell r="O16" t="str">
            <v>Forecast 2028/29</v>
          </cell>
        </row>
        <row r="17">
          <cell r="A17" t="str">
            <v>Next yr of long term forecast</v>
          </cell>
          <cell r="B17" t="str">
            <v>Forecast 2016/17</v>
          </cell>
          <cell r="C17" t="str">
            <v>Forecast 2017/18</v>
          </cell>
          <cell r="D17" t="str">
            <v>Forecast 2018/19</v>
          </cell>
          <cell r="E17" t="str">
            <v>Forecast 2019/20</v>
          </cell>
          <cell r="F17" t="str">
            <v>Forecast 2020/21</v>
          </cell>
          <cell r="G17" t="str">
            <v>Forecast 2021/22</v>
          </cell>
          <cell r="H17" t="str">
            <v>Forecast 2022/23</v>
          </cell>
          <cell r="I17" t="str">
            <v>Forecast 2023/24</v>
          </cell>
          <cell r="J17" t="str">
            <v>Forecast 2024/25</v>
          </cell>
          <cell r="K17" t="str">
            <v>Forecast 2025/26</v>
          </cell>
          <cell r="L17" t="str">
            <v>Forecast 2026/27</v>
          </cell>
          <cell r="M17" t="str">
            <v>Forecast 2027/28</v>
          </cell>
          <cell r="N17" t="str">
            <v>Forecast 2028/29</v>
          </cell>
          <cell r="O17" t="str">
            <v>Forecast 2029/30</v>
          </cell>
        </row>
        <row r="18">
          <cell r="A18" t="str">
            <v>Next yr of long term forecast</v>
          </cell>
          <cell r="B18" t="str">
            <v>Forecast 2017/18</v>
          </cell>
          <cell r="C18" t="str">
            <v>Forecast 2018/19</v>
          </cell>
          <cell r="D18" t="str">
            <v>Forecast 2019/20</v>
          </cell>
          <cell r="E18" t="str">
            <v>Forecast 2020/21</v>
          </cell>
          <cell r="F18" t="str">
            <v>Forecast 2021/22</v>
          </cell>
          <cell r="G18" t="str">
            <v>Forecast 2022/23</v>
          </cell>
          <cell r="H18" t="str">
            <v>Forecast 2023/24</v>
          </cell>
          <cell r="I18" t="str">
            <v>Forecast 2024/25</v>
          </cell>
          <cell r="J18" t="str">
            <v>Forecast 2025/26</v>
          </cell>
          <cell r="K18" t="str">
            <v>Forecast 2026/27</v>
          </cell>
          <cell r="L18" t="str">
            <v>Forecast 2027/28</v>
          </cell>
          <cell r="M18" t="str">
            <v>Forecast 2028/29</v>
          </cell>
          <cell r="N18" t="str">
            <v>Forecast 2029/30</v>
          </cell>
          <cell r="O18" t="str">
            <v>Forecast 2030/31</v>
          </cell>
        </row>
        <row r="19">
          <cell r="A19" t="str">
            <v>Next yr of long term forecast</v>
          </cell>
          <cell r="B19" t="str">
            <v>Forecast 2018/19</v>
          </cell>
          <cell r="C19" t="str">
            <v>Forecast 2019/20</v>
          </cell>
          <cell r="D19" t="str">
            <v>Forecast 2020/21</v>
          </cell>
          <cell r="E19" t="str">
            <v>Forecast 2021/22</v>
          </cell>
          <cell r="F19" t="str">
            <v>Forecast 2022/23</v>
          </cell>
          <cell r="G19" t="str">
            <v>Forecast 2023/24</v>
          </cell>
          <cell r="H19" t="str">
            <v>Forecast 2024/25</v>
          </cell>
          <cell r="I19" t="str">
            <v>Forecast 2025/26</v>
          </cell>
          <cell r="J19" t="str">
            <v>Forecast 2026/27</v>
          </cell>
          <cell r="K19" t="str">
            <v>Forecast 2027/28</v>
          </cell>
          <cell r="L19" t="str">
            <v>Forecast 2028/29</v>
          </cell>
          <cell r="M19" t="str">
            <v>Forecast 2029/30</v>
          </cell>
          <cell r="N19" t="str">
            <v>Forecast 2030/31</v>
          </cell>
          <cell r="O19" t="str">
            <v>Forecast 2031/32</v>
          </cell>
        </row>
        <row r="20">
          <cell r="A20" t="str">
            <v>Next yr of long term forecast</v>
          </cell>
          <cell r="B20" t="str">
            <v>Forecast 2019/20</v>
          </cell>
          <cell r="C20" t="str">
            <v>Forecast 2020/21</v>
          </cell>
          <cell r="D20" t="str">
            <v>Forecast 2021/22</v>
          </cell>
          <cell r="E20" t="str">
            <v>Forecast 2022/23</v>
          </cell>
          <cell r="F20" t="str">
            <v>Forecast 2023/24</v>
          </cell>
          <cell r="G20" t="str">
            <v>Forecast 2024/25</v>
          </cell>
          <cell r="H20" t="str">
            <v>Forecast 2025/26</v>
          </cell>
          <cell r="I20" t="str">
            <v>Forecast 2026/27</v>
          </cell>
          <cell r="J20" t="str">
            <v>Forecast 2027/28</v>
          </cell>
          <cell r="K20" t="str">
            <v>Forecast 2028/29</v>
          </cell>
          <cell r="L20" t="str">
            <v>Forecast 2029/30</v>
          </cell>
          <cell r="M20" t="str">
            <v>Forecast 2030/31</v>
          </cell>
          <cell r="N20" t="str">
            <v>Forecast 2031/32</v>
          </cell>
          <cell r="O20" t="str">
            <v>Forecast 2032/33</v>
          </cell>
        </row>
        <row r="21">
          <cell r="A21" t="str">
            <v>Next yr of long term forecast</v>
          </cell>
          <cell r="B21" t="str">
            <v>Forecast 2020/21</v>
          </cell>
          <cell r="C21" t="str">
            <v>Forecast 2021/22</v>
          </cell>
          <cell r="D21" t="str">
            <v>Forecast 2022/23</v>
          </cell>
          <cell r="E21" t="str">
            <v>Forecast 2023/24</v>
          </cell>
          <cell r="F21" t="str">
            <v>Forecast 2024/25</v>
          </cell>
          <cell r="G21" t="str">
            <v>Forecast 2025/26</v>
          </cell>
          <cell r="H21" t="str">
            <v>Forecast 2026/27</v>
          </cell>
          <cell r="I21" t="str">
            <v>Forecast 2027/28</v>
          </cell>
          <cell r="J21" t="str">
            <v>Forecast 2028/29</v>
          </cell>
          <cell r="K21" t="str">
            <v>Forecast 2029/30</v>
          </cell>
          <cell r="L21" t="str">
            <v>Forecast 2030/31</v>
          </cell>
          <cell r="M21" t="str">
            <v>Forecast 2031/32</v>
          </cell>
          <cell r="N21" t="str">
            <v>Forecast 2032/33</v>
          </cell>
          <cell r="O21" t="str">
            <v>Forecast 2033/34</v>
          </cell>
        </row>
        <row r="22">
          <cell r="A22" t="str">
            <v>Next yr of long term forecast</v>
          </cell>
          <cell r="B22" t="str">
            <v>Forecast 2021/22</v>
          </cell>
          <cell r="C22" t="str">
            <v>Forecast 2022/23</v>
          </cell>
          <cell r="D22" t="str">
            <v>Forecast 2023/24</v>
          </cell>
          <cell r="E22" t="str">
            <v>Forecast 2024/25</v>
          </cell>
          <cell r="F22" t="str">
            <v>Forecast 2025/26</v>
          </cell>
          <cell r="G22" t="str">
            <v>Forecast 2026/27</v>
          </cell>
          <cell r="H22" t="str">
            <v>Forecast 2027/28</v>
          </cell>
          <cell r="I22" t="str">
            <v>Forecast 2028/29</v>
          </cell>
          <cell r="J22" t="str">
            <v>Forecast 2029/30</v>
          </cell>
          <cell r="K22" t="str">
            <v>Forecast 2030/31</v>
          </cell>
          <cell r="L22" t="str">
            <v>Forecast 2031/32</v>
          </cell>
          <cell r="M22" t="str">
            <v>Forecast 2032/33</v>
          </cell>
          <cell r="N22" t="str">
            <v>Forecast 2033/34</v>
          </cell>
          <cell r="O22" t="str">
            <v>Forecast 2034/35</v>
          </cell>
        </row>
        <row r="23">
          <cell r="A23" t="str">
            <v>Adjustments Budget</v>
          </cell>
          <cell r="B23" t="str">
            <v>Annual target 2007/08</v>
          </cell>
          <cell r="C23" t="str">
            <v>Annual target 2008/09</v>
          </cell>
          <cell r="D23" t="str">
            <v>Annual target 2009/10</v>
          </cell>
          <cell r="E23" t="str">
            <v>Annual target 2010/11</v>
          </cell>
          <cell r="F23" t="str">
            <v>Annual target 2011/12</v>
          </cell>
          <cell r="G23" t="str">
            <v>Annual target 2012/13</v>
          </cell>
          <cell r="H23" t="str">
            <v>Annual target 2013/14</v>
          </cell>
          <cell r="I23" t="str">
            <v>Annual target 2014/15</v>
          </cell>
          <cell r="J23" t="str">
            <v>Annual target 2015/16</v>
          </cell>
          <cell r="K23" t="str">
            <v>Annual target 2016/17</v>
          </cell>
          <cell r="L23" t="str">
            <v>Annual target 2017/18</v>
          </cell>
          <cell r="M23" t="str">
            <v>Annual target 2018/19</v>
          </cell>
          <cell r="N23" t="str">
            <v>Annual target 2019/20</v>
          </cell>
          <cell r="O23" t="str">
            <v>Annual target 2020/21</v>
          </cell>
        </row>
        <row r="24">
          <cell r="A24" t="str">
            <v>Adjustments Budget</v>
          </cell>
          <cell r="B24" t="str">
            <v>Revised target 2007/08</v>
          </cell>
          <cell r="C24" t="str">
            <v>Revised target 2008/09</v>
          </cell>
          <cell r="D24" t="str">
            <v>Revised target 2009/10</v>
          </cell>
          <cell r="E24" t="str">
            <v>Revised target 2010/11</v>
          </cell>
          <cell r="F24" t="str">
            <v>Revised target 2011/12</v>
          </cell>
          <cell r="G24" t="str">
            <v>Revised target 2012/13</v>
          </cell>
          <cell r="H24" t="str">
            <v>Revised target 2013/14</v>
          </cell>
          <cell r="I24" t="str">
            <v>Revised target 2014/15</v>
          </cell>
          <cell r="J24" t="str">
            <v>Revised target 2015/16</v>
          </cell>
          <cell r="K24" t="str">
            <v>Revised target 2016/17</v>
          </cell>
          <cell r="L24" t="str">
            <v>Revised target 2017/18</v>
          </cell>
          <cell r="M24" t="str">
            <v>Revised target 2018/19</v>
          </cell>
          <cell r="N24" t="str">
            <v>Revised target 2019/20</v>
          </cell>
          <cell r="O24" t="str">
            <v>Revised target 2020/21</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77">
          <cell r="L77">
            <v>3.05</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lance Sheet"/>
      <sheetName val="Cash Flow"/>
    </sheetNames>
    <sheetDataSet>
      <sheetData sheetId="0" refreshError="1">
        <row r="50">
          <cell r="D50">
            <v>1.07</v>
          </cell>
          <cell r="E50">
            <v>1.0649999999999999</v>
          </cell>
          <cell r="F50">
            <v>1.06</v>
          </cell>
        </row>
      </sheetData>
      <sheetData sheetId="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TART"/>
      <sheetName val="Instructions"/>
      <sheetName val="Template names"/>
      <sheetName val="Lookup and lists"/>
      <sheetName val="Org structure"/>
      <sheetName val="C1-Sum"/>
      <sheetName val="C2-FinPerf SC"/>
      <sheetName val="C3-FinPerf V"/>
      <sheetName val="C3C"/>
      <sheetName val="C4-FinPerf RE"/>
      <sheetName val="C5-Capex"/>
      <sheetName val="C5C"/>
      <sheetName val="C6-FinPos"/>
      <sheetName val="C7-CFlow"/>
      <sheetName val="SC1"/>
      <sheetName val="SC2"/>
      <sheetName val="SC3"/>
      <sheetName val="SC4"/>
      <sheetName val="SC5"/>
      <sheetName val="SC6"/>
      <sheetName val="SC7"/>
      <sheetName val="SC8"/>
      <sheetName val="SC9"/>
      <sheetName val="SC10"/>
      <sheetName val="SC11"/>
      <sheetName val="SC12"/>
      <sheetName val="SC13a"/>
      <sheetName val="SC13b"/>
      <sheetName val="SC13c"/>
      <sheetName val="S71charts"/>
      <sheetName val="C2C"/>
      <sheetName val="Contacts"/>
      <sheetName val="SC71char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
      <sheetName val="Summary"/>
      <sheetName val="PIs"/>
      <sheetName val="SFP"/>
      <sheetName val="Stack graph"/>
      <sheetName val="Rev target"/>
      <sheetName val="Monthly SFP Bud"/>
      <sheetName val="Capex"/>
      <sheetName val="Capex graphs"/>
      <sheetName val="Capex history"/>
      <sheetName val="Cash"/>
      <sheetName val="YTD cash targets"/>
      <sheetName val="Debtors"/>
      <sheetName val="Creditors"/>
    </sheetNames>
    <sheetDataSet>
      <sheetData sheetId="0" refreshError="1">
        <row r="1">
          <cell r="B1" t="str">
            <v>December</v>
          </cell>
        </row>
        <row r="2">
          <cell r="B2">
            <v>31</v>
          </cell>
        </row>
        <row r="3">
          <cell r="B3">
            <v>2007</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mprove Specification"/>
      <sheetName val="Directory and scenarios"/>
      <sheetName val="Options"/>
      <sheetName val="Names"/>
      <sheetName val="Summary table"/>
      <sheetName val="Schedule 1"/>
      <sheetName val="Schedule2"/>
      <sheetName val="Schedule 3"/>
      <sheetName val="Schedule 4"/>
      <sheetName val="Schedule 5"/>
      <sheetName val="Schedule 6"/>
      <sheetName val="Schedule 7"/>
      <sheetName val="Funding note"/>
      <sheetName val="Notes 1 &amp; 2"/>
      <sheetName val="Note 3"/>
      <sheetName val="Note 4"/>
      <sheetName val="Note 5"/>
      <sheetName val="Note 6"/>
      <sheetName val="Note 7"/>
      <sheetName val="Note 8"/>
      <sheetName val="Note 9"/>
      <sheetName val="Note 10"/>
      <sheetName val="Notes 11-13"/>
      <sheetName val="Note 14"/>
      <sheetName val="Note 15"/>
      <sheetName val="Note 16"/>
      <sheetName val="Note 17"/>
      <sheetName val="Note 18"/>
      <sheetName val="Note 19"/>
      <sheetName val="Note 20"/>
      <sheetName val="Note 21 PIs"/>
      <sheetName val="Note 22"/>
      <sheetName val="Note 23"/>
      <sheetName val="Charts Values"/>
      <sheetName val="Charts"/>
      <sheetName val="SDBIP2"/>
      <sheetName val="SDBIP2A"/>
      <sheetName val="SDBIP3"/>
      <sheetName val="SDBIP4"/>
      <sheetName val="ADJ1"/>
      <sheetName val="ADJ2"/>
      <sheetName val="ADJ3"/>
      <sheetName val="ADJ4"/>
      <sheetName val="ADJ5"/>
      <sheetName val="ADJ6"/>
      <sheetName val="ADJ7"/>
      <sheetName val="ADJ8"/>
      <sheetName val="ADJ9"/>
      <sheetName val="ADJ10"/>
      <sheetName val="S71A"/>
      <sheetName val="S71B"/>
      <sheetName val="S71C"/>
      <sheetName val="S71D"/>
      <sheetName val="S71E"/>
      <sheetName val="S71F"/>
      <sheetName val="S71G"/>
      <sheetName val="S71H"/>
      <sheetName val="S71I"/>
      <sheetName val="S71J"/>
      <sheetName val="S71K"/>
      <sheetName val="S71L"/>
      <sheetName val="MEB1"/>
      <sheetName val="MEB2"/>
      <sheetName val="MEB3"/>
      <sheetName val="MEB4"/>
      <sheetName val="MEB5"/>
      <sheetName val="MEB6"/>
      <sheetName val="MEB7"/>
      <sheetName val="MEAB1"/>
      <sheetName val="MEAB2"/>
      <sheetName val="MEAB3"/>
      <sheetName val="MEAB4"/>
      <sheetName val="MEAB5"/>
      <sheetName val="MEAB6"/>
      <sheetName val="MER1"/>
      <sheetName val="MER2"/>
      <sheetName val="MER3"/>
      <sheetName val="MER4"/>
      <sheetName val="MER5"/>
      <sheetName val="All ME SFPos"/>
      <sheetName val="ME Total SPerf"/>
      <sheetName val="Parent SFPos"/>
      <sheetName val="Cash Flow"/>
      <sheetName val="SFPerf Consol"/>
      <sheetName val="Consolidated SFPos"/>
      <sheetName val="Capex"/>
      <sheetName val="SFPerfDept"/>
      <sheetName val="SFPerf"/>
      <sheetName val="Economic assumptions"/>
      <sheetName val="Targets"/>
      <sheetName val="Munitoria PPP"/>
      <sheetName val="Statistics"/>
      <sheetName val="Tables"/>
      <sheetName val="Asset Reg"/>
      <sheetName val="New structure by DEPT"/>
      <sheetName val="Loan repayment schedule"/>
      <sheetName val="Investments"/>
      <sheetName val="MIIF"/>
      <sheetName val="Capital Budget"/>
      <sheetName val="Capex funding schedule"/>
      <sheetName val="New borrowing"/>
      <sheetName val="Parent SFPos excl RED"/>
      <sheetName val="Employee costs"/>
      <sheetName val="Funding option calcs"/>
      <sheetName val="Bad debts"/>
      <sheetName val="General Assess"/>
      <sheetName val="Governing"/>
      <sheetName val="MM"/>
      <sheetName val="COO"/>
      <sheetName val="Finance"/>
      <sheetName val="Corporate Services"/>
      <sheetName val="Legal"/>
      <sheetName val="Economic Dev"/>
      <sheetName val="Transport"/>
      <sheetName val="Marketing"/>
      <sheetName val="Health and Social"/>
      <sheetName val="Emergency"/>
      <sheetName val="Metropol"/>
      <sheetName val="Housing"/>
      <sheetName val="Roads and Stormwater"/>
      <sheetName val="Water and Sanitation"/>
      <sheetName val="Electricity"/>
      <sheetName val="RTWST"/>
      <sheetName val="Civirelo"/>
      <sheetName val="Sheet1"/>
      <sheetName val="Sandspruit"/>
      <sheetName val="ME report"/>
      <sheetName val="Tshwane Housing Co"/>
      <sheetName val="Lebone"/>
      <sheetName val="Trade Point"/>
      <sheetName val="TCBIS"/>
      <sheetName val="ESAT"/>
      <sheetName val="New structure Control SFP"/>
      <sheetName val="EM &amp; MM"/>
      <sheetName val="MM IT ex Corp Serv"/>
      <sheetName val="Gen Assess"/>
      <sheetName val="Financial Services"/>
      <sheetName val="Corporate &amp; Shared"/>
      <sheetName val="Community Safety"/>
      <sheetName val="Economic Development"/>
      <sheetName val="Health &amp; Social"/>
      <sheetName val="Ambulance"/>
      <sheetName val="Sport &amp; Recreation"/>
      <sheetName val="Housing Services"/>
      <sheetName val="Agriculture &amp; EM"/>
      <sheetName val="Public Works"/>
      <sheetName val="REDS"/>
      <sheetName val="Roads &amp; Stormwater"/>
      <sheetName val="Transport Development"/>
      <sheetName val="Water &amp; Sanitation"/>
      <sheetName val="City Planning &amp; RS"/>
      <sheetName val="% allocations"/>
    </sheetNames>
    <sheetDataSet>
      <sheetData sheetId="0" refreshError="1"/>
      <sheetData sheetId="1" refreshError="1"/>
      <sheetData sheetId="2" refreshError="1"/>
      <sheetData sheetId="3" refreshError="1">
        <row r="89">
          <cell r="B89" t="str">
            <v>Measureable performance objectives - Note 20</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
      <sheetName val="INSTRUCTIONS"/>
      <sheetName val="Template names"/>
      <sheetName val="Votes and Sub votes"/>
      <sheetName val="Lookup and lists"/>
      <sheetName val="Action list"/>
      <sheetName val="A1"/>
      <sheetName val="A2"/>
      <sheetName val="A2A"/>
      <sheetName val="A3"/>
      <sheetName val="A4"/>
      <sheetName val="A5"/>
      <sheetName val="A5A"/>
      <sheetName val="A6"/>
      <sheetName val="A7"/>
      <sheetName val="A8"/>
      <sheetName val="A9"/>
      <sheetName val="A10"/>
      <sheetName val="Org structure"/>
      <sheetName val="MSCOA"/>
      <sheetName val="Tab1"/>
      <sheetName val="Tab2"/>
      <sheetName val="Tab3"/>
      <sheetName val="Tab4"/>
      <sheetName val="Tab5"/>
      <sheetName val="Tab6"/>
      <sheetName val="Tab7"/>
      <sheetName val="Tab8"/>
      <sheetName val="Tab9"/>
      <sheetName val="Tab10"/>
      <sheetName val="Tab11"/>
      <sheetName val="Tab12 and 13"/>
      <sheetName val="Tab14"/>
      <sheetName val="Tab15"/>
      <sheetName val="Tab16"/>
      <sheetName val="Tab17"/>
      <sheetName val="Tab18"/>
      <sheetName val="Tab19"/>
      <sheetName val="Tab20"/>
      <sheetName val="Tab21"/>
      <sheetName val="Tab22"/>
      <sheetName val="Tab23"/>
      <sheetName val="Tab24"/>
      <sheetName val="Tab25"/>
      <sheetName val="Tab26"/>
      <sheetName val="Tab27"/>
      <sheetName val="Tab28"/>
      <sheetName val="Tab29"/>
      <sheetName val="Tab30"/>
      <sheetName val="Tab31"/>
      <sheetName val="Tab32"/>
      <sheetName val="Tab33"/>
      <sheetName val="Tab34"/>
      <sheetName val="Tab35"/>
      <sheetName val="Tab36"/>
      <sheetName val="Tab37"/>
      <sheetName val="NERF"/>
    </sheetNames>
    <sheetDataSet>
      <sheetData sheetId="0" refreshError="1"/>
      <sheetData sheetId="1" refreshError="1"/>
      <sheetData sheetId="2" refreshError="1">
        <row r="119">
          <cell r="B119" t="str">
            <v>Social, Economic &amp; Demographic statistics and assumptions - Table A9</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5" Type="http://schemas.openxmlformats.org/officeDocument/2006/relationships/comments" Target="../comments1.xml"/><Relationship Id="rId4" Type="http://schemas.openxmlformats.org/officeDocument/2006/relationships/ctrlProp" Target="../ctrlProps/ctrlProp1.xml"/></Relationships>
</file>

<file path=xl/worksheets/_rels/sheet4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X2043"/>
  <sheetViews>
    <sheetView topLeftCell="K1831" workbookViewId="0">
      <selection activeCell="U1" sqref="U1:V65536"/>
    </sheetView>
  </sheetViews>
  <sheetFormatPr defaultRowHeight="12.75" x14ac:dyDescent="0.2"/>
  <cols>
    <col min="1" max="1" width="17.28515625" style="1124" bestFit="1" customWidth="1"/>
    <col min="2" max="3" width="6.42578125" bestFit="1" customWidth="1"/>
    <col min="4" max="4" width="6.7109375" bestFit="1" customWidth="1"/>
    <col min="5" max="5" width="5.42578125" bestFit="1" customWidth="1"/>
    <col min="6" max="6" width="10.28515625" bestFit="1" customWidth="1"/>
    <col min="7" max="7" width="57.28515625" bestFit="1" customWidth="1"/>
    <col min="8" max="8" width="7.85546875" bestFit="1" customWidth="1"/>
    <col min="9" max="9" width="4.85546875" bestFit="1" customWidth="1"/>
    <col min="10" max="10" width="51.85546875" bestFit="1" customWidth="1"/>
    <col min="11" max="11" width="29.5703125" bestFit="1" customWidth="1"/>
    <col min="12" max="12" width="37.140625" hidden="1" customWidth="1"/>
    <col min="13" max="13" width="24.42578125" hidden="1" customWidth="1"/>
    <col min="14" max="14" width="28.7109375" hidden="1" customWidth="1"/>
    <col min="15" max="15" width="34.28515625" hidden="1" customWidth="1"/>
    <col min="16" max="16" width="28.5703125" hidden="1" customWidth="1"/>
    <col min="17" max="17" width="31.7109375" hidden="1" customWidth="1"/>
    <col min="18" max="18" width="33.28515625" hidden="1" customWidth="1"/>
    <col min="19" max="19" width="21.5703125" customWidth="1"/>
    <col min="20" max="20" width="28.85546875" bestFit="1" customWidth="1"/>
    <col min="21" max="21" width="16.5703125" bestFit="1" customWidth="1"/>
    <col min="22" max="23" width="17.85546875" bestFit="1" customWidth="1"/>
    <col min="24" max="24" width="12.7109375" bestFit="1" customWidth="1"/>
  </cols>
  <sheetData>
    <row r="1" spans="1:24" s="1123" customFormat="1" x14ac:dyDescent="0.2">
      <c r="A1" s="1125" t="s">
        <v>1792</v>
      </c>
      <c r="B1" s="1123" t="s">
        <v>1793</v>
      </c>
      <c r="C1" s="1123" t="s">
        <v>1794</v>
      </c>
      <c r="D1" s="1123" t="s">
        <v>1795</v>
      </c>
      <c r="E1" s="1123" t="s">
        <v>1796</v>
      </c>
      <c r="F1" s="1123" t="s">
        <v>1621</v>
      </c>
      <c r="G1" s="1123" t="s">
        <v>1623</v>
      </c>
      <c r="H1" s="1123" t="s">
        <v>1797</v>
      </c>
      <c r="I1" s="1123" t="s">
        <v>1798</v>
      </c>
      <c r="J1" s="1123" t="s">
        <v>1622</v>
      </c>
      <c r="K1" s="1123" t="s">
        <v>1799</v>
      </c>
      <c r="L1" s="1123" t="s">
        <v>1800</v>
      </c>
      <c r="M1" s="1123" t="s">
        <v>1801</v>
      </c>
      <c r="N1" s="1123" t="s">
        <v>1802</v>
      </c>
      <c r="O1" s="1123" t="s">
        <v>1803</v>
      </c>
      <c r="P1" s="1123" t="s">
        <v>1804</v>
      </c>
      <c r="Q1" s="1123" t="s">
        <v>1805</v>
      </c>
      <c r="R1" s="1123" t="s">
        <v>1805</v>
      </c>
      <c r="S1" s="1123" t="s">
        <v>1806</v>
      </c>
      <c r="T1" s="1123" t="s">
        <v>1806</v>
      </c>
      <c r="U1" s="1123" t="s">
        <v>1807</v>
      </c>
      <c r="V1" s="1123" t="s">
        <v>1808</v>
      </c>
      <c r="W1" s="1123" t="s">
        <v>1809</v>
      </c>
      <c r="X1" s="1123" t="s">
        <v>1810</v>
      </c>
    </row>
    <row r="2" spans="1:24" hidden="1" x14ac:dyDescent="0.2">
      <c r="A2">
        <v>10101011105001</v>
      </c>
      <c r="B2" t="s">
        <v>1624</v>
      </c>
      <c r="C2" t="s">
        <v>1624</v>
      </c>
      <c r="D2" t="s">
        <v>1624</v>
      </c>
      <c r="E2" t="s">
        <v>1624</v>
      </c>
      <c r="F2">
        <v>1105001</v>
      </c>
      <c r="G2" t="s">
        <v>1811</v>
      </c>
      <c r="H2" t="s">
        <v>1812</v>
      </c>
      <c r="I2" t="s">
        <v>1812</v>
      </c>
      <c r="J2" t="s">
        <v>1813</v>
      </c>
      <c r="N2">
        <v>0</v>
      </c>
      <c r="O2" t="s">
        <v>765</v>
      </c>
      <c r="P2" t="s">
        <v>1814</v>
      </c>
      <c r="U2">
        <v>0</v>
      </c>
      <c r="V2">
        <v>0</v>
      </c>
      <c r="W2">
        <v>0</v>
      </c>
      <c r="X2">
        <v>0</v>
      </c>
    </row>
    <row r="3" spans="1:24" hidden="1" x14ac:dyDescent="0.2">
      <c r="A3">
        <v>10101011105002</v>
      </c>
      <c r="B3" t="s">
        <v>1624</v>
      </c>
      <c r="C3" t="s">
        <v>1624</v>
      </c>
      <c r="D3" t="s">
        <v>1624</v>
      </c>
      <c r="E3" t="s">
        <v>1624</v>
      </c>
      <c r="F3">
        <v>1105002</v>
      </c>
      <c r="G3" t="s">
        <v>1815</v>
      </c>
      <c r="H3" t="s">
        <v>1812</v>
      </c>
      <c r="I3" t="s">
        <v>1812</v>
      </c>
      <c r="J3" t="s">
        <v>1813</v>
      </c>
      <c r="N3">
        <v>0</v>
      </c>
      <c r="O3" t="s">
        <v>765</v>
      </c>
      <c r="P3" t="s">
        <v>1814</v>
      </c>
      <c r="U3">
        <v>0</v>
      </c>
      <c r="V3">
        <v>0</v>
      </c>
      <c r="W3">
        <v>0</v>
      </c>
      <c r="X3">
        <v>0</v>
      </c>
    </row>
    <row r="4" spans="1:24" hidden="1" x14ac:dyDescent="0.2">
      <c r="A4">
        <v>10101011105003</v>
      </c>
      <c r="B4" t="s">
        <v>1624</v>
      </c>
      <c r="C4" t="s">
        <v>1624</v>
      </c>
      <c r="D4" t="s">
        <v>1624</v>
      </c>
      <c r="E4" t="s">
        <v>1624</v>
      </c>
      <c r="F4">
        <v>1105003</v>
      </c>
      <c r="G4" t="s">
        <v>1816</v>
      </c>
      <c r="H4" t="s">
        <v>1812</v>
      </c>
      <c r="I4" t="s">
        <v>1812</v>
      </c>
      <c r="J4" t="s">
        <v>1813</v>
      </c>
      <c r="N4">
        <v>0</v>
      </c>
      <c r="O4" t="s">
        <v>765</v>
      </c>
      <c r="P4" t="s">
        <v>1814</v>
      </c>
      <c r="U4">
        <v>0</v>
      </c>
      <c r="V4">
        <v>0</v>
      </c>
      <c r="W4">
        <v>0</v>
      </c>
      <c r="X4">
        <v>0</v>
      </c>
    </row>
    <row r="5" spans="1:24" hidden="1" x14ac:dyDescent="0.2">
      <c r="A5">
        <v>10101011105004</v>
      </c>
      <c r="B5" t="s">
        <v>1624</v>
      </c>
      <c r="C5" t="s">
        <v>1624</v>
      </c>
      <c r="D5" t="s">
        <v>1624</v>
      </c>
      <c r="E5" t="s">
        <v>1624</v>
      </c>
      <c r="F5">
        <v>1105004</v>
      </c>
      <c r="G5" t="s">
        <v>1817</v>
      </c>
      <c r="H5" t="s">
        <v>1812</v>
      </c>
      <c r="I5" t="s">
        <v>1812</v>
      </c>
      <c r="J5" t="s">
        <v>1813</v>
      </c>
      <c r="N5">
        <v>0</v>
      </c>
      <c r="O5" t="s">
        <v>765</v>
      </c>
      <c r="P5" t="s">
        <v>1814</v>
      </c>
      <c r="U5">
        <v>0</v>
      </c>
      <c r="V5">
        <v>0</v>
      </c>
      <c r="W5">
        <v>0</v>
      </c>
      <c r="X5">
        <v>0</v>
      </c>
    </row>
    <row r="6" spans="1:24" hidden="1" x14ac:dyDescent="0.2">
      <c r="A6">
        <v>10101011105005</v>
      </c>
      <c r="B6" t="s">
        <v>1624</v>
      </c>
      <c r="C6" t="s">
        <v>1624</v>
      </c>
      <c r="D6" t="s">
        <v>1624</v>
      </c>
      <c r="E6" t="s">
        <v>1624</v>
      </c>
      <c r="F6">
        <v>1105005</v>
      </c>
      <c r="G6" t="s">
        <v>1818</v>
      </c>
      <c r="H6" t="s">
        <v>1812</v>
      </c>
      <c r="I6" t="s">
        <v>1812</v>
      </c>
      <c r="J6" t="s">
        <v>1813</v>
      </c>
      <c r="N6">
        <v>0</v>
      </c>
      <c r="O6" t="s">
        <v>765</v>
      </c>
      <c r="P6" t="s">
        <v>1814</v>
      </c>
      <c r="U6">
        <v>0</v>
      </c>
      <c r="V6">
        <v>0</v>
      </c>
      <c r="W6">
        <v>0</v>
      </c>
      <c r="X6">
        <v>0</v>
      </c>
    </row>
    <row r="7" spans="1:24" hidden="1" x14ac:dyDescent="0.2">
      <c r="A7">
        <v>10101011120001</v>
      </c>
      <c r="B7" t="s">
        <v>1624</v>
      </c>
      <c r="C7" t="s">
        <v>1624</v>
      </c>
      <c r="D7" t="s">
        <v>1624</v>
      </c>
      <c r="E7" t="s">
        <v>1624</v>
      </c>
      <c r="F7">
        <v>1120001</v>
      </c>
      <c r="G7" t="s">
        <v>1819</v>
      </c>
      <c r="H7" t="s">
        <v>1812</v>
      </c>
      <c r="I7" t="s">
        <v>1812</v>
      </c>
      <c r="J7" t="s">
        <v>1813</v>
      </c>
      <c r="N7">
        <v>0</v>
      </c>
      <c r="O7" t="s">
        <v>765</v>
      </c>
      <c r="P7" t="s">
        <v>1814</v>
      </c>
      <c r="U7">
        <v>0</v>
      </c>
      <c r="V7">
        <v>0</v>
      </c>
      <c r="W7">
        <v>0</v>
      </c>
      <c r="X7">
        <v>0</v>
      </c>
    </row>
    <row r="8" spans="1:24" hidden="1" x14ac:dyDescent="0.2">
      <c r="A8">
        <v>10101011120002</v>
      </c>
      <c r="B8" t="s">
        <v>1624</v>
      </c>
      <c r="C8" t="s">
        <v>1624</v>
      </c>
      <c r="D8" t="s">
        <v>1624</v>
      </c>
      <c r="E8" t="s">
        <v>1624</v>
      </c>
      <c r="F8">
        <v>1120002</v>
      </c>
      <c r="G8" t="s">
        <v>1820</v>
      </c>
      <c r="H8" t="s">
        <v>1812</v>
      </c>
      <c r="I8" t="s">
        <v>1812</v>
      </c>
      <c r="J8" t="s">
        <v>1813</v>
      </c>
      <c r="N8">
        <v>0</v>
      </c>
      <c r="O8" t="s">
        <v>765</v>
      </c>
      <c r="P8" t="s">
        <v>1814</v>
      </c>
      <c r="U8">
        <v>0</v>
      </c>
      <c r="V8">
        <v>0</v>
      </c>
      <c r="W8">
        <v>0</v>
      </c>
      <c r="X8">
        <v>0</v>
      </c>
    </row>
    <row r="9" spans="1:24" hidden="1" x14ac:dyDescent="0.2">
      <c r="A9">
        <v>10101011120003</v>
      </c>
      <c r="B9" t="s">
        <v>1624</v>
      </c>
      <c r="C9" t="s">
        <v>1624</v>
      </c>
      <c r="D9" t="s">
        <v>1624</v>
      </c>
      <c r="E9" t="s">
        <v>1624</v>
      </c>
      <c r="F9">
        <v>1120003</v>
      </c>
      <c r="G9" t="s">
        <v>1821</v>
      </c>
      <c r="H9" t="s">
        <v>1812</v>
      </c>
      <c r="I9" t="s">
        <v>1812</v>
      </c>
      <c r="J9" t="s">
        <v>1813</v>
      </c>
      <c r="N9">
        <v>0</v>
      </c>
      <c r="O9" t="s">
        <v>765</v>
      </c>
      <c r="P9" t="s">
        <v>1814</v>
      </c>
      <c r="U9">
        <v>0</v>
      </c>
      <c r="V9">
        <v>0</v>
      </c>
      <c r="W9">
        <v>0</v>
      </c>
      <c r="X9">
        <v>0</v>
      </c>
    </row>
    <row r="10" spans="1:24" hidden="1" x14ac:dyDescent="0.2">
      <c r="A10">
        <v>10101011120004</v>
      </c>
      <c r="B10" t="s">
        <v>1624</v>
      </c>
      <c r="C10" t="s">
        <v>1624</v>
      </c>
      <c r="D10" t="s">
        <v>1624</v>
      </c>
      <c r="E10" t="s">
        <v>1624</v>
      </c>
      <c r="F10">
        <v>1120004</v>
      </c>
      <c r="G10" t="s">
        <v>1822</v>
      </c>
      <c r="H10" t="s">
        <v>1812</v>
      </c>
      <c r="I10" t="s">
        <v>1812</v>
      </c>
      <c r="J10" t="s">
        <v>1813</v>
      </c>
      <c r="N10">
        <v>0</v>
      </c>
      <c r="O10" t="s">
        <v>765</v>
      </c>
      <c r="P10" t="s">
        <v>1814</v>
      </c>
      <c r="U10">
        <v>0</v>
      </c>
      <c r="V10">
        <v>0</v>
      </c>
      <c r="W10">
        <v>0</v>
      </c>
      <c r="X10">
        <v>0</v>
      </c>
    </row>
    <row r="11" spans="1:24" hidden="1" x14ac:dyDescent="0.2">
      <c r="A11">
        <v>10101011120005</v>
      </c>
      <c r="B11" t="s">
        <v>1624</v>
      </c>
      <c r="C11" t="s">
        <v>1624</v>
      </c>
      <c r="D11" t="s">
        <v>1624</v>
      </c>
      <c r="E11" t="s">
        <v>1624</v>
      </c>
      <c r="F11">
        <v>1120005</v>
      </c>
      <c r="G11" t="s">
        <v>1823</v>
      </c>
      <c r="H11" t="s">
        <v>1812</v>
      </c>
      <c r="I11" t="s">
        <v>1812</v>
      </c>
      <c r="J11" t="s">
        <v>1813</v>
      </c>
      <c r="N11">
        <v>0</v>
      </c>
      <c r="O11" t="s">
        <v>765</v>
      </c>
      <c r="P11" t="s">
        <v>1814</v>
      </c>
      <c r="U11">
        <v>0</v>
      </c>
      <c r="V11">
        <v>0</v>
      </c>
      <c r="W11">
        <v>0</v>
      </c>
      <c r="X11">
        <v>0</v>
      </c>
    </row>
    <row r="12" spans="1:24" hidden="1" x14ac:dyDescent="0.2">
      <c r="A12">
        <v>10101011125001</v>
      </c>
      <c r="B12" t="s">
        <v>1624</v>
      </c>
      <c r="C12" t="s">
        <v>1624</v>
      </c>
      <c r="D12" t="s">
        <v>1624</v>
      </c>
      <c r="E12" t="s">
        <v>1624</v>
      </c>
      <c r="F12">
        <v>1125001</v>
      </c>
      <c r="G12" t="s">
        <v>1824</v>
      </c>
      <c r="H12" t="s">
        <v>1812</v>
      </c>
      <c r="I12" t="s">
        <v>1812</v>
      </c>
      <c r="J12" t="s">
        <v>1813</v>
      </c>
      <c r="N12">
        <v>0</v>
      </c>
      <c r="O12" t="s">
        <v>765</v>
      </c>
      <c r="P12" t="s">
        <v>1814</v>
      </c>
      <c r="U12">
        <v>0</v>
      </c>
      <c r="V12">
        <v>0</v>
      </c>
      <c r="W12">
        <v>0</v>
      </c>
      <c r="X12">
        <v>0</v>
      </c>
    </row>
    <row r="13" spans="1:24" hidden="1" x14ac:dyDescent="0.2">
      <c r="A13">
        <v>10101011125002</v>
      </c>
      <c r="B13" t="s">
        <v>1624</v>
      </c>
      <c r="C13" t="s">
        <v>1624</v>
      </c>
      <c r="D13" t="s">
        <v>1624</v>
      </c>
      <c r="E13" t="s">
        <v>1624</v>
      </c>
      <c r="F13">
        <v>1125002</v>
      </c>
      <c r="G13" t="s">
        <v>1825</v>
      </c>
      <c r="H13" t="s">
        <v>1812</v>
      </c>
      <c r="I13" t="s">
        <v>1812</v>
      </c>
      <c r="J13" t="s">
        <v>1813</v>
      </c>
      <c r="N13">
        <v>0</v>
      </c>
      <c r="O13" t="s">
        <v>765</v>
      </c>
      <c r="P13" t="s">
        <v>1814</v>
      </c>
      <c r="U13">
        <v>0</v>
      </c>
      <c r="V13">
        <v>0</v>
      </c>
      <c r="W13">
        <v>0</v>
      </c>
      <c r="X13">
        <v>0</v>
      </c>
    </row>
    <row r="14" spans="1:24" hidden="1" x14ac:dyDescent="0.2">
      <c r="A14">
        <v>10101011125003</v>
      </c>
      <c r="B14" t="s">
        <v>1624</v>
      </c>
      <c r="C14" t="s">
        <v>1624</v>
      </c>
      <c r="D14" t="s">
        <v>1624</v>
      </c>
      <c r="E14" t="s">
        <v>1624</v>
      </c>
      <c r="F14">
        <v>1125003</v>
      </c>
      <c r="G14" t="s">
        <v>1826</v>
      </c>
      <c r="H14" t="s">
        <v>1812</v>
      </c>
      <c r="I14" t="s">
        <v>1812</v>
      </c>
      <c r="J14" t="s">
        <v>1813</v>
      </c>
      <c r="N14">
        <v>0</v>
      </c>
      <c r="O14" t="s">
        <v>765</v>
      </c>
      <c r="P14" t="s">
        <v>1814</v>
      </c>
      <c r="U14">
        <v>0</v>
      </c>
      <c r="V14">
        <v>0</v>
      </c>
      <c r="W14">
        <v>0</v>
      </c>
      <c r="X14">
        <v>0</v>
      </c>
    </row>
    <row r="15" spans="1:24" hidden="1" x14ac:dyDescent="0.2">
      <c r="A15">
        <v>10101011125004</v>
      </c>
      <c r="B15" t="s">
        <v>1624</v>
      </c>
      <c r="C15" t="s">
        <v>1624</v>
      </c>
      <c r="D15" t="s">
        <v>1624</v>
      </c>
      <c r="E15" t="s">
        <v>1624</v>
      </c>
      <c r="F15">
        <v>1125004</v>
      </c>
      <c r="G15" t="s">
        <v>1827</v>
      </c>
      <c r="H15" t="s">
        <v>1812</v>
      </c>
      <c r="I15" t="s">
        <v>1812</v>
      </c>
      <c r="J15" t="s">
        <v>1813</v>
      </c>
      <c r="N15">
        <v>0</v>
      </c>
      <c r="O15" t="s">
        <v>765</v>
      </c>
      <c r="P15" t="s">
        <v>1814</v>
      </c>
      <c r="U15">
        <v>0</v>
      </c>
      <c r="V15">
        <v>0</v>
      </c>
      <c r="W15">
        <v>0</v>
      </c>
      <c r="X15">
        <v>0</v>
      </c>
    </row>
    <row r="16" spans="1:24" hidden="1" x14ac:dyDescent="0.2">
      <c r="A16">
        <v>10101011125005</v>
      </c>
      <c r="B16" t="s">
        <v>1624</v>
      </c>
      <c r="C16" t="s">
        <v>1624</v>
      </c>
      <c r="D16" t="s">
        <v>1624</v>
      </c>
      <c r="E16" t="s">
        <v>1624</v>
      </c>
      <c r="F16">
        <v>1125005</v>
      </c>
      <c r="G16" t="s">
        <v>1828</v>
      </c>
      <c r="H16" t="s">
        <v>1812</v>
      </c>
      <c r="I16" t="s">
        <v>1812</v>
      </c>
      <c r="J16" t="s">
        <v>1813</v>
      </c>
      <c r="N16">
        <v>0</v>
      </c>
      <c r="O16" t="s">
        <v>765</v>
      </c>
      <c r="P16" t="s">
        <v>1814</v>
      </c>
      <c r="U16">
        <v>0</v>
      </c>
      <c r="V16">
        <v>0</v>
      </c>
      <c r="W16">
        <v>0</v>
      </c>
      <c r="X16">
        <v>0</v>
      </c>
    </row>
    <row r="17" spans="1:24" hidden="1" x14ac:dyDescent="0.2">
      <c r="A17">
        <v>10101011165001</v>
      </c>
      <c r="B17" t="s">
        <v>1624</v>
      </c>
      <c r="C17" t="s">
        <v>1624</v>
      </c>
      <c r="D17" t="s">
        <v>1624</v>
      </c>
      <c r="E17" t="s">
        <v>1624</v>
      </c>
      <c r="F17">
        <v>1165001</v>
      </c>
      <c r="G17" t="s">
        <v>1829</v>
      </c>
      <c r="H17" t="s">
        <v>1812</v>
      </c>
      <c r="I17" t="s">
        <v>1812</v>
      </c>
      <c r="J17" t="s">
        <v>1813</v>
      </c>
      <c r="N17">
        <v>0</v>
      </c>
      <c r="O17" t="s">
        <v>765</v>
      </c>
      <c r="P17" t="s">
        <v>1814</v>
      </c>
      <c r="U17">
        <v>0</v>
      </c>
      <c r="V17">
        <v>0</v>
      </c>
      <c r="W17">
        <v>0</v>
      </c>
      <c r="X17">
        <v>0</v>
      </c>
    </row>
    <row r="18" spans="1:24" hidden="1" x14ac:dyDescent="0.2">
      <c r="A18">
        <v>10101011165002</v>
      </c>
      <c r="B18" t="s">
        <v>1624</v>
      </c>
      <c r="C18" t="s">
        <v>1624</v>
      </c>
      <c r="D18" t="s">
        <v>1624</v>
      </c>
      <c r="E18" t="s">
        <v>1624</v>
      </c>
      <c r="F18">
        <v>1165002</v>
      </c>
      <c r="G18" t="s">
        <v>1830</v>
      </c>
      <c r="H18" t="s">
        <v>1812</v>
      </c>
      <c r="I18" t="s">
        <v>1812</v>
      </c>
      <c r="J18" t="s">
        <v>1813</v>
      </c>
      <c r="N18">
        <v>0</v>
      </c>
      <c r="O18" t="s">
        <v>765</v>
      </c>
      <c r="P18" t="s">
        <v>1814</v>
      </c>
      <c r="U18">
        <v>0</v>
      </c>
      <c r="V18">
        <v>0</v>
      </c>
      <c r="W18">
        <v>0</v>
      </c>
      <c r="X18">
        <v>0</v>
      </c>
    </row>
    <row r="19" spans="1:24" hidden="1" x14ac:dyDescent="0.2">
      <c r="A19">
        <v>10101011165003</v>
      </c>
      <c r="B19" t="s">
        <v>1624</v>
      </c>
      <c r="C19" t="s">
        <v>1624</v>
      </c>
      <c r="D19" t="s">
        <v>1624</v>
      </c>
      <c r="E19" t="s">
        <v>1624</v>
      </c>
      <c r="F19">
        <v>1165003</v>
      </c>
      <c r="G19" t="s">
        <v>1831</v>
      </c>
      <c r="H19" t="s">
        <v>1812</v>
      </c>
      <c r="I19" t="s">
        <v>1812</v>
      </c>
      <c r="J19" t="s">
        <v>1813</v>
      </c>
      <c r="N19">
        <v>0</v>
      </c>
      <c r="O19" t="s">
        <v>765</v>
      </c>
      <c r="P19" t="s">
        <v>1814</v>
      </c>
      <c r="U19">
        <v>0</v>
      </c>
      <c r="V19">
        <v>0</v>
      </c>
      <c r="W19">
        <v>0</v>
      </c>
      <c r="X19">
        <v>0</v>
      </c>
    </row>
    <row r="20" spans="1:24" hidden="1" x14ac:dyDescent="0.2">
      <c r="A20">
        <v>10101011165004</v>
      </c>
      <c r="B20" t="s">
        <v>1624</v>
      </c>
      <c r="C20" t="s">
        <v>1624</v>
      </c>
      <c r="D20" t="s">
        <v>1624</v>
      </c>
      <c r="E20" t="s">
        <v>1624</v>
      </c>
      <c r="F20">
        <v>1165004</v>
      </c>
      <c r="G20" t="s">
        <v>1832</v>
      </c>
      <c r="H20" t="s">
        <v>1812</v>
      </c>
      <c r="I20" t="s">
        <v>1812</v>
      </c>
      <c r="J20" t="s">
        <v>1813</v>
      </c>
      <c r="N20">
        <v>0</v>
      </c>
      <c r="O20" t="s">
        <v>765</v>
      </c>
      <c r="P20" t="s">
        <v>1814</v>
      </c>
      <c r="U20">
        <v>0</v>
      </c>
      <c r="V20">
        <v>0</v>
      </c>
      <c r="W20">
        <v>0</v>
      </c>
      <c r="X20">
        <v>0</v>
      </c>
    </row>
    <row r="21" spans="1:24" hidden="1" x14ac:dyDescent="0.2">
      <c r="A21">
        <v>10101011165005</v>
      </c>
      <c r="B21" t="s">
        <v>1624</v>
      </c>
      <c r="C21" t="s">
        <v>1624</v>
      </c>
      <c r="D21" t="s">
        <v>1624</v>
      </c>
      <c r="E21" t="s">
        <v>1624</v>
      </c>
      <c r="F21">
        <v>1165005</v>
      </c>
      <c r="G21" t="s">
        <v>1833</v>
      </c>
      <c r="H21" t="s">
        <v>1812</v>
      </c>
      <c r="I21" t="s">
        <v>1812</v>
      </c>
      <c r="J21" t="s">
        <v>1813</v>
      </c>
      <c r="N21">
        <v>0</v>
      </c>
      <c r="O21" t="s">
        <v>765</v>
      </c>
      <c r="P21" t="s">
        <v>1814</v>
      </c>
      <c r="U21">
        <v>0</v>
      </c>
      <c r="V21">
        <v>0</v>
      </c>
      <c r="W21">
        <v>0</v>
      </c>
      <c r="X21">
        <v>0</v>
      </c>
    </row>
    <row r="22" spans="1:24" hidden="1" x14ac:dyDescent="0.2">
      <c r="A22">
        <v>10101011205001</v>
      </c>
      <c r="B22" t="s">
        <v>1624</v>
      </c>
      <c r="C22" t="s">
        <v>1624</v>
      </c>
      <c r="D22" t="s">
        <v>1624</v>
      </c>
      <c r="E22" t="s">
        <v>1624</v>
      </c>
      <c r="F22">
        <v>1205001</v>
      </c>
      <c r="G22" t="s">
        <v>1834</v>
      </c>
      <c r="H22" t="s">
        <v>1812</v>
      </c>
      <c r="I22" t="s">
        <v>1812</v>
      </c>
      <c r="J22" t="s">
        <v>1813</v>
      </c>
      <c r="N22">
        <v>0</v>
      </c>
      <c r="O22" t="s">
        <v>765</v>
      </c>
      <c r="P22" t="s">
        <v>1814</v>
      </c>
      <c r="U22">
        <v>0</v>
      </c>
      <c r="V22">
        <v>0</v>
      </c>
      <c r="W22">
        <v>0</v>
      </c>
      <c r="X22">
        <v>0</v>
      </c>
    </row>
    <row r="23" spans="1:24" hidden="1" x14ac:dyDescent="0.2">
      <c r="A23">
        <v>10101011205002</v>
      </c>
      <c r="B23" t="s">
        <v>1624</v>
      </c>
      <c r="C23" t="s">
        <v>1624</v>
      </c>
      <c r="D23" t="s">
        <v>1624</v>
      </c>
      <c r="E23" t="s">
        <v>1624</v>
      </c>
      <c r="F23">
        <v>1205002</v>
      </c>
      <c r="G23" t="s">
        <v>1835</v>
      </c>
      <c r="H23" t="s">
        <v>1812</v>
      </c>
      <c r="I23" t="s">
        <v>1812</v>
      </c>
      <c r="J23" t="s">
        <v>1813</v>
      </c>
      <c r="N23">
        <v>0</v>
      </c>
      <c r="O23" t="s">
        <v>765</v>
      </c>
      <c r="P23" t="s">
        <v>1814</v>
      </c>
      <c r="U23">
        <v>0</v>
      </c>
      <c r="V23">
        <v>0</v>
      </c>
      <c r="W23">
        <v>0</v>
      </c>
      <c r="X23">
        <v>0</v>
      </c>
    </row>
    <row r="24" spans="1:24" hidden="1" x14ac:dyDescent="0.2">
      <c r="A24">
        <v>10101011205003</v>
      </c>
      <c r="B24" t="s">
        <v>1624</v>
      </c>
      <c r="C24" t="s">
        <v>1624</v>
      </c>
      <c r="D24" t="s">
        <v>1624</v>
      </c>
      <c r="E24" t="s">
        <v>1624</v>
      </c>
      <c r="F24">
        <v>1205003</v>
      </c>
      <c r="G24" t="s">
        <v>1836</v>
      </c>
      <c r="H24" t="s">
        <v>1812</v>
      </c>
      <c r="I24" t="s">
        <v>1812</v>
      </c>
      <c r="J24" t="s">
        <v>1813</v>
      </c>
      <c r="N24">
        <v>0</v>
      </c>
      <c r="O24" t="s">
        <v>765</v>
      </c>
      <c r="P24" t="s">
        <v>1814</v>
      </c>
      <c r="U24">
        <v>0</v>
      </c>
      <c r="V24">
        <v>0</v>
      </c>
      <c r="W24">
        <v>0</v>
      </c>
      <c r="X24">
        <v>0</v>
      </c>
    </row>
    <row r="25" spans="1:24" hidden="1" x14ac:dyDescent="0.2">
      <c r="A25">
        <v>10101011205004</v>
      </c>
      <c r="B25" t="s">
        <v>1624</v>
      </c>
      <c r="C25" t="s">
        <v>1624</v>
      </c>
      <c r="D25" t="s">
        <v>1624</v>
      </c>
      <c r="E25" t="s">
        <v>1624</v>
      </c>
      <c r="F25">
        <v>1205004</v>
      </c>
      <c r="G25" t="s">
        <v>1837</v>
      </c>
      <c r="H25" t="s">
        <v>1812</v>
      </c>
      <c r="I25" t="s">
        <v>1812</v>
      </c>
      <c r="J25" t="s">
        <v>1813</v>
      </c>
      <c r="N25">
        <v>0</v>
      </c>
      <c r="O25" t="s">
        <v>765</v>
      </c>
      <c r="P25" t="s">
        <v>1814</v>
      </c>
      <c r="U25">
        <v>0</v>
      </c>
      <c r="V25">
        <v>0</v>
      </c>
      <c r="W25">
        <v>0</v>
      </c>
      <c r="X25">
        <v>0</v>
      </c>
    </row>
    <row r="26" spans="1:24" hidden="1" x14ac:dyDescent="0.2">
      <c r="A26">
        <v>10101011205005</v>
      </c>
      <c r="B26" t="s">
        <v>1624</v>
      </c>
      <c r="C26" t="s">
        <v>1624</v>
      </c>
      <c r="D26" t="s">
        <v>1624</v>
      </c>
      <c r="E26" t="s">
        <v>1624</v>
      </c>
      <c r="F26">
        <v>1205005</v>
      </c>
      <c r="G26" t="s">
        <v>1838</v>
      </c>
      <c r="H26" t="s">
        <v>1812</v>
      </c>
      <c r="I26" t="s">
        <v>1812</v>
      </c>
      <c r="J26" t="s">
        <v>1813</v>
      </c>
      <c r="N26">
        <v>0</v>
      </c>
      <c r="O26" t="s">
        <v>765</v>
      </c>
      <c r="P26" t="s">
        <v>1814</v>
      </c>
      <c r="U26">
        <v>0</v>
      </c>
      <c r="V26">
        <v>0</v>
      </c>
      <c r="W26">
        <v>0</v>
      </c>
      <c r="X26">
        <v>0</v>
      </c>
    </row>
    <row r="27" spans="1:24" hidden="1" x14ac:dyDescent="0.2">
      <c r="A27">
        <v>10101011455001</v>
      </c>
      <c r="B27" t="s">
        <v>1624</v>
      </c>
      <c r="C27" t="s">
        <v>1624</v>
      </c>
      <c r="D27" t="s">
        <v>1624</v>
      </c>
      <c r="E27" t="s">
        <v>1624</v>
      </c>
      <c r="F27">
        <v>1455001</v>
      </c>
      <c r="G27" t="s">
        <v>1839</v>
      </c>
      <c r="H27" t="s">
        <v>1812</v>
      </c>
      <c r="I27" t="s">
        <v>1812</v>
      </c>
      <c r="J27" t="s">
        <v>1813</v>
      </c>
      <c r="N27">
        <v>0</v>
      </c>
      <c r="O27" t="s">
        <v>764</v>
      </c>
      <c r="P27" t="s">
        <v>1840</v>
      </c>
      <c r="U27">
        <v>0</v>
      </c>
      <c r="V27">
        <v>13765157.880000001</v>
      </c>
      <c r="W27">
        <v>0</v>
      </c>
      <c r="X27">
        <v>13765157.880000001</v>
      </c>
    </row>
    <row r="28" spans="1:24" hidden="1" x14ac:dyDescent="0.2">
      <c r="A28">
        <v>10101011456000</v>
      </c>
      <c r="B28" t="s">
        <v>1624</v>
      </c>
      <c r="C28" t="s">
        <v>1624</v>
      </c>
      <c r="D28" t="s">
        <v>1624</v>
      </c>
      <c r="E28" t="s">
        <v>1624</v>
      </c>
      <c r="F28">
        <v>1456000</v>
      </c>
      <c r="G28" t="s">
        <v>1841</v>
      </c>
      <c r="H28" t="s">
        <v>1812</v>
      </c>
      <c r="I28" t="s">
        <v>1812</v>
      </c>
      <c r="J28" t="s">
        <v>1813</v>
      </c>
      <c r="N28">
        <v>0</v>
      </c>
      <c r="O28" t="s">
        <v>764</v>
      </c>
      <c r="P28" t="s">
        <v>1840</v>
      </c>
      <c r="U28">
        <v>0</v>
      </c>
      <c r="V28">
        <v>-6051946.6299999999</v>
      </c>
      <c r="W28">
        <v>0</v>
      </c>
      <c r="X28">
        <v>-6051946.6299999999</v>
      </c>
    </row>
    <row r="29" spans="1:24" hidden="1" x14ac:dyDescent="0.2">
      <c r="A29">
        <v>10101011473001</v>
      </c>
      <c r="B29" t="s">
        <v>1624</v>
      </c>
      <c r="C29" t="s">
        <v>1624</v>
      </c>
      <c r="D29" t="s">
        <v>1624</v>
      </c>
      <c r="E29" t="s">
        <v>1624</v>
      </c>
      <c r="F29">
        <v>1473001</v>
      </c>
      <c r="G29" t="s">
        <v>1842</v>
      </c>
      <c r="H29" t="s">
        <v>1812</v>
      </c>
      <c r="I29" t="s">
        <v>1812</v>
      </c>
      <c r="J29" t="s">
        <v>1813</v>
      </c>
      <c r="N29">
        <v>0</v>
      </c>
      <c r="O29" t="s">
        <v>764</v>
      </c>
      <c r="P29" t="s">
        <v>1840</v>
      </c>
      <c r="U29">
        <v>0</v>
      </c>
      <c r="V29">
        <v>-306227.28000000003</v>
      </c>
      <c r="W29">
        <v>0</v>
      </c>
      <c r="X29">
        <v>-306227.28000000003</v>
      </c>
    </row>
    <row r="30" spans="1:24" hidden="1" x14ac:dyDescent="0.2">
      <c r="A30">
        <v>10101011473002</v>
      </c>
      <c r="B30" t="s">
        <v>1624</v>
      </c>
      <c r="C30" t="s">
        <v>1624</v>
      </c>
      <c r="D30" t="s">
        <v>1624</v>
      </c>
      <c r="E30" t="s">
        <v>1624</v>
      </c>
      <c r="F30">
        <v>1473002</v>
      </c>
      <c r="G30" t="s">
        <v>1843</v>
      </c>
      <c r="H30" t="s">
        <v>1812</v>
      </c>
      <c r="I30" t="s">
        <v>1812</v>
      </c>
      <c r="J30" t="s">
        <v>1813</v>
      </c>
      <c r="N30">
        <v>0</v>
      </c>
      <c r="O30" t="s">
        <v>764</v>
      </c>
      <c r="P30" t="s">
        <v>1840</v>
      </c>
      <c r="U30">
        <v>0</v>
      </c>
      <c r="V30">
        <v>0</v>
      </c>
      <c r="W30">
        <v>0</v>
      </c>
      <c r="X30">
        <v>0</v>
      </c>
    </row>
    <row r="31" spans="1:24" hidden="1" x14ac:dyDescent="0.2">
      <c r="A31">
        <v>10101011473003</v>
      </c>
      <c r="B31" t="s">
        <v>1624</v>
      </c>
      <c r="C31" t="s">
        <v>1624</v>
      </c>
      <c r="D31" t="s">
        <v>1624</v>
      </c>
      <c r="E31" t="s">
        <v>1624</v>
      </c>
      <c r="F31">
        <v>1473003</v>
      </c>
      <c r="G31" t="s">
        <v>1844</v>
      </c>
      <c r="H31" t="s">
        <v>1812</v>
      </c>
      <c r="I31" t="s">
        <v>1812</v>
      </c>
      <c r="J31" t="s">
        <v>1813</v>
      </c>
      <c r="N31">
        <v>0</v>
      </c>
      <c r="O31" t="s">
        <v>764</v>
      </c>
      <c r="P31" t="s">
        <v>1840</v>
      </c>
      <c r="U31">
        <v>0</v>
      </c>
      <c r="V31">
        <v>0</v>
      </c>
      <c r="W31">
        <v>0</v>
      </c>
      <c r="X31">
        <v>0</v>
      </c>
    </row>
    <row r="32" spans="1:24" hidden="1" x14ac:dyDescent="0.2">
      <c r="A32">
        <v>10101011473004</v>
      </c>
      <c r="B32" t="s">
        <v>1624</v>
      </c>
      <c r="C32" t="s">
        <v>1624</v>
      </c>
      <c r="D32" t="s">
        <v>1624</v>
      </c>
      <c r="E32" t="s">
        <v>1624</v>
      </c>
      <c r="F32">
        <v>1473004</v>
      </c>
      <c r="G32" t="s">
        <v>1845</v>
      </c>
      <c r="H32" t="s">
        <v>1812</v>
      </c>
      <c r="I32" t="s">
        <v>1812</v>
      </c>
      <c r="J32" t="s">
        <v>1813</v>
      </c>
      <c r="N32">
        <v>0</v>
      </c>
      <c r="O32" t="s">
        <v>764</v>
      </c>
      <c r="P32" t="s">
        <v>1840</v>
      </c>
      <c r="U32">
        <v>0</v>
      </c>
      <c r="V32">
        <v>0</v>
      </c>
      <c r="W32">
        <v>0</v>
      </c>
      <c r="X32">
        <v>0</v>
      </c>
    </row>
    <row r="33" spans="1:24" hidden="1" x14ac:dyDescent="0.2">
      <c r="A33">
        <v>10101011473005</v>
      </c>
      <c r="B33" t="s">
        <v>1624</v>
      </c>
      <c r="C33" t="s">
        <v>1624</v>
      </c>
      <c r="D33" t="s">
        <v>1624</v>
      </c>
      <c r="E33" t="s">
        <v>1624</v>
      </c>
      <c r="F33">
        <v>1473005</v>
      </c>
      <c r="G33" t="s">
        <v>1846</v>
      </c>
      <c r="H33" t="s">
        <v>1812</v>
      </c>
      <c r="I33" t="s">
        <v>1812</v>
      </c>
      <c r="J33" t="s">
        <v>1813</v>
      </c>
      <c r="N33">
        <v>0</v>
      </c>
      <c r="O33" t="s">
        <v>764</v>
      </c>
      <c r="P33" t="s">
        <v>1840</v>
      </c>
      <c r="U33">
        <v>0</v>
      </c>
      <c r="V33">
        <v>0</v>
      </c>
      <c r="W33">
        <v>0</v>
      </c>
      <c r="X33">
        <v>0</v>
      </c>
    </row>
    <row r="34" spans="1:24" hidden="1" x14ac:dyDescent="0.2">
      <c r="A34">
        <v>10101011486000</v>
      </c>
      <c r="B34" t="s">
        <v>1624</v>
      </c>
      <c r="C34" t="s">
        <v>1624</v>
      </c>
      <c r="D34" t="s">
        <v>1624</v>
      </c>
      <c r="E34" t="s">
        <v>1624</v>
      </c>
      <c r="F34">
        <v>1486000</v>
      </c>
      <c r="G34" t="s">
        <v>1847</v>
      </c>
      <c r="H34" t="s">
        <v>1812</v>
      </c>
      <c r="I34" t="s">
        <v>1812</v>
      </c>
      <c r="J34" t="s">
        <v>1813</v>
      </c>
      <c r="N34">
        <v>0</v>
      </c>
      <c r="O34" t="s">
        <v>764</v>
      </c>
      <c r="P34" t="s">
        <v>1840</v>
      </c>
      <c r="U34">
        <v>0</v>
      </c>
      <c r="V34">
        <v>0</v>
      </c>
      <c r="W34">
        <v>0</v>
      </c>
      <c r="X34">
        <v>0</v>
      </c>
    </row>
    <row r="35" spans="1:24" hidden="1" x14ac:dyDescent="0.2">
      <c r="A35">
        <v>10101011501000</v>
      </c>
      <c r="B35" t="s">
        <v>1624</v>
      </c>
      <c r="C35" t="s">
        <v>1624</v>
      </c>
      <c r="D35" t="s">
        <v>1624</v>
      </c>
      <c r="E35" t="s">
        <v>1624</v>
      </c>
      <c r="F35">
        <v>1501000</v>
      </c>
      <c r="G35" t="s">
        <v>1848</v>
      </c>
      <c r="H35" t="s">
        <v>1812</v>
      </c>
      <c r="I35" t="s">
        <v>1812</v>
      </c>
      <c r="J35" t="s">
        <v>1813</v>
      </c>
      <c r="N35">
        <v>0</v>
      </c>
      <c r="O35" t="s">
        <v>764</v>
      </c>
      <c r="P35" t="s">
        <v>1840</v>
      </c>
      <c r="U35">
        <v>0</v>
      </c>
      <c r="V35">
        <v>0</v>
      </c>
      <c r="W35">
        <v>0</v>
      </c>
      <c r="X35">
        <v>0</v>
      </c>
    </row>
    <row r="36" spans="1:24" hidden="1" x14ac:dyDescent="0.2">
      <c r="A36">
        <v>10101011509000</v>
      </c>
      <c r="B36" t="s">
        <v>1624</v>
      </c>
      <c r="C36" t="s">
        <v>1624</v>
      </c>
      <c r="D36" t="s">
        <v>1624</v>
      </c>
      <c r="E36" t="s">
        <v>1624</v>
      </c>
      <c r="F36">
        <v>1509000</v>
      </c>
      <c r="G36" t="s">
        <v>1849</v>
      </c>
      <c r="H36" t="s">
        <v>1812</v>
      </c>
      <c r="I36" t="s">
        <v>1812</v>
      </c>
      <c r="J36" t="s">
        <v>1813</v>
      </c>
      <c r="N36">
        <v>0</v>
      </c>
      <c r="O36" t="s">
        <v>764</v>
      </c>
      <c r="P36" t="s">
        <v>1840</v>
      </c>
      <c r="U36">
        <v>0</v>
      </c>
      <c r="V36">
        <v>0</v>
      </c>
      <c r="W36">
        <v>0</v>
      </c>
      <c r="X36">
        <v>0</v>
      </c>
    </row>
    <row r="37" spans="1:24" hidden="1" x14ac:dyDescent="0.2">
      <c r="A37">
        <v>10101011510000</v>
      </c>
      <c r="B37" t="s">
        <v>1624</v>
      </c>
      <c r="C37" t="s">
        <v>1624</v>
      </c>
      <c r="D37" t="s">
        <v>1624</v>
      </c>
      <c r="E37" t="s">
        <v>1624</v>
      </c>
      <c r="F37">
        <v>1510000</v>
      </c>
      <c r="G37" t="s">
        <v>1709</v>
      </c>
      <c r="H37" t="s">
        <v>1812</v>
      </c>
      <c r="I37" t="s">
        <v>1812</v>
      </c>
      <c r="J37" t="s">
        <v>1813</v>
      </c>
      <c r="N37">
        <v>0</v>
      </c>
      <c r="O37" t="s">
        <v>764</v>
      </c>
      <c r="P37" t="s">
        <v>1840</v>
      </c>
      <c r="U37">
        <v>0</v>
      </c>
      <c r="V37">
        <v>0</v>
      </c>
      <c r="W37">
        <v>0</v>
      </c>
      <c r="X37">
        <v>0</v>
      </c>
    </row>
    <row r="38" spans="1:24" hidden="1" x14ac:dyDescent="0.2">
      <c r="A38">
        <v>10101011541000</v>
      </c>
      <c r="B38" t="s">
        <v>1624</v>
      </c>
      <c r="C38" t="s">
        <v>1624</v>
      </c>
      <c r="D38" t="s">
        <v>1624</v>
      </c>
      <c r="E38" t="s">
        <v>1624</v>
      </c>
      <c r="F38">
        <v>1541000</v>
      </c>
      <c r="G38" t="s">
        <v>1850</v>
      </c>
      <c r="H38" t="s">
        <v>1812</v>
      </c>
      <c r="I38" t="s">
        <v>1812</v>
      </c>
      <c r="J38" t="s">
        <v>1813</v>
      </c>
      <c r="N38">
        <v>0</v>
      </c>
      <c r="O38" t="s">
        <v>764</v>
      </c>
      <c r="P38" t="s">
        <v>1840</v>
      </c>
      <c r="U38">
        <v>0</v>
      </c>
      <c r="V38">
        <v>0</v>
      </c>
      <c r="W38">
        <v>0</v>
      </c>
      <c r="X38">
        <v>0</v>
      </c>
    </row>
    <row r="39" spans="1:24" hidden="1" x14ac:dyDescent="0.2">
      <c r="A39">
        <v>10101011542000</v>
      </c>
      <c r="B39" t="s">
        <v>1624</v>
      </c>
      <c r="C39" t="s">
        <v>1624</v>
      </c>
      <c r="D39" t="s">
        <v>1624</v>
      </c>
      <c r="E39" t="s">
        <v>1624</v>
      </c>
      <c r="F39">
        <v>1542000</v>
      </c>
      <c r="G39" t="s">
        <v>1851</v>
      </c>
      <c r="H39" t="s">
        <v>1812</v>
      </c>
      <c r="I39" t="s">
        <v>1812</v>
      </c>
      <c r="J39" t="s">
        <v>1813</v>
      </c>
      <c r="N39">
        <v>0</v>
      </c>
      <c r="O39" t="s">
        <v>764</v>
      </c>
      <c r="P39" t="s">
        <v>1840</v>
      </c>
      <c r="U39">
        <v>0</v>
      </c>
      <c r="V39">
        <v>0</v>
      </c>
      <c r="W39">
        <v>0</v>
      </c>
      <c r="X39">
        <v>0</v>
      </c>
    </row>
    <row r="40" spans="1:24" hidden="1" x14ac:dyDescent="0.2">
      <c r="A40">
        <v>10101011780001</v>
      </c>
      <c r="B40" t="s">
        <v>1624</v>
      </c>
      <c r="C40" t="s">
        <v>1624</v>
      </c>
      <c r="D40" t="s">
        <v>1624</v>
      </c>
      <c r="E40" t="s">
        <v>1624</v>
      </c>
      <c r="F40">
        <v>1780001</v>
      </c>
      <c r="G40" t="s">
        <v>1852</v>
      </c>
      <c r="H40" t="s">
        <v>1812</v>
      </c>
      <c r="I40" t="s">
        <v>1812</v>
      </c>
      <c r="J40" t="s">
        <v>1853</v>
      </c>
      <c r="N40">
        <v>0</v>
      </c>
      <c r="O40" t="s">
        <v>609</v>
      </c>
      <c r="P40" t="s">
        <v>1854</v>
      </c>
      <c r="U40">
        <v>0</v>
      </c>
      <c r="V40">
        <v>-28336.36</v>
      </c>
      <c r="W40">
        <v>0</v>
      </c>
      <c r="X40">
        <v>-28336.36</v>
      </c>
    </row>
    <row r="41" spans="1:24" hidden="1" x14ac:dyDescent="0.2">
      <c r="A41">
        <v>10101011780002</v>
      </c>
      <c r="B41" t="s">
        <v>1624</v>
      </c>
      <c r="C41" t="s">
        <v>1624</v>
      </c>
      <c r="D41" t="s">
        <v>1624</v>
      </c>
      <c r="E41" t="s">
        <v>1624</v>
      </c>
      <c r="F41">
        <v>1780002</v>
      </c>
      <c r="G41" t="s">
        <v>1855</v>
      </c>
      <c r="H41" t="s">
        <v>1812</v>
      </c>
      <c r="I41" t="s">
        <v>1812</v>
      </c>
      <c r="J41" t="s">
        <v>1853</v>
      </c>
      <c r="N41">
        <v>0</v>
      </c>
      <c r="O41" t="s">
        <v>609</v>
      </c>
      <c r="P41" t="s">
        <v>1854</v>
      </c>
      <c r="U41">
        <v>0</v>
      </c>
      <c r="V41">
        <v>0</v>
      </c>
      <c r="W41">
        <v>0</v>
      </c>
      <c r="X41">
        <v>0</v>
      </c>
    </row>
    <row r="42" spans="1:24" hidden="1" x14ac:dyDescent="0.2">
      <c r="A42">
        <v>10101011780003</v>
      </c>
      <c r="B42" t="s">
        <v>1624</v>
      </c>
      <c r="C42" t="s">
        <v>1624</v>
      </c>
      <c r="D42" t="s">
        <v>1624</v>
      </c>
      <c r="E42" t="s">
        <v>1624</v>
      </c>
      <c r="F42">
        <v>1780003</v>
      </c>
      <c r="G42" t="s">
        <v>1856</v>
      </c>
      <c r="H42" t="s">
        <v>1812</v>
      </c>
      <c r="I42" t="s">
        <v>1812</v>
      </c>
      <c r="J42" t="s">
        <v>1853</v>
      </c>
      <c r="N42">
        <v>0</v>
      </c>
      <c r="O42" t="s">
        <v>609</v>
      </c>
      <c r="P42" t="s">
        <v>1854</v>
      </c>
      <c r="U42">
        <v>0</v>
      </c>
      <c r="V42">
        <v>0</v>
      </c>
      <c r="W42">
        <v>0</v>
      </c>
      <c r="X42">
        <v>0</v>
      </c>
    </row>
    <row r="43" spans="1:24" hidden="1" x14ac:dyDescent="0.2">
      <c r="A43">
        <v>10101011780004</v>
      </c>
      <c r="B43" t="s">
        <v>1624</v>
      </c>
      <c r="C43" t="s">
        <v>1624</v>
      </c>
      <c r="D43" t="s">
        <v>1624</v>
      </c>
      <c r="E43" t="s">
        <v>1624</v>
      </c>
      <c r="F43">
        <v>1780004</v>
      </c>
      <c r="G43" t="s">
        <v>1857</v>
      </c>
      <c r="H43" t="s">
        <v>1812</v>
      </c>
      <c r="I43" t="s">
        <v>1812</v>
      </c>
      <c r="J43" t="s">
        <v>1853</v>
      </c>
      <c r="N43">
        <v>0</v>
      </c>
      <c r="O43" t="s">
        <v>609</v>
      </c>
      <c r="P43" t="s">
        <v>1854</v>
      </c>
      <c r="U43">
        <v>0</v>
      </c>
      <c r="V43">
        <v>0</v>
      </c>
      <c r="W43">
        <v>0</v>
      </c>
      <c r="X43">
        <v>0</v>
      </c>
    </row>
    <row r="44" spans="1:24" hidden="1" x14ac:dyDescent="0.2">
      <c r="A44">
        <v>10101011780005</v>
      </c>
      <c r="B44" t="s">
        <v>1624</v>
      </c>
      <c r="C44" t="s">
        <v>1624</v>
      </c>
      <c r="D44" t="s">
        <v>1624</v>
      </c>
      <c r="E44" t="s">
        <v>1624</v>
      </c>
      <c r="F44">
        <v>1780005</v>
      </c>
      <c r="G44" t="s">
        <v>1858</v>
      </c>
      <c r="H44" t="s">
        <v>1812</v>
      </c>
      <c r="I44" t="s">
        <v>1812</v>
      </c>
      <c r="J44" t="s">
        <v>1853</v>
      </c>
      <c r="N44">
        <v>0</v>
      </c>
      <c r="O44" t="s">
        <v>609</v>
      </c>
      <c r="P44" t="s">
        <v>1854</v>
      </c>
      <c r="U44">
        <v>0</v>
      </c>
      <c r="V44">
        <v>0</v>
      </c>
      <c r="W44">
        <v>0</v>
      </c>
      <c r="X44">
        <v>0</v>
      </c>
    </row>
    <row r="45" spans="1:24" hidden="1" x14ac:dyDescent="0.2">
      <c r="A45">
        <v>10101011780006</v>
      </c>
      <c r="B45" t="s">
        <v>1624</v>
      </c>
      <c r="C45" t="s">
        <v>1624</v>
      </c>
      <c r="D45" t="s">
        <v>1624</v>
      </c>
      <c r="E45" t="s">
        <v>1624</v>
      </c>
      <c r="F45">
        <v>1780006</v>
      </c>
      <c r="G45" t="s">
        <v>1859</v>
      </c>
      <c r="H45" t="s">
        <v>1812</v>
      </c>
      <c r="I45" t="s">
        <v>1812</v>
      </c>
      <c r="J45" t="s">
        <v>1853</v>
      </c>
      <c r="N45">
        <v>0</v>
      </c>
      <c r="O45" t="s">
        <v>609</v>
      </c>
      <c r="P45" t="s">
        <v>1854</v>
      </c>
      <c r="U45">
        <v>0</v>
      </c>
      <c r="V45">
        <v>0</v>
      </c>
      <c r="W45">
        <v>0</v>
      </c>
      <c r="X45">
        <v>0</v>
      </c>
    </row>
    <row r="46" spans="1:24" hidden="1" x14ac:dyDescent="0.2">
      <c r="A46">
        <v>10101011780007</v>
      </c>
      <c r="B46" t="s">
        <v>1624</v>
      </c>
      <c r="C46" t="s">
        <v>1624</v>
      </c>
      <c r="D46" t="s">
        <v>1624</v>
      </c>
      <c r="E46" t="s">
        <v>1624</v>
      </c>
      <c r="F46">
        <v>1780007</v>
      </c>
      <c r="G46" t="s">
        <v>1860</v>
      </c>
      <c r="H46" t="s">
        <v>1812</v>
      </c>
      <c r="I46" t="s">
        <v>1812</v>
      </c>
      <c r="J46" t="s">
        <v>1853</v>
      </c>
      <c r="N46">
        <v>0</v>
      </c>
      <c r="O46" t="s">
        <v>609</v>
      </c>
      <c r="P46" t="s">
        <v>1854</v>
      </c>
      <c r="U46">
        <v>0</v>
      </c>
      <c r="V46">
        <v>-76673.070000000007</v>
      </c>
      <c r="W46">
        <v>0</v>
      </c>
      <c r="X46">
        <v>-76673.070000000007</v>
      </c>
    </row>
    <row r="47" spans="1:24" hidden="1" x14ac:dyDescent="0.2">
      <c r="A47">
        <v>10101011820001</v>
      </c>
      <c r="B47" t="s">
        <v>1624</v>
      </c>
      <c r="C47" t="s">
        <v>1624</v>
      </c>
      <c r="D47" t="s">
        <v>1624</v>
      </c>
      <c r="E47" t="s">
        <v>1624</v>
      </c>
      <c r="F47">
        <v>1820001</v>
      </c>
      <c r="G47" t="s">
        <v>1861</v>
      </c>
      <c r="H47" t="s">
        <v>1812</v>
      </c>
      <c r="I47" t="s">
        <v>1812</v>
      </c>
      <c r="J47" t="s">
        <v>1862</v>
      </c>
      <c r="N47">
        <v>0</v>
      </c>
      <c r="O47" t="s">
        <v>759</v>
      </c>
      <c r="P47" t="s">
        <v>1863</v>
      </c>
      <c r="U47">
        <v>0</v>
      </c>
      <c r="V47">
        <v>-13801271</v>
      </c>
      <c r="W47">
        <v>0</v>
      </c>
      <c r="X47">
        <v>-13801271</v>
      </c>
    </row>
    <row r="48" spans="1:24" hidden="1" x14ac:dyDescent="0.2">
      <c r="A48">
        <v>10101011820002</v>
      </c>
      <c r="B48" t="s">
        <v>1624</v>
      </c>
      <c r="C48" t="s">
        <v>1624</v>
      </c>
      <c r="D48" t="s">
        <v>1624</v>
      </c>
      <c r="E48" t="s">
        <v>1624</v>
      </c>
      <c r="F48">
        <v>1820002</v>
      </c>
      <c r="G48" t="s">
        <v>1864</v>
      </c>
      <c r="H48" t="s">
        <v>1812</v>
      </c>
      <c r="I48" t="s">
        <v>1812</v>
      </c>
      <c r="J48" t="s">
        <v>1862</v>
      </c>
      <c r="N48">
        <v>0</v>
      </c>
      <c r="O48" t="s">
        <v>759</v>
      </c>
      <c r="P48" t="s">
        <v>1863</v>
      </c>
      <c r="U48">
        <v>0</v>
      </c>
      <c r="V48">
        <v>0</v>
      </c>
      <c r="W48">
        <v>0</v>
      </c>
      <c r="X48">
        <v>0</v>
      </c>
    </row>
    <row r="49" spans="1:24" hidden="1" x14ac:dyDescent="0.2">
      <c r="A49">
        <v>10101011820003</v>
      </c>
      <c r="B49" t="s">
        <v>1624</v>
      </c>
      <c r="C49" t="s">
        <v>1624</v>
      </c>
      <c r="D49" t="s">
        <v>1624</v>
      </c>
      <c r="E49" t="s">
        <v>1624</v>
      </c>
      <c r="F49">
        <v>1820003</v>
      </c>
      <c r="G49" t="s">
        <v>1865</v>
      </c>
      <c r="H49" t="s">
        <v>1812</v>
      </c>
      <c r="I49" t="s">
        <v>1812</v>
      </c>
      <c r="J49" t="s">
        <v>1862</v>
      </c>
      <c r="N49">
        <v>0</v>
      </c>
      <c r="O49" t="s">
        <v>759</v>
      </c>
      <c r="P49" t="s">
        <v>1863</v>
      </c>
      <c r="U49">
        <v>0</v>
      </c>
      <c r="V49">
        <v>0</v>
      </c>
      <c r="W49">
        <v>0</v>
      </c>
      <c r="X49">
        <v>0</v>
      </c>
    </row>
    <row r="50" spans="1:24" hidden="1" x14ac:dyDescent="0.2">
      <c r="A50">
        <v>10101011820004</v>
      </c>
      <c r="B50" t="s">
        <v>1624</v>
      </c>
      <c r="C50" t="s">
        <v>1624</v>
      </c>
      <c r="D50" t="s">
        <v>1624</v>
      </c>
      <c r="E50" t="s">
        <v>1624</v>
      </c>
      <c r="F50">
        <v>1820004</v>
      </c>
      <c r="G50" t="s">
        <v>1866</v>
      </c>
      <c r="H50" t="s">
        <v>1812</v>
      </c>
      <c r="I50" t="s">
        <v>1812</v>
      </c>
      <c r="J50" t="s">
        <v>1862</v>
      </c>
      <c r="N50">
        <v>0</v>
      </c>
      <c r="O50" t="s">
        <v>759</v>
      </c>
      <c r="P50" t="s">
        <v>1863</v>
      </c>
      <c r="U50">
        <v>0</v>
      </c>
      <c r="V50">
        <v>0</v>
      </c>
      <c r="W50">
        <v>0</v>
      </c>
      <c r="X50">
        <v>0</v>
      </c>
    </row>
    <row r="51" spans="1:24" hidden="1" x14ac:dyDescent="0.2">
      <c r="A51">
        <v>10101011820005</v>
      </c>
      <c r="B51" t="s">
        <v>1624</v>
      </c>
      <c r="C51" t="s">
        <v>1624</v>
      </c>
      <c r="D51" t="s">
        <v>1624</v>
      </c>
      <c r="E51" t="s">
        <v>1624</v>
      </c>
      <c r="F51">
        <v>1820005</v>
      </c>
      <c r="G51" t="s">
        <v>1867</v>
      </c>
      <c r="H51" t="s">
        <v>1812</v>
      </c>
      <c r="I51" t="s">
        <v>1812</v>
      </c>
      <c r="J51" t="s">
        <v>1862</v>
      </c>
      <c r="N51">
        <v>0</v>
      </c>
      <c r="O51" t="s">
        <v>759</v>
      </c>
      <c r="P51" t="s">
        <v>1863</v>
      </c>
      <c r="U51">
        <v>0</v>
      </c>
      <c r="V51">
        <v>0</v>
      </c>
      <c r="W51">
        <v>0</v>
      </c>
      <c r="X51">
        <v>0</v>
      </c>
    </row>
    <row r="52" spans="1:24" hidden="1" x14ac:dyDescent="0.2">
      <c r="A52">
        <v>10101011910001</v>
      </c>
      <c r="B52" t="s">
        <v>1624</v>
      </c>
      <c r="C52" t="s">
        <v>1624</v>
      </c>
      <c r="D52" t="s">
        <v>1624</v>
      </c>
      <c r="E52" t="s">
        <v>1624</v>
      </c>
      <c r="F52">
        <v>1910001</v>
      </c>
      <c r="G52" t="s">
        <v>1852</v>
      </c>
      <c r="H52" t="s">
        <v>1812</v>
      </c>
      <c r="I52" t="s">
        <v>1812</v>
      </c>
      <c r="J52" t="s">
        <v>1868</v>
      </c>
      <c r="N52">
        <v>0</v>
      </c>
      <c r="O52" t="s">
        <v>609</v>
      </c>
      <c r="P52" t="s">
        <v>1869</v>
      </c>
      <c r="U52">
        <v>0</v>
      </c>
      <c r="V52">
        <v>-7702.18</v>
      </c>
      <c r="W52">
        <v>0</v>
      </c>
      <c r="X52">
        <v>-7702.18</v>
      </c>
    </row>
    <row r="53" spans="1:24" hidden="1" x14ac:dyDescent="0.2">
      <c r="A53">
        <v>10101011910002</v>
      </c>
      <c r="B53" t="s">
        <v>1624</v>
      </c>
      <c r="C53" t="s">
        <v>1624</v>
      </c>
      <c r="D53" t="s">
        <v>1624</v>
      </c>
      <c r="E53" t="s">
        <v>1624</v>
      </c>
      <c r="F53">
        <v>1910002</v>
      </c>
      <c r="G53" t="s">
        <v>1855</v>
      </c>
      <c r="H53" t="s">
        <v>1812</v>
      </c>
      <c r="I53" t="s">
        <v>1812</v>
      </c>
      <c r="J53" t="s">
        <v>1868</v>
      </c>
      <c r="N53">
        <v>0</v>
      </c>
      <c r="O53" t="s">
        <v>609</v>
      </c>
      <c r="P53" t="s">
        <v>1869</v>
      </c>
      <c r="U53">
        <v>0</v>
      </c>
      <c r="V53">
        <v>0</v>
      </c>
      <c r="W53">
        <v>0</v>
      </c>
      <c r="X53">
        <v>0</v>
      </c>
    </row>
    <row r="54" spans="1:24" hidden="1" x14ac:dyDescent="0.2">
      <c r="A54">
        <v>10101011910003</v>
      </c>
      <c r="B54" t="s">
        <v>1624</v>
      </c>
      <c r="C54" t="s">
        <v>1624</v>
      </c>
      <c r="D54" t="s">
        <v>1624</v>
      </c>
      <c r="E54" t="s">
        <v>1624</v>
      </c>
      <c r="F54">
        <v>1910003</v>
      </c>
      <c r="G54" t="s">
        <v>1856</v>
      </c>
      <c r="H54" t="s">
        <v>1812</v>
      </c>
      <c r="I54" t="s">
        <v>1812</v>
      </c>
      <c r="J54" t="s">
        <v>1868</v>
      </c>
      <c r="N54">
        <v>0</v>
      </c>
      <c r="O54" t="s">
        <v>609</v>
      </c>
      <c r="P54" t="s">
        <v>1869</v>
      </c>
      <c r="U54">
        <v>0</v>
      </c>
      <c r="V54">
        <v>0</v>
      </c>
      <c r="W54">
        <v>0</v>
      </c>
      <c r="X54">
        <v>0</v>
      </c>
    </row>
    <row r="55" spans="1:24" hidden="1" x14ac:dyDescent="0.2">
      <c r="A55">
        <v>10101011910004</v>
      </c>
      <c r="B55" t="s">
        <v>1624</v>
      </c>
      <c r="C55" t="s">
        <v>1624</v>
      </c>
      <c r="D55" t="s">
        <v>1624</v>
      </c>
      <c r="E55" t="s">
        <v>1624</v>
      </c>
      <c r="F55">
        <v>1910004</v>
      </c>
      <c r="G55" t="s">
        <v>1857</v>
      </c>
      <c r="H55" t="s">
        <v>1812</v>
      </c>
      <c r="I55" t="s">
        <v>1812</v>
      </c>
      <c r="J55" t="s">
        <v>1868</v>
      </c>
      <c r="N55">
        <v>0</v>
      </c>
      <c r="O55" t="s">
        <v>609</v>
      </c>
      <c r="P55" t="s">
        <v>1869</v>
      </c>
      <c r="U55">
        <v>0</v>
      </c>
      <c r="V55">
        <v>0</v>
      </c>
      <c r="W55">
        <v>0</v>
      </c>
      <c r="X55">
        <v>0</v>
      </c>
    </row>
    <row r="56" spans="1:24" hidden="1" x14ac:dyDescent="0.2">
      <c r="A56">
        <v>10101011910005</v>
      </c>
      <c r="B56" t="s">
        <v>1624</v>
      </c>
      <c r="C56" t="s">
        <v>1624</v>
      </c>
      <c r="D56" t="s">
        <v>1624</v>
      </c>
      <c r="E56" t="s">
        <v>1624</v>
      </c>
      <c r="F56">
        <v>1910005</v>
      </c>
      <c r="G56" t="s">
        <v>1858</v>
      </c>
      <c r="H56" t="s">
        <v>1812</v>
      </c>
      <c r="I56" t="s">
        <v>1812</v>
      </c>
      <c r="J56" t="s">
        <v>1868</v>
      </c>
      <c r="N56">
        <v>0</v>
      </c>
      <c r="O56" t="s">
        <v>609</v>
      </c>
      <c r="P56" t="s">
        <v>1869</v>
      </c>
      <c r="U56">
        <v>0</v>
      </c>
      <c r="V56">
        <v>0</v>
      </c>
      <c r="W56">
        <v>0</v>
      </c>
      <c r="X56">
        <v>0</v>
      </c>
    </row>
    <row r="57" spans="1:24" hidden="1" x14ac:dyDescent="0.2">
      <c r="A57">
        <v>10101011910006</v>
      </c>
      <c r="B57" t="s">
        <v>1624</v>
      </c>
      <c r="C57" t="s">
        <v>1624</v>
      </c>
      <c r="D57" t="s">
        <v>1624</v>
      </c>
      <c r="E57" t="s">
        <v>1624</v>
      </c>
      <c r="F57">
        <v>1910006</v>
      </c>
      <c r="G57" t="s">
        <v>1859</v>
      </c>
      <c r="H57" t="s">
        <v>1812</v>
      </c>
      <c r="I57" t="s">
        <v>1812</v>
      </c>
      <c r="J57" t="s">
        <v>1868</v>
      </c>
      <c r="N57">
        <v>0</v>
      </c>
      <c r="O57" t="s">
        <v>609</v>
      </c>
      <c r="P57" t="s">
        <v>1869</v>
      </c>
      <c r="U57">
        <v>0</v>
      </c>
      <c r="V57">
        <v>0</v>
      </c>
      <c r="W57">
        <v>0</v>
      </c>
      <c r="X57">
        <v>0</v>
      </c>
    </row>
    <row r="58" spans="1:24" hidden="1" x14ac:dyDescent="0.2">
      <c r="A58">
        <v>10101011910007</v>
      </c>
      <c r="B58" t="s">
        <v>1624</v>
      </c>
      <c r="C58" t="s">
        <v>1624</v>
      </c>
      <c r="D58" t="s">
        <v>1624</v>
      </c>
      <c r="E58" t="s">
        <v>1624</v>
      </c>
      <c r="F58">
        <v>1910007</v>
      </c>
      <c r="G58" t="s">
        <v>1860</v>
      </c>
      <c r="H58" t="s">
        <v>1812</v>
      </c>
      <c r="I58" t="s">
        <v>1812</v>
      </c>
      <c r="J58" t="s">
        <v>1868</v>
      </c>
      <c r="N58">
        <v>0</v>
      </c>
      <c r="O58" t="s">
        <v>609</v>
      </c>
      <c r="P58" t="s">
        <v>1869</v>
      </c>
      <c r="U58">
        <v>0</v>
      </c>
      <c r="V58">
        <v>-44595.39</v>
      </c>
      <c r="W58">
        <v>0</v>
      </c>
      <c r="X58">
        <v>-44595.39</v>
      </c>
    </row>
    <row r="59" spans="1:24" hidden="1" x14ac:dyDescent="0.2">
      <c r="A59">
        <v>10101011915001</v>
      </c>
      <c r="B59" t="s">
        <v>1624</v>
      </c>
      <c r="C59" t="s">
        <v>1624</v>
      </c>
      <c r="D59" t="s">
        <v>1624</v>
      </c>
      <c r="E59" t="s">
        <v>1624</v>
      </c>
      <c r="F59">
        <v>1915001</v>
      </c>
      <c r="G59" t="s">
        <v>1870</v>
      </c>
      <c r="H59" t="s">
        <v>1812</v>
      </c>
      <c r="I59" t="s">
        <v>1812</v>
      </c>
      <c r="J59" t="s">
        <v>1871</v>
      </c>
      <c r="N59">
        <v>0</v>
      </c>
      <c r="O59" t="s">
        <v>759</v>
      </c>
      <c r="P59" t="s">
        <v>1872</v>
      </c>
      <c r="U59">
        <v>0</v>
      </c>
      <c r="V59">
        <v>-723612</v>
      </c>
      <c r="W59">
        <v>0</v>
      </c>
      <c r="X59">
        <v>-723612</v>
      </c>
    </row>
    <row r="60" spans="1:24" hidden="1" x14ac:dyDescent="0.2">
      <c r="A60">
        <v>10101011915002</v>
      </c>
      <c r="B60" t="s">
        <v>1624</v>
      </c>
      <c r="C60" t="s">
        <v>1624</v>
      </c>
      <c r="D60" t="s">
        <v>1624</v>
      </c>
      <c r="E60" t="s">
        <v>1624</v>
      </c>
      <c r="F60">
        <v>1915002</v>
      </c>
      <c r="G60" t="s">
        <v>1873</v>
      </c>
      <c r="H60" t="s">
        <v>1812</v>
      </c>
      <c r="I60" t="s">
        <v>1812</v>
      </c>
      <c r="J60" t="s">
        <v>1871</v>
      </c>
      <c r="N60">
        <v>0</v>
      </c>
      <c r="O60" t="s">
        <v>759</v>
      </c>
      <c r="P60" t="s">
        <v>1872</v>
      </c>
      <c r="U60">
        <v>0</v>
      </c>
      <c r="V60">
        <v>0</v>
      </c>
      <c r="W60">
        <v>0</v>
      </c>
      <c r="X60">
        <v>0</v>
      </c>
    </row>
    <row r="61" spans="1:24" hidden="1" x14ac:dyDescent="0.2">
      <c r="A61">
        <v>10101011915003</v>
      </c>
      <c r="B61" t="s">
        <v>1624</v>
      </c>
      <c r="C61" t="s">
        <v>1624</v>
      </c>
      <c r="D61" t="s">
        <v>1624</v>
      </c>
      <c r="E61" t="s">
        <v>1624</v>
      </c>
      <c r="F61">
        <v>1915003</v>
      </c>
      <c r="G61" t="s">
        <v>1874</v>
      </c>
      <c r="H61" t="s">
        <v>1812</v>
      </c>
      <c r="I61" t="s">
        <v>1812</v>
      </c>
      <c r="J61" t="s">
        <v>1871</v>
      </c>
      <c r="N61">
        <v>0</v>
      </c>
      <c r="O61" t="s">
        <v>759</v>
      </c>
      <c r="P61" t="s">
        <v>1872</v>
      </c>
      <c r="U61">
        <v>0</v>
      </c>
      <c r="V61">
        <v>-50679</v>
      </c>
      <c r="W61">
        <v>0</v>
      </c>
      <c r="X61">
        <v>-50679</v>
      </c>
    </row>
    <row r="62" spans="1:24" hidden="1" x14ac:dyDescent="0.2">
      <c r="A62">
        <v>10101012020001</v>
      </c>
      <c r="B62" t="s">
        <v>1624</v>
      </c>
      <c r="C62" t="s">
        <v>1624</v>
      </c>
      <c r="D62" t="s">
        <v>1624</v>
      </c>
      <c r="E62" t="s">
        <v>1624</v>
      </c>
      <c r="F62">
        <v>2020001</v>
      </c>
      <c r="G62" t="s">
        <v>1875</v>
      </c>
      <c r="H62" t="s">
        <v>1812</v>
      </c>
      <c r="I62" t="s">
        <v>1812</v>
      </c>
      <c r="J62" t="s">
        <v>1871</v>
      </c>
      <c r="N62">
        <v>0</v>
      </c>
      <c r="O62" t="s">
        <v>759</v>
      </c>
      <c r="P62" t="s">
        <v>1872</v>
      </c>
      <c r="U62">
        <v>0</v>
      </c>
      <c r="V62">
        <v>-105129.46</v>
      </c>
      <c r="W62">
        <v>0</v>
      </c>
      <c r="X62">
        <v>-105129.46</v>
      </c>
    </row>
    <row r="63" spans="1:24" hidden="1" x14ac:dyDescent="0.2">
      <c r="A63">
        <v>10101012020002</v>
      </c>
      <c r="B63" t="s">
        <v>1624</v>
      </c>
      <c r="C63" t="s">
        <v>1624</v>
      </c>
      <c r="D63" t="s">
        <v>1624</v>
      </c>
      <c r="E63" t="s">
        <v>1624</v>
      </c>
      <c r="F63">
        <v>2020002</v>
      </c>
      <c r="G63" t="s">
        <v>1876</v>
      </c>
      <c r="H63" t="s">
        <v>1812</v>
      </c>
      <c r="I63" t="s">
        <v>1812</v>
      </c>
      <c r="J63" t="s">
        <v>1871</v>
      </c>
      <c r="N63">
        <v>0</v>
      </c>
      <c r="O63" t="s">
        <v>759</v>
      </c>
      <c r="P63" t="s">
        <v>1872</v>
      </c>
      <c r="U63">
        <v>0</v>
      </c>
      <c r="V63">
        <v>0</v>
      </c>
      <c r="W63">
        <v>0</v>
      </c>
      <c r="X63">
        <v>0</v>
      </c>
    </row>
    <row r="64" spans="1:24" hidden="1" x14ac:dyDescent="0.2">
      <c r="A64">
        <v>10101012020003</v>
      </c>
      <c r="B64" t="s">
        <v>1624</v>
      </c>
      <c r="C64" t="s">
        <v>1624</v>
      </c>
      <c r="D64" t="s">
        <v>1624</v>
      </c>
      <c r="E64" t="s">
        <v>1624</v>
      </c>
      <c r="F64">
        <v>2020003</v>
      </c>
      <c r="G64" t="s">
        <v>1877</v>
      </c>
      <c r="H64" t="s">
        <v>1812</v>
      </c>
      <c r="I64" t="s">
        <v>1812</v>
      </c>
      <c r="J64" t="s">
        <v>1871</v>
      </c>
      <c r="N64">
        <v>0</v>
      </c>
      <c r="O64" t="s">
        <v>759</v>
      </c>
      <c r="P64" t="s">
        <v>1872</v>
      </c>
      <c r="U64">
        <v>0</v>
      </c>
      <c r="V64">
        <v>0</v>
      </c>
      <c r="W64">
        <v>0</v>
      </c>
      <c r="X64">
        <v>0</v>
      </c>
    </row>
    <row r="65" spans="1:24" hidden="1" x14ac:dyDescent="0.2">
      <c r="A65">
        <v>10101012020004</v>
      </c>
      <c r="B65" t="s">
        <v>1624</v>
      </c>
      <c r="C65" t="s">
        <v>1624</v>
      </c>
      <c r="D65" t="s">
        <v>1624</v>
      </c>
      <c r="E65" t="s">
        <v>1624</v>
      </c>
      <c r="F65">
        <v>2020004</v>
      </c>
      <c r="G65" t="s">
        <v>1878</v>
      </c>
      <c r="H65" t="s">
        <v>1812</v>
      </c>
      <c r="I65" t="s">
        <v>1812</v>
      </c>
      <c r="J65" t="s">
        <v>1871</v>
      </c>
      <c r="N65">
        <v>0</v>
      </c>
      <c r="O65" t="s">
        <v>759</v>
      </c>
      <c r="P65" t="s">
        <v>1872</v>
      </c>
      <c r="U65">
        <v>0</v>
      </c>
      <c r="V65">
        <v>0</v>
      </c>
      <c r="W65">
        <v>0</v>
      </c>
      <c r="X65">
        <v>0</v>
      </c>
    </row>
    <row r="66" spans="1:24" hidden="1" x14ac:dyDescent="0.2">
      <c r="A66">
        <v>10101012020005</v>
      </c>
      <c r="B66" t="s">
        <v>1624</v>
      </c>
      <c r="C66" t="s">
        <v>1624</v>
      </c>
      <c r="D66" t="s">
        <v>1624</v>
      </c>
      <c r="E66" t="s">
        <v>1624</v>
      </c>
      <c r="F66">
        <v>2020005</v>
      </c>
      <c r="G66" t="s">
        <v>1879</v>
      </c>
      <c r="H66" t="s">
        <v>1812</v>
      </c>
      <c r="I66" t="s">
        <v>1812</v>
      </c>
      <c r="J66" t="s">
        <v>1871</v>
      </c>
      <c r="N66">
        <v>0</v>
      </c>
      <c r="O66" t="s">
        <v>759</v>
      </c>
      <c r="P66" t="s">
        <v>1872</v>
      </c>
      <c r="U66">
        <v>0</v>
      </c>
      <c r="V66">
        <v>0</v>
      </c>
      <c r="W66">
        <v>0</v>
      </c>
      <c r="X66">
        <v>0</v>
      </c>
    </row>
    <row r="67" spans="1:24" hidden="1" x14ac:dyDescent="0.2">
      <c r="A67">
        <v>10101012025001</v>
      </c>
      <c r="B67" t="s">
        <v>1624</v>
      </c>
      <c r="C67" t="s">
        <v>1624</v>
      </c>
      <c r="D67" t="s">
        <v>1624</v>
      </c>
      <c r="E67" t="s">
        <v>1624</v>
      </c>
      <c r="F67">
        <v>2025001</v>
      </c>
      <c r="G67" t="s">
        <v>1880</v>
      </c>
      <c r="H67" t="s">
        <v>1812</v>
      </c>
      <c r="I67" t="s">
        <v>1812</v>
      </c>
      <c r="J67" t="s">
        <v>1871</v>
      </c>
      <c r="N67">
        <v>0</v>
      </c>
      <c r="O67" t="s">
        <v>759</v>
      </c>
      <c r="P67" t="s">
        <v>1872</v>
      </c>
      <c r="U67">
        <v>0</v>
      </c>
      <c r="V67">
        <v>-603495.5</v>
      </c>
      <c r="W67">
        <v>0</v>
      </c>
      <c r="X67">
        <v>-603495.5</v>
      </c>
    </row>
    <row r="68" spans="1:24" hidden="1" x14ac:dyDescent="0.2">
      <c r="A68">
        <v>10101012025002</v>
      </c>
      <c r="B68" t="s">
        <v>1624</v>
      </c>
      <c r="C68" t="s">
        <v>1624</v>
      </c>
      <c r="D68" t="s">
        <v>1624</v>
      </c>
      <c r="E68" t="s">
        <v>1624</v>
      </c>
      <c r="F68">
        <v>2025002</v>
      </c>
      <c r="G68" t="s">
        <v>1881</v>
      </c>
      <c r="H68" t="s">
        <v>1812</v>
      </c>
      <c r="I68" t="s">
        <v>1812</v>
      </c>
      <c r="J68" t="s">
        <v>1871</v>
      </c>
      <c r="N68">
        <v>0</v>
      </c>
      <c r="O68" t="s">
        <v>759</v>
      </c>
      <c r="P68" t="s">
        <v>1872</v>
      </c>
      <c r="U68">
        <v>0</v>
      </c>
      <c r="V68">
        <v>0</v>
      </c>
      <c r="W68">
        <v>0</v>
      </c>
      <c r="X68">
        <v>0</v>
      </c>
    </row>
    <row r="69" spans="1:24" hidden="1" x14ac:dyDescent="0.2">
      <c r="A69">
        <v>10101012025003</v>
      </c>
      <c r="B69" t="s">
        <v>1624</v>
      </c>
      <c r="C69" t="s">
        <v>1624</v>
      </c>
      <c r="D69" t="s">
        <v>1624</v>
      </c>
      <c r="E69" t="s">
        <v>1624</v>
      </c>
      <c r="F69">
        <v>2025003</v>
      </c>
      <c r="G69" t="s">
        <v>1882</v>
      </c>
      <c r="H69" t="s">
        <v>1812</v>
      </c>
      <c r="I69" t="s">
        <v>1812</v>
      </c>
      <c r="J69" t="s">
        <v>1871</v>
      </c>
      <c r="N69">
        <v>0</v>
      </c>
      <c r="O69" t="s">
        <v>759</v>
      </c>
      <c r="P69" t="s">
        <v>1872</v>
      </c>
      <c r="U69">
        <v>0</v>
      </c>
      <c r="V69">
        <v>0</v>
      </c>
      <c r="W69">
        <v>0</v>
      </c>
      <c r="X69">
        <v>0</v>
      </c>
    </row>
    <row r="70" spans="1:24" hidden="1" x14ac:dyDescent="0.2">
      <c r="A70">
        <v>10101012025004</v>
      </c>
      <c r="B70" t="s">
        <v>1624</v>
      </c>
      <c r="C70" t="s">
        <v>1624</v>
      </c>
      <c r="D70" t="s">
        <v>1624</v>
      </c>
      <c r="E70" t="s">
        <v>1624</v>
      </c>
      <c r="F70">
        <v>2025004</v>
      </c>
      <c r="G70" t="s">
        <v>1883</v>
      </c>
      <c r="H70" t="s">
        <v>1812</v>
      </c>
      <c r="I70" t="s">
        <v>1812</v>
      </c>
      <c r="J70" t="s">
        <v>1871</v>
      </c>
      <c r="N70">
        <v>0</v>
      </c>
      <c r="O70" t="s">
        <v>759</v>
      </c>
      <c r="P70" t="s">
        <v>1872</v>
      </c>
      <c r="U70">
        <v>0</v>
      </c>
      <c r="V70">
        <v>0</v>
      </c>
      <c r="W70">
        <v>0</v>
      </c>
      <c r="X70">
        <v>0</v>
      </c>
    </row>
    <row r="71" spans="1:24" hidden="1" x14ac:dyDescent="0.2">
      <c r="A71">
        <v>10101012025005</v>
      </c>
      <c r="B71" t="s">
        <v>1624</v>
      </c>
      <c r="C71" t="s">
        <v>1624</v>
      </c>
      <c r="D71" t="s">
        <v>1624</v>
      </c>
      <c r="E71" t="s">
        <v>1624</v>
      </c>
      <c r="F71">
        <v>2025005</v>
      </c>
      <c r="G71" t="s">
        <v>1884</v>
      </c>
      <c r="H71" t="s">
        <v>1812</v>
      </c>
      <c r="I71" t="s">
        <v>1812</v>
      </c>
      <c r="J71" t="s">
        <v>1871</v>
      </c>
      <c r="N71">
        <v>0</v>
      </c>
      <c r="O71" t="s">
        <v>759</v>
      </c>
      <c r="P71" t="s">
        <v>1872</v>
      </c>
      <c r="U71">
        <v>0</v>
      </c>
      <c r="V71">
        <v>0</v>
      </c>
      <c r="W71">
        <v>0</v>
      </c>
      <c r="X71">
        <v>0</v>
      </c>
    </row>
    <row r="72" spans="1:24" hidden="1" x14ac:dyDescent="0.2">
      <c r="A72">
        <v>10101012030001</v>
      </c>
      <c r="B72" t="s">
        <v>1624</v>
      </c>
      <c r="C72" t="s">
        <v>1624</v>
      </c>
      <c r="D72" t="s">
        <v>1624</v>
      </c>
      <c r="E72" t="s">
        <v>1624</v>
      </c>
      <c r="F72">
        <v>2030001</v>
      </c>
      <c r="G72" t="s">
        <v>1885</v>
      </c>
      <c r="H72" t="s">
        <v>1812</v>
      </c>
      <c r="I72" t="s">
        <v>1812</v>
      </c>
      <c r="J72" t="s">
        <v>1886</v>
      </c>
      <c r="N72">
        <v>0</v>
      </c>
      <c r="O72" t="s">
        <v>1887</v>
      </c>
      <c r="P72" t="s">
        <v>1888</v>
      </c>
      <c r="U72">
        <v>0</v>
      </c>
      <c r="V72">
        <v>-281529.15999999997</v>
      </c>
      <c r="W72">
        <v>0</v>
      </c>
      <c r="X72">
        <v>-281529.15999999997</v>
      </c>
    </row>
    <row r="73" spans="1:24" hidden="1" x14ac:dyDescent="0.2">
      <c r="A73">
        <v>10101012030002</v>
      </c>
      <c r="B73" t="s">
        <v>1624</v>
      </c>
      <c r="C73" t="s">
        <v>1624</v>
      </c>
      <c r="D73" t="s">
        <v>1624</v>
      </c>
      <c r="E73" t="s">
        <v>1624</v>
      </c>
      <c r="F73">
        <v>2030002</v>
      </c>
      <c r="G73" t="s">
        <v>1889</v>
      </c>
      <c r="H73" t="s">
        <v>1812</v>
      </c>
      <c r="I73" t="s">
        <v>1812</v>
      </c>
      <c r="J73" t="s">
        <v>1886</v>
      </c>
      <c r="N73">
        <v>0</v>
      </c>
      <c r="O73" t="s">
        <v>1887</v>
      </c>
      <c r="P73" t="s">
        <v>1888</v>
      </c>
      <c r="U73">
        <v>0</v>
      </c>
      <c r="V73">
        <v>0</v>
      </c>
      <c r="W73">
        <v>0</v>
      </c>
      <c r="X73">
        <v>0</v>
      </c>
    </row>
    <row r="74" spans="1:24" hidden="1" x14ac:dyDescent="0.2">
      <c r="A74">
        <v>10101012030003</v>
      </c>
      <c r="B74" t="s">
        <v>1624</v>
      </c>
      <c r="C74" t="s">
        <v>1624</v>
      </c>
      <c r="D74" t="s">
        <v>1624</v>
      </c>
      <c r="E74" t="s">
        <v>1624</v>
      </c>
      <c r="F74">
        <v>2030003</v>
      </c>
      <c r="G74" t="s">
        <v>1890</v>
      </c>
      <c r="H74" t="s">
        <v>1812</v>
      </c>
      <c r="I74" t="s">
        <v>1812</v>
      </c>
      <c r="J74" t="s">
        <v>1886</v>
      </c>
      <c r="N74">
        <v>0</v>
      </c>
      <c r="O74" t="s">
        <v>1887</v>
      </c>
      <c r="P74" t="s">
        <v>1888</v>
      </c>
      <c r="U74">
        <v>0</v>
      </c>
      <c r="V74">
        <v>0</v>
      </c>
      <c r="W74">
        <v>0</v>
      </c>
      <c r="X74">
        <v>0</v>
      </c>
    </row>
    <row r="75" spans="1:24" hidden="1" x14ac:dyDescent="0.2">
      <c r="A75">
        <v>10101012030004</v>
      </c>
      <c r="B75" t="s">
        <v>1624</v>
      </c>
      <c r="C75" t="s">
        <v>1624</v>
      </c>
      <c r="D75" t="s">
        <v>1624</v>
      </c>
      <c r="E75" t="s">
        <v>1624</v>
      </c>
      <c r="F75">
        <v>2030004</v>
      </c>
      <c r="G75" t="s">
        <v>1891</v>
      </c>
      <c r="H75" t="s">
        <v>1812</v>
      </c>
      <c r="I75" t="s">
        <v>1812</v>
      </c>
      <c r="J75" t="s">
        <v>1886</v>
      </c>
      <c r="N75">
        <v>0</v>
      </c>
      <c r="O75" t="s">
        <v>1887</v>
      </c>
      <c r="P75" t="s">
        <v>1888</v>
      </c>
      <c r="U75">
        <v>0</v>
      </c>
      <c r="V75">
        <v>0</v>
      </c>
      <c r="W75">
        <v>0</v>
      </c>
      <c r="X75">
        <v>0</v>
      </c>
    </row>
    <row r="76" spans="1:24" hidden="1" x14ac:dyDescent="0.2">
      <c r="A76">
        <v>10101012030005</v>
      </c>
      <c r="B76" t="s">
        <v>1624</v>
      </c>
      <c r="C76" t="s">
        <v>1624</v>
      </c>
      <c r="D76" t="s">
        <v>1624</v>
      </c>
      <c r="E76" t="s">
        <v>1624</v>
      </c>
      <c r="F76">
        <v>2030005</v>
      </c>
      <c r="G76" t="s">
        <v>1892</v>
      </c>
      <c r="H76" t="s">
        <v>1812</v>
      </c>
      <c r="I76" t="s">
        <v>1812</v>
      </c>
      <c r="J76" t="s">
        <v>1886</v>
      </c>
      <c r="N76">
        <v>0</v>
      </c>
      <c r="O76" t="s">
        <v>1887</v>
      </c>
      <c r="P76" t="s">
        <v>1888</v>
      </c>
      <c r="U76">
        <v>0</v>
      </c>
      <c r="V76">
        <v>0</v>
      </c>
      <c r="W76">
        <v>0</v>
      </c>
      <c r="X76">
        <v>0</v>
      </c>
    </row>
    <row r="77" spans="1:24" hidden="1" x14ac:dyDescent="0.2">
      <c r="A77">
        <v>10101012083001</v>
      </c>
      <c r="B77" t="s">
        <v>1624</v>
      </c>
      <c r="C77" t="s">
        <v>1624</v>
      </c>
      <c r="D77" t="s">
        <v>1624</v>
      </c>
      <c r="E77" t="s">
        <v>1624</v>
      </c>
      <c r="F77">
        <v>2083001</v>
      </c>
      <c r="G77" t="s">
        <v>1893</v>
      </c>
      <c r="H77" t="s">
        <v>1812</v>
      </c>
      <c r="I77" t="s">
        <v>1812</v>
      </c>
      <c r="J77" t="s">
        <v>1871</v>
      </c>
      <c r="N77">
        <v>0</v>
      </c>
      <c r="O77" t="s">
        <v>759</v>
      </c>
      <c r="P77" t="s">
        <v>1872</v>
      </c>
      <c r="U77">
        <v>0</v>
      </c>
      <c r="V77">
        <v>-1572215.94</v>
      </c>
      <c r="W77">
        <v>0</v>
      </c>
      <c r="X77">
        <v>-1572215.94</v>
      </c>
    </row>
    <row r="78" spans="1:24" hidden="1" x14ac:dyDescent="0.2">
      <c r="A78">
        <v>10101012083002</v>
      </c>
      <c r="B78" t="s">
        <v>1624</v>
      </c>
      <c r="C78" t="s">
        <v>1624</v>
      </c>
      <c r="D78" t="s">
        <v>1624</v>
      </c>
      <c r="E78" t="s">
        <v>1624</v>
      </c>
      <c r="F78">
        <v>2083002</v>
      </c>
      <c r="G78" t="s">
        <v>1894</v>
      </c>
      <c r="H78" t="s">
        <v>1812</v>
      </c>
      <c r="I78" t="s">
        <v>1812</v>
      </c>
      <c r="J78" t="s">
        <v>1871</v>
      </c>
      <c r="N78">
        <v>0</v>
      </c>
      <c r="O78" t="s">
        <v>759</v>
      </c>
      <c r="P78" t="s">
        <v>1872</v>
      </c>
      <c r="U78">
        <v>0</v>
      </c>
      <c r="V78">
        <v>0</v>
      </c>
      <c r="W78">
        <v>0</v>
      </c>
      <c r="X78">
        <v>0</v>
      </c>
    </row>
    <row r="79" spans="1:24" hidden="1" x14ac:dyDescent="0.2">
      <c r="A79">
        <v>10101012083003</v>
      </c>
      <c r="B79" t="s">
        <v>1624</v>
      </c>
      <c r="C79" t="s">
        <v>1624</v>
      </c>
      <c r="D79" t="s">
        <v>1624</v>
      </c>
      <c r="E79" t="s">
        <v>1624</v>
      </c>
      <c r="F79">
        <v>2083003</v>
      </c>
      <c r="G79" t="s">
        <v>1895</v>
      </c>
      <c r="H79" t="s">
        <v>1812</v>
      </c>
      <c r="I79" t="s">
        <v>1812</v>
      </c>
      <c r="J79" t="s">
        <v>1871</v>
      </c>
      <c r="N79">
        <v>0</v>
      </c>
      <c r="O79" t="s">
        <v>759</v>
      </c>
      <c r="P79" t="s">
        <v>1872</v>
      </c>
      <c r="U79">
        <v>0</v>
      </c>
      <c r="V79">
        <v>0</v>
      </c>
      <c r="W79">
        <v>0</v>
      </c>
      <c r="X79">
        <v>0</v>
      </c>
    </row>
    <row r="80" spans="1:24" hidden="1" x14ac:dyDescent="0.2">
      <c r="A80">
        <v>10101012083004</v>
      </c>
      <c r="B80" t="s">
        <v>1624</v>
      </c>
      <c r="C80" t="s">
        <v>1624</v>
      </c>
      <c r="D80" t="s">
        <v>1624</v>
      </c>
      <c r="E80" t="s">
        <v>1624</v>
      </c>
      <c r="F80">
        <v>2083004</v>
      </c>
      <c r="G80" t="s">
        <v>1896</v>
      </c>
      <c r="H80" t="s">
        <v>1812</v>
      </c>
      <c r="I80" t="s">
        <v>1812</v>
      </c>
      <c r="J80" t="s">
        <v>1871</v>
      </c>
      <c r="N80">
        <v>0</v>
      </c>
      <c r="O80" t="s">
        <v>759</v>
      </c>
      <c r="P80" t="s">
        <v>1872</v>
      </c>
      <c r="U80">
        <v>0</v>
      </c>
      <c r="V80">
        <v>0</v>
      </c>
      <c r="W80">
        <v>0</v>
      </c>
      <c r="X80">
        <v>0</v>
      </c>
    </row>
    <row r="81" spans="1:24" hidden="1" x14ac:dyDescent="0.2">
      <c r="A81">
        <v>10101012083005</v>
      </c>
      <c r="B81" t="s">
        <v>1624</v>
      </c>
      <c r="C81" t="s">
        <v>1624</v>
      </c>
      <c r="D81" t="s">
        <v>1624</v>
      </c>
      <c r="E81" t="s">
        <v>1624</v>
      </c>
      <c r="F81">
        <v>2083005</v>
      </c>
      <c r="G81" t="s">
        <v>1897</v>
      </c>
      <c r="H81" t="s">
        <v>1812</v>
      </c>
      <c r="I81" t="s">
        <v>1812</v>
      </c>
      <c r="J81" t="s">
        <v>1871</v>
      </c>
      <c r="N81">
        <v>0</v>
      </c>
      <c r="O81" t="s">
        <v>759</v>
      </c>
      <c r="P81" t="s">
        <v>1872</v>
      </c>
      <c r="U81">
        <v>0</v>
      </c>
      <c r="V81">
        <v>0</v>
      </c>
      <c r="W81">
        <v>0</v>
      </c>
      <c r="X81">
        <v>0</v>
      </c>
    </row>
    <row r="82" spans="1:24" hidden="1" x14ac:dyDescent="0.2">
      <c r="A82">
        <v>10101012085001</v>
      </c>
      <c r="B82" t="s">
        <v>1624</v>
      </c>
      <c r="C82" t="s">
        <v>1624</v>
      </c>
      <c r="D82" t="s">
        <v>1624</v>
      </c>
      <c r="E82" t="s">
        <v>1624</v>
      </c>
      <c r="F82">
        <v>2085001</v>
      </c>
      <c r="G82" t="s">
        <v>1898</v>
      </c>
      <c r="H82" t="s">
        <v>1812</v>
      </c>
      <c r="I82" t="s">
        <v>1812</v>
      </c>
      <c r="J82" t="s">
        <v>1899</v>
      </c>
      <c r="N82">
        <v>0</v>
      </c>
      <c r="O82" t="s">
        <v>758</v>
      </c>
      <c r="P82" t="s">
        <v>1900</v>
      </c>
      <c r="U82">
        <v>0</v>
      </c>
      <c r="V82">
        <v>-1528420.29</v>
      </c>
      <c r="W82">
        <v>0</v>
      </c>
      <c r="X82">
        <v>-1528420.29</v>
      </c>
    </row>
    <row r="83" spans="1:24" hidden="1" x14ac:dyDescent="0.2">
      <c r="A83">
        <v>10101012085002</v>
      </c>
      <c r="B83" t="s">
        <v>1624</v>
      </c>
      <c r="C83" t="s">
        <v>1624</v>
      </c>
      <c r="D83" t="s">
        <v>1624</v>
      </c>
      <c r="E83" t="s">
        <v>1624</v>
      </c>
      <c r="F83">
        <v>2085002</v>
      </c>
      <c r="G83" t="s">
        <v>1901</v>
      </c>
      <c r="H83" t="s">
        <v>1812</v>
      </c>
      <c r="I83" t="s">
        <v>1812</v>
      </c>
      <c r="J83" t="s">
        <v>1899</v>
      </c>
      <c r="N83">
        <v>0</v>
      </c>
      <c r="O83" t="s">
        <v>758</v>
      </c>
      <c r="P83" t="s">
        <v>1900</v>
      </c>
      <c r="U83">
        <v>0</v>
      </c>
      <c r="V83">
        <v>4880656.1900000004</v>
      </c>
      <c r="W83">
        <v>0</v>
      </c>
      <c r="X83">
        <v>4880656.1900000004</v>
      </c>
    </row>
    <row r="84" spans="1:24" hidden="1" x14ac:dyDescent="0.2">
      <c r="A84">
        <v>10101012085003</v>
      </c>
      <c r="B84" t="s">
        <v>1624</v>
      </c>
      <c r="C84" t="s">
        <v>1624</v>
      </c>
      <c r="D84" t="s">
        <v>1624</v>
      </c>
      <c r="E84" t="s">
        <v>1624</v>
      </c>
      <c r="F84">
        <v>2085003</v>
      </c>
      <c r="G84" t="s">
        <v>1902</v>
      </c>
      <c r="H84" t="s">
        <v>1812</v>
      </c>
      <c r="I84" t="s">
        <v>1812</v>
      </c>
      <c r="J84" t="s">
        <v>1899</v>
      </c>
      <c r="N84">
        <v>0</v>
      </c>
      <c r="O84" t="s">
        <v>758</v>
      </c>
      <c r="P84" t="s">
        <v>1900</v>
      </c>
      <c r="U84">
        <v>0</v>
      </c>
      <c r="V84">
        <v>-4316407.37</v>
      </c>
      <c r="W84">
        <v>0</v>
      </c>
      <c r="X84">
        <v>-4316407.37</v>
      </c>
    </row>
    <row r="85" spans="1:24" hidden="1" x14ac:dyDescent="0.2">
      <c r="A85">
        <v>10101012085004</v>
      </c>
      <c r="B85" t="s">
        <v>1624</v>
      </c>
      <c r="C85" t="s">
        <v>1624</v>
      </c>
      <c r="D85" t="s">
        <v>1624</v>
      </c>
      <c r="E85" t="s">
        <v>1624</v>
      </c>
      <c r="F85">
        <v>2085004</v>
      </c>
      <c r="G85" t="s">
        <v>1903</v>
      </c>
      <c r="H85" t="s">
        <v>1812</v>
      </c>
      <c r="I85" t="s">
        <v>1812</v>
      </c>
      <c r="J85" t="s">
        <v>1899</v>
      </c>
      <c r="N85">
        <v>0</v>
      </c>
      <c r="O85" t="s">
        <v>758</v>
      </c>
      <c r="P85" t="s">
        <v>1900</v>
      </c>
      <c r="U85">
        <v>0</v>
      </c>
      <c r="V85">
        <v>175682.57</v>
      </c>
      <c r="W85">
        <v>0</v>
      </c>
      <c r="X85">
        <v>175682.57</v>
      </c>
    </row>
    <row r="86" spans="1:24" hidden="1" x14ac:dyDescent="0.2">
      <c r="A86">
        <v>10101012085005</v>
      </c>
      <c r="B86" t="s">
        <v>1624</v>
      </c>
      <c r="C86" t="s">
        <v>1624</v>
      </c>
      <c r="D86" t="s">
        <v>1624</v>
      </c>
      <c r="E86" t="s">
        <v>1624</v>
      </c>
      <c r="F86">
        <v>2085005</v>
      </c>
      <c r="G86" t="s">
        <v>1904</v>
      </c>
      <c r="H86" t="s">
        <v>1812</v>
      </c>
      <c r="I86" t="s">
        <v>1812</v>
      </c>
      <c r="J86" t="s">
        <v>1899</v>
      </c>
      <c r="N86">
        <v>0</v>
      </c>
      <c r="O86" t="s">
        <v>758</v>
      </c>
      <c r="P86" t="s">
        <v>1900</v>
      </c>
      <c r="U86">
        <v>0</v>
      </c>
      <c r="V86">
        <v>0</v>
      </c>
      <c r="W86">
        <v>0</v>
      </c>
      <c r="X86">
        <v>0</v>
      </c>
    </row>
    <row r="87" spans="1:24" hidden="1" x14ac:dyDescent="0.2">
      <c r="A87">
        <v>10101012085006</v>
      </c>
      <c r="B87" t="s">
        <v>1624</v>
      </c>
      <c r="C87" t="s">
        <v>1624</v>
      </c>
      <c r="D87" t="s">
        <v>1624</v>
      </c>
      <c r="E87" t="s">
        <v>1624</v>
      </c>
      <c r="F87">
        <v>2085006</v>
      </c>
      <c r="G87" t="s">
        <v>1905</v>
      </c>
      <c r="H87" t="s">
        <v>1812</v>
      </c>
      <c r="I87" t="s">
        <v>1812</v>
      </c>
      <c r="J87" t="s">
        <v>1899</v>
      </c>
      <c r="N87">
        <v>0</v>
      </c>
      <c r="O87" t="s">
        <v>758</v>
      </c>
      <c r="P87" t="s">
        <v>1900</v>
      </c>
      <c r="U87">
        <v>0</v>
      </c>
      <c r="V87">
        <v>0</v>
      </c>
      <c r="W87">
        <v>0</v>
      </c>
      <c r="X87">
        <v>0</v>
      </c>
    </row>
    <row r="88" spans="1:24" hidden="1" x14ac:dyDescent="0.2">
      <c r="A88">
        <v>10101012087001</v>
      </c>
      <c r="B88" t="s">
        <v>1624</v>
      </c>
      <c r="C88" t="s">
        <v>1624</v>
      </c>
      <c r="D88" t="s">
        <v>1624</v>
      </c>
      <c r="E88" t="s">
        <v>1624</v>
      </c>
      <c r="F88">
        <v>2087001</v>
      </c>
      <c r="G88" t="s">
        <v>1906</v>
      </c>
      <c r="H88" t="s">
        <v>1812</v>
      </c>
      <c r="I88" t="s">
        <v>1812</v>
      </c>
      <c r="J88" t="s">
        <v>1907</v>
      </c>
      <c r="N88">
        <v>0</v>
      </c>
      <c r="O88" t="s">
        <v>758</v>
      </c>
      <c r="P88" t="s">
        <v>1908</v>
      </c>
      <c r="U88">
        <v>0</v>
      </c>
      <c r="V88">
        <v>-1300000</v>
      </c>
      <c r="W88">
        <v>0</v>
      </c>
      <c r="X88">
        <v>-1300000</v>
      </c>
    </row>
    <row r="89" spans="1:24" hidden="1" x14ac:dyDescent="0.2">
      <c r="A89">
        <v>10101012087002</v>
      </c>
      <c r="B89" t="s">
        <v>1624</v>
      </c>
      <c r="C89" t="s">
        <v>1624</v>
      </c>
      <c r="D89" t="s">
        <v>1624</v>
      </c>
      <c r="E89" t="s">
        <v>1624</v>
      </c>
      <c r="F89">
        <v>2087002</v>
      </c>
      <c r="G89" t="s">
        <v>1909</v>
      </c>
      <c r="H89" t="s">
        <v>1812</v>
      </c>
      <c r="I89" t="s">
        <v>1812</v>
      </c>
      <c r="J89" t="s">
        <v>1907</v>
      </c>
      <c r="N89">
        <v>0</v>
      </c>
      <c r="O89" t="s">
        <v>758</v>
      </c>
      <c r="P89" t="s">
        <v>1908</v>
      </c>
      <c r="U89">
        <v>0</v>
      </c>
      <c r="V89">
        <v>1315639.97</v>
      </c>
      <c r="W89">
        <v>0</v>
      </c>
      <c r="X89">
        <v>1315639.97</v>
      </c>
    </row>
    <row r="90" spans="1:24" hidden="1" x14ac:dyDescent="0.2">
      <c r="A90">
        <v>10101012087003</v>
      </c>
      <c r="B90" t="s">
        <v>1624</v>
      </c>
      <c r="C90" t="s">
        <v>1624</v>
      </c>
      <c r="D90" t="s">
        <v>1624</v>
      </c>
      <c r="E90" t="s">
        <v>1624</v>
      </c>
      <c r="F90">
        <v>2087003</v>
      </c>
      <c r="G90" t="s">
        <v>1910</v>
      </c>
      <c r="H90" t="s">
        <v>1812</v>
      </c>
      <c r="I90" t="s">
        <v>1812</v>
      </c>
      <c r="J90" t="s">
        <v>1907</v>
      </c>
      <c r="N90">
        <v>0</v>
      </c>
      <c r="O90" t="s">
        <v>758</v>
      </c>
      <c r="P90" t="s">
        <v>1908</v>
      </c>
      <c r="U90">
        <v>0</v>
      </c>
      <c r="V90">
        <v>0</v>
      </c>
      <c r="W90">
        <v>0</v>
      </c>
      <c r="X90">
        <v>0</v>
      </c>
    </row>
    <row r="91" spans="1:24" hidden="1" x14ac:dyDescent="0.2">
      <c r="A91">
        <v>10101012087004</v>
      </c>
      <c r="B91" t="s">
        <v>1624</v>
      </c>
      <c r="C91" t="s">
        <v>1624</v>
      </c>
      <c r="D91" t="s">
        <v>1624</v>
      </c>
      <c r="E91" t="s">
        <v>1624</v>
      </c>
      <c r="F91">
        <v>2087004</v>
      </c>
      <c r="G91" t="s">
        <v>1911</v>
      </c>
      <c r="H91" t="s">
        <v>1812</v>
      </c>
      <c r="I91" t="s">
        <v>1812</v>
      </c>
      <c r="J91" t="s">
        <v>1907</v>
      </c>
      <c r="N91">
        <v>0</v>
      </c>
      <c r="O91" t="s">
        <v>758</v>
      </c>
      <c r="P91" t="s">
        <v>1908</v>
      </c>
      <c r="U91">
        <v>0</v>
      </c>
      <c r="V91">
        <v>0</v>
      </c>
      <c r="W91">
        <v>0</v>
      </c>
      <c r="X91">
        <v>0</v>
      </c>
    </row>
    <row r="92" spans="1:24" hidden="1" x14ac:dyDescent="0.2">
      <c r="A92">
        <v>10101012087005</v>
      </c>
      <c r="B92" t="s">
        <v>1624</v>
      </c>
      <c r="C92" t="s">
        <v>1624</v>
      </c>
      <c r="D92" t="s">
        <v>1624</v>
      </c>
      <c r="E92" t="s">
        <v>1624</v>
      </c>
      <c r="F92">
        <v>2087005</v>
      </c>
      <c r="G92" t="s">
        <v>1912</v>
      </c>
      <c r="H92" t="s">
        <v>1812</v>
      </c>
      <c r="I92" t="s">
        <v>1812</v>
      </c>
      <c r="J92" t="s">
        <v>1907</v>
      </c>
      <c r="N92">
        <v>0</v>
      </c>
      <c r="O92" t="s">
        <v>758</v>
      </c>
      <c r="P92" t="s">
        <v>1908</v>
      </c>
      <c r="U92">
        <v>0</v>
      </c>
      <c r="V92">
        <v>0</v>
      </c>
      <c r="W92">
        <v>0</v>
      </c>
      <c r="X92">
        <v>0</v>
      </c>
    </row>
    <row r="93" spans="1:24" hidden="1" x14ac:dyDescent="0.2">
      <c r="A93">
        <v>10101012087006</v>
      </c>
      <c r="B93" t="s">
        <v>1624</v>
      </c>
      <c r="C93" t="s">
        <v>1624</v>
      </c>
      <c r="D93" t="s">
        <v>1624</v>
      </c>
      <c r="E93" t="s">
        <v>1624</v>
      </c>
      <c r="F93">
        <v>2087006</v>
      </c>
      <c r="G93" t="s">
        <v>1913</v>
      </c>
      <c r="H93" t="s">
        <v>1812</v>
      </c>
      <c r="I93" t="s">
        <v>1812</v>
      </c>
      <c r="J93" t="s">
        <v>1907</v>
      </c>
      <c r="N93">
        <v>0</v>
      </c>
      <c r="O93" t="s">
        <v>758</v>
      </c>
      <c r="P93" t="s">
        <v>1908</v>
      </c>
      <c r="U93">
        <v>0</v>
      </c>
      <c r="V93">
        <v>0</v>
      </c>
      <c r="W93">
        <v>0</v>
      </c>
      <c r="X93">
        <v>0</v>
      </c>
    </row>
    <row r="94" spans="1:24" hidden="1" x14ac:dyDescent="0.2">
      <c r="A94">
        <v>10101012087007</v>
      </c>
      <c r="B94" t="s">
        <v>1624</v>
      </c>
      <c r="C94" t="s">
        <v>1624</v>
      </c>
      <c r="D94" t="s">
        <v>1624</v>
      </c>
      <c r="E94" t="s">
        <v>1624</v>
      </c>
      <c r="F94">
        <v>2087007</v>
      </c>
      <c r="G94" t="s">
        <v>1914</v>
      </c>
      <c r="H94" t="s">
        <v>1812</v>
      </c>
      <c r="I94" t="s">
        <v>1812</v>
      </c>
      <c r="J94" t="s">
        <v>1907</v>
      </c>
      <c r="N94">
        <v>0</v>
      </c>
      <c r="O94" t="s">
        <v>758</v>
      </c>
      <c r="P94" t="s">
        <v>1908</v>
      </c>
      <c r="U94">
        <v>0</v>
      </c>
      <c r="V94">
        <v>0</v>
      </c>
      <c r="W94">
        <v>0</v>
      </c>
      <c r="X94">
        <v>0</v>
      </c>
    </row>
    <row r="95" spans="1:24" hidden="1" x14ac:dyDescent="0.2">
      <c r="A95">
        <v>10101012087008</v>
      </c>
      <c r="B95" t="s">
        <v>1624</v>
      </c>
      <c r="C95" t="s">
        <v>1624</v>
      </c>
      <c r="D95" t="s">
        <v>1624</v>
      </c>
      <c r="E95" t="s">
        <v>1624</v>
      </c>
      <c r="F95">
        <v>2087008</v>
      </c>
      <c r="G95" t="s">
        <v>1915</v>
      </c>
      <c r="H95" t="s">
        <v>1812</v>
      </c>
      <c r="I95" t="s">
        <v>1812</v>
      </c>
      <c r="J95" t="s">
        <v>1907</v>
      </c>
      <c r="N95">
        <v>0</v>
      </c>
      <c r="O95" t="s">
        <v>758</v>
      </c>
      <c r="P95" t="s">
        <v>1908</v>
      </c>
      <c r="U95">
        <v>0</v>
      </c>
      <c r="V95">
        <v>0</v>
      </c>
      <c r="W95">
        <v>0</v>
      </c>
      <c r="X95">
        <v>0</v>
      </c>
    </row>
    <row r="96" spans="1:24" hidden="1" x14ac:dyDescent="0.2">
      <c r="A96">
        <v>10101012087009</v>
      </c>
      <c r="B96" t="s">
        <v>1624</v>
      </c>
      <c r="C96" t="s">
        <v>1624</v>
      </c>
      <c r="D96" t="s">
        <v>1624</v>
      </c>
      <c r="E96" t="s">
        <v>1624</v>
      </c>
      <c r="F96">
        <v>2087009</v>
      </c>
      <c r="G96" t="s">
        <v>1916</v>
      </c>
      <c r="H96" t="s">
        <v>1812</v>
      </c>
      <c r="I96" t="s">
        <v>1812</v>
      </c>
      <c r="J96" t="s">
        <v>1907</v>
      </c>
      <c r="N96">
        <v>0</v>
      </c>
      <c r="O96" t="s">
        <v>758</v>
      </c>
      <c r="P96" t="s">
        <v>1908</v>
      </c>
      <c r="U96">
        <v>0</v>
      </c>
      <c r="V96">
        <v>0</v>
      </c>
      <c r="W96">
        <v>0</v>
      </c>
      <c r="X96">
        <v>0</v>
      </c>
    </row>
    <row r="97" spans="1:24" hidden="1" x14ac:dyDescent="0.2">
      <c r="A97">
        <v>10101012087010</v>
      </c>
      <c r="B97" t="s">
        <v>1624</v>
      </c>
      <c r="C97" t="s">
        <v>1624</v>
      </c>
      <c r="D97" t="s">
        <v>1624</v>
      </c>
      <c r="E97" t="s">
        <v>1624</v>
      </c>
      <c r="F97">
        <v>2087010</v>
      </c>
      <c r="G97" t="s">
        <v>1917</v>
      </c>
      <c r="H97" t="s">
        <v>1812</v>
      </c>
      <c r="I97" t="s">
        <v>1812</v>
      </c>
      <c r="J97" t="s">
        <v>1907</v>
      </c>
      <c r="N97">
        <v>0</v>
      </c>
      <c r="O97" t="s">
        <v>758</v>
      </c>
      <c r="P97" t="s">
        <v>1908</v>
      </c>
      <c r="U97">
        <v>0</v>
      </c>
      <c r="V97">
        <v>0</v>
      </c>
      <c r="W97">
        <v>0</v>
      </c>
      <c r="X97">
        <v>0</v>
      </c>
    </row>
    <row r="98" spans="1:24" hidden="1" x14ac:dyDescent="0.2">
      <c r="A98">
        <v>10101012087011</v>
      </c>
      <c r="B98" t="s">
        <v>1624</v>
      </c>
      <c r="C98" t="s">
        <v>1624</v>
      </c>
      <c r="D98" t="s">
        <v>1624</v>
      </c>
      <c r="E98" t="s">
        <v>1624</v>
      </c>
      <c r="F98">
        <v>2087011</v>
      </c>
      <c r="G98" t="s">
        <v>1918</v>
      </c>
      <c r="H98" t="s">
        <v>1812</v>
      </c>
      <c r="I98" t="s">
        <v>1812</v>
      </c>
      <c r="J98" t="s">
        <v>1907</v>
      </c>
      <c r="N98">
        <v>0</v>
      </c>
      <c r="O98" t="s">
        <v>758</v>
      </c>
      <c r="P98" t="s">
        <v>1908</v>
      </c>
      <c r="U98">
        <v>0</v>
      </c>
      <c r="V98">
        <v>0</v>
      </c>
      <c r="W98">
        <v>0</v>
      </c>
      <c r="X98">
        <v>0</v>
      </c>
    </row>
    <row r="99" spans="1:24" hidden="1" x14ac:dyDescent="0.2">
      <c r="A99">
        <v>10101012087012</v>
      </c>
      <c r="B99" t="s">
        <v>1624</v>
      </c>
      <c r="C99" t="s">
        <v>1624</v>
      </c>
      <c r="D99" t="s">
        <v>1624</v>
      </c>
      <c r="E99" t="s">
        <v>1624</v>
      </c>
      <c r="F99">
        <v>2087012</v>
      </c>
      <c r="G99" t="s">
        <v>1919</v>
      </c>
      <c r="H99" t="s">
        <v>1812</v>
      </c>
      <c r="I99" t="s">
        <v>1812</v>
      </c>
      <c r="J99" t="s">
        <v>1907</v>
      </c>
      <c r="N99">
        <v>0</v>
      </c>
      <c r="O99" t="s">
        <v>758</v>
      </c>
      <c r="P99" t="s">
        <v>1908</v>
      </c>
      <c r="U99">
        <v>0</v>
      </c>
      <c r="V99">
        <v>0</v>
      </c>
      <c r="W99">
        <v>0</v>
      </c>
      <c r="X99">
        <v>0</v>
      </c>
    </row>
    <row r="100" spans="1:24" hidden="1" x14ac:dyDescent="0.2">
      <c r="A100">
        <v>10101012087013</v>
      </c>
      <c r="B100" t="s">
        <v>1624</v>
      </c>
      <c r="C100" t="s">
        <v>1624</v>
      </c>
      <c r="D100" t="s">
        <v>1624</v>
      </c>
      <c r="E100" t="s">
        <v>1624</v>
      </c>
      <c r="F100">
        <v>2087013</v>
      </c>
      <c r="G100" t="s">
        <v>1920</v>
      </c>
      <c r="H100" t="s">
        <v>1812</v>
      </c>
      <c r="I100" t="s">
        <v>1812</v>
      </c>
      <c r="J100" t="s">
        <v>1907</v>
      </c>
      <c r="N100">
        <v>0</v>
      </c>
      <c r="O100" t="s">
        <v>758</v>
      </c>
      <c r="P100" t="s">
        <v>1908</v>
      </c>
      <c r="U100">
        <v>0</v>
      </c>
      <c r="V100">
        <v>0</v>
      </c>
      <c r="W100">
        <v>0</v>
      </c>
      <c r="X100">
        <v>0</v>
      </c>
    </row>
    <row r="101" spans="1:24" hidden="1" x14ac:dyDescent="0.2">
      <c r="A101">
        <v>10101012090001</v>
      </c>
      <c r="B101" t="s">
        <v>1624</v>
      </c>
      <c r="C101" t="s">
        <v>1624</v>
      </c>
      <c r="D101" t="s">
        <v>1624</v>
      </c>
      <c r="E101" t="s">
        <v>1624</v>
      </c>
      <c r="F101">
        <v>2090001</v>
      </c>
      <c r="G101" t="s">
        <v>1921</v>
      </c>
      <c r="H101" t="s">
        <v>1812</v>
      </c>
      <c r="I101" t="s">
        <v>1812</v>
      </c>
      <c r="J101" t="s">
        <v>1899</v>
      </c>
      <c r="N101">
        <v>0</v>
      </c>
      <c r="O101" t="s">
        <v>758</v>
      </c>
      <c r="P101" t="s">
        <v>1900</v>
      </c>
      <c r="U101">
        <v>0</v>
      </c>
      <c r="V101">
        <v>0</v>
      </c>
      <c r="W101">
        <v>0</v>
      </c>
      <c r="X101">
        <v>0</v>
      </c>
    </row>
    <row r="102" spans="1:24" hidden="1" x14ac:dyDescent="0.2">
      <c r="A102">
        <v>10101012090002</v>
      </c>
      <c r="B102" t="s">
        <v>1624</v>
      </c>
      <c r="C102" t="s">
        <v>1624</v>
      </c>
      <c r="D102" t="s">
        <v>1624</v>
      </c>
      <c r="E102" t="s">
        <v>1624</v>
      </c>
      <c r="F102">
        <v>2090002</v>
      </c>
      <c r="G102" t="s">
        <v>1922</v>
      </c>
      <c r="H102" t="s">
        <v>1812</v>
      </c>
      <c r="I102" t="s">
        <v>1812</v>
      </c>
      <c r="J102" t="s">
        <v>1899</v>
      </c>
      <c r="N102">
        <v>0</v>
      </c>
      <c r="O102" t="s">
        <v>758</v>
      </c>
      <c r="P102" t="s">
        <v>1900</v>
      </c>
      <c r="U102">
        <v>0</v>
      </c>
      <c r="V102">
        <v>0</v>
      </c>
      <c r="W102">
        <v>0</v>
      </c>
      <c r="X102">
        <v>0</v>
      </c>
    </row>
    <row r="103" spans="1:24" hidden="1" x14ac:dyDescent="0.2">
      <c r="A103">
        <v>10101012090003</v>
      </c>
      <c r="B103" t="s">
        <v>1624</v>
      </c>
      <c r="C103" t="s">
        <v>1624</v>
      </c>
      <c r="D103" t="s">
        <v>1624</v>
      </c>
      <c r="E103" t="s">
        <v>1624</v>
      </c>
      <c r="F103">
        <v>2090003</v>
      </c>
      <c r="G103" t="s">
        <v>1923</v>
      </c>
      <c r="H103" t="s">
        <v>1812</v>
      </c>
      <c r="I103" t="s">
        <v>1812</v>
      </c>
      <c r="J103" t="s">
        <v>1899</v>
      </c>
      <c r="N103">
        <v>0</v>
      </c>
      <c r="O103" t="s">
        <v>758</v>
      </c>
      <c r="P103" t="s">
        <v>1900</v>
      </c>
      <c r="U103">
        <v>0</v>
      </c>
      <c r="V103">
        <v>0</v>
      </c>
      <c r="W103">
        <v>0</v>
      </c>
      <c r="X103">
        <v>0</v>
      </c>
    </row>
    <row r="104" spans="1:24" hidden="1" x14ac:dyDescent="0.2">
      <c r="A104">
        <v>10101012090004</v>
      </c>
      <c r="B104" t="s">
        <v>1624</v>
      </c>
      <c r="C104" t="s">
        <v>1624</v>
      </c>
      <c r="D104" t="s">
        <v>1624</v>
      </c>
      <c r="E104" t="s">
        <v>1624</v>
      </c>
      <c r="F104">
        <v>2090004</v>
      </c>
      <c r="G104" t="s">
        <v>1924</v>
      </c>
      <c r="H104" t="s">
        <v>1812</v>
      </c>
      <c r="I104" t="s">
        <v>1812</v>
      </c>
      <c r="J104" t="s">
        <v>1899</v>
      </c>
      <c r="N104">
        <v>0</v>
      </c>
      <c r="O104" t="s">
        <v>758</v>
      </c>
      <c r="P104" t="s">
        <v>1900</v>
      </c>
      <c r="U104">
        <v>0</v>
      </c>
      <c r="V104">
        <v>0</v>
      </c>
      <c r="W104">
        <v>0</v>
      </c>
      <c r="X104">
        <v>0</v>
      </c>
    </row>
    <row r="105" spans="1:24" hidden="1" x14ac:dyDescent="0.2">
      <c r="A105">
        <v>10101012090005</v>
      </c>
      <c r="B105" t="s">
        <v>1624</v>
      </c>
      <c r="C105" t="s">
        <v>1624</v>
      </c>
      <c r="D105" t="s">
        <v>1624</v>
      </c>
      <c r="E105" t="s">
        <v>1624</v>
      </c>
      <c r="F105">
        <v>2090005</v>
      </c>
      <c r="G105" t="s">
        <v>1925</v>
      </c>
      <c r="H105" t="s">
        <v>1812</v>
      </c>
      <c r="I105" t="s">
        <v>1812</v>
      </c>
      <c r="J105" t="s">
        <v>1899</v>
      </c>
      <c r="N105">
        <v>0</v>
      </c>
      <c r="O105" t="s">
        <v>758</v>
      </c>
      <c r="P105" t="s">
        <v>1900</v>
      </c>
      <c r="U105">
        <v>0</v>
      </c>
      <c r="V105">
        <v>-457390.32</v>
      </c>
      <c r="W105">
        <v>0</v>
      </c>
      <c r="X105">
        <v>-457390.32</v>
      </c>
    </row>
    <row r="106" spans="1:24" hidden="1" x14ac:dyDescent="0.2">
      <c r="A106">
        <v>10101012090006</v>
      </c>
      <c r="B106" t="s">
        <v>1624</v>
      </c>
      <c r="C106" t="s">
        <v>1624</v>
      </c>
      <c r="D106" t="s">
        <v>1624</v>
      </c>
      <c r="E106" t="s">
        <v>1624</v>
      </c>
      <c r="F106">
        <v>2090006</v>
      </c>
      <c r="G106" t="s">
        <v>1926</v>
      </c>
      <c r="H106" t="s">
        <v>1812</v>
      </c>
      <c r="I106" t="s">
        <v>1812</v>
      </c>
      <c r="J106" t="s">
        <v>1899</v>
      </c>
      <c r="N106">
        <v>0</v>
      </c>
      <c r="O106" t="s">
        <v>758</v>
      </c>
      <c r="P106" t="s">
        <v>1900</v>
      </c>
      <c r="U106">
        <v>0</v>
      </c>
      <c r="V106">
        <v>0</v>
      </c>
      <c r="W106">
        <v>0</v>
      </c>
      <c r="X106">
        <v>0</v>
      </c>
    </row>
    <row r="107" spans="1:24" hidden="1" x14ac:dyDescent="0.2">
      <c r="A107">
        <v>10101012090007</v>
      </c>
      <c r="B107" t="s">
        <v>1624</v>
      </c>
      <c r="C107" t="s">
        <v>1624</v>
      </c>
      <c r="D107" t="s">
        <v>1624</v>
      </c>
      <c r="E107" t="s">
        <v>1624</v>
      </c>
      <c r="F107">
        <v>2090007</v>
      </c>
      <c r="G107" t="s">
        <v>1927</v>
      </c>
      <c r="H107" t="s">
        <v>1812</v>
      </c>
      <c r="I107" t="s">
        <v>1812</v>
      </c>
      <c r="J107" t="s">
        <v>1899</v>
      </c>
      <c r="N107">
        <v>0</v>
      </c>
      <c r="O107" t="s">
        <v>758</v>
      </c>
      <c r="P107" t="s">
        <v>1900</v>
      </c>
      <c r="U107">
        <v>0</v>
      </c>
      <c r="V107">
        <v>0</v>
      </c>
      <c r="W107">
        <v>0</v>
      </c>
      <c r="X107">
        <v>0</v>
      </c>
    </row>
    <row r="108" spans="1:24" hidden="1" x14ac:dyDescent="0.2">
      <c r="A108">
        <v>10101012090008</v>
      </c>
      <c r="B108" t="s">
        <v>1624</v>
      </c>
      <c r="C108" t="s">
        <v>1624</v>
      </c>
      <c r="D108" t="s">
        <v>1624</v>
      </c>
      <c r="E108" t="s">
        <v>1624</v>
      </c>
      <c r="F108">
        <v>2090008</v>
      </c>
      <c r="G108" t="s">
        <v>1928</v>
      </c>
      <c r="H108" t="s">
        <v>1812</v>
      </c>
      <c r="I108" t="s">
        <v>1812</v>
      </c>
      <c r="J108" t="s">
        <v>1899</v>
      </c>
      <c r="N108">
        <v>0</v>
      </c>
      <c r="O108" t="s">
        <v>758</v>
      </c>
      <c r="P108" t="s">
        <v>1900</v>
      </c>
      <c r="U108">
        <v>0</v>
      </c>
      <c r="V108">
        <v>0</v>
      </c>
      <c r="W108">
        <v>0</v>
      </c>
      <c r="X108">
        <v>0</v>
      </c>
    </row>
    <row r="109" spans="1:24" hidden="1" x14ac:dyDescent="0.2">
      <c r="A109">
        <v>10101012090009</v>
      </c>
      <c r="B109" t="s">
        <v>1624</v>
      </c>
      <c r="C109" t="s">
        <v>1624</v>
      </c>
      <c r="D109" t="s">
        <v>1624</v>
      </c>
      <c r="E109" t="s">
        <v>1624</v>
      </c>
      <c r="F109">
        <v>2090009</v>
      </c>
      <c r="G109" t="s">
        <v>1929</v>
      </c>
      <c r="H109" t="s">
        <v>1812</v>
      </c>
      <c r="I109" t="s">
        <v>1812</v>
      </c>
      <c r="J109" t="s">
        <v>1899</v>
      </c>
      <c r="N109">
        <v>0</v>
      </c>
      <c r="O109" t="s">
        <v>758</v>
      </c>
      <c r="P109" t="s">
        <v>1900</v>
      </c>
      <c r="U109">
        <v>0</v>
      </c>
      <c r="V109">
        <v>0</v>
      </c>
      <c r="W109">
        <v>0</v>
      </c>
      <c r="X109">
        <v>0</v>
      </c>
    </row>
    <row r="110" spans="1:24" hidden="1" x14ac:dyDescent="0.2">
      <c r="A110">
        <v>10101012090010</v>
      </c>
      <c r="B110" t="s">
        <v>1624</v>
      </c>
      <c r="C110" t="s">
        <v>1624</v>
      </c>
      <c r="D110" t="s">
        <v>1624</v>
      </c>
      <c r="E110" t="s">
        <v>1624</v>
      </c>
      <c r="F110">
        <v>2090010</v>
      </c>
      <c r="G110" t="s">
        <v>1930</v>
      </c>
      <c r="H110" t="s">
        <v>1812</v>
      </c>
      <c r="I110" t="s">
        <v>1812</v>
      </c>
      <c r="J110" t="s">
        <v>1899</v>
      </c>
      <c r="N110">
        <v>0</v>
      </c>
      <c r="O110" t="s">
        <v>758</v>
      </c>
      <c r="P110" t="s">
        <v>1900</v>
      </c>
      <c r="U110">
        <v>0</v>
      </c>
      <c r="V110">
        <v>0.9</v>
      </c>
      <c r="W110">
        <v>0</v>
      </c>
      <c r="X110">
        <v>0.9</v>
      </c>
    </row>
    <row r="111" spans="1:24" hidden="1" x14ac:dyDescent="0.2">
      <c r="A111">
        <v>10101012090011</v>
      </c>
      <c r="B111" t="s">
        <v>1624</v>
      </c>
      <c r="C111" t="s">
        <v>1624</v>
      </c>
      <c r="D111" t="s">
        <v>1624</v>
      </c>
      <c r="E111" t="s">
        <v>1624</v>
      </c>
      <c r="F111">
        <v>2090011</v>
      </c>
      <c r="G111" t="s">
        <v>1931</v>
      </c>
      <c r="H111" t="s">
        <v>1812</v>
      </c>
      <c r="I111" t="s">
        <v>1812</v>
      </c>
      <c r="J111" t="s">
        <v>1899</v>
      </c>
      <c r="N111">
        <v>0</v>
      </c>
      <c r="O111" t="s">
        <v>758</v>
      </c>
      <c r="P111" t="s">
        <v>1900</v>
      </c>
      <c r="U111">
        <v>0</v>
      </c>
      <c r="V111">
        <v>0</v>
      </c>
      <c r="W111">
        <v>0</v>
      </c>
      <c r="X111">
        <v>0</v>
      </c>
    </row>
    <row r="112" spans="1:24" hidden="1" x14ac:dyDescent="0.2">
      <c r="A112">
        <v>10101012090012</v>
      </c>
      <c r="B112" t="s">
        <v>1624</v>
      </c>
      <c r="C112" t="s">
        <v>1624</v>
      </c>
      <c r="D112" t="s">
        <v>1624</v>
      </c>
      <c r="E112" t="s">
        <v>1624</v>
      </c>
      <c r="F112">
        <v>2090012</v>
      </c>
      <c r="G112" t="s">
        <v>1932</v>
      </c>
      <c r="H112" t="s">
        <v>1812</v>
      </c>
      <c r="I112" t="s">
        <v>1812</v>
      </c>
      <c r="J112" t="s">
        <v>1899</v>
      </c>
      <c r="N112">
        <v>0</v>
      </c>
      <c r="O112" t="s">
        <v>758</v>
      </c>
      <c r="P112" t="s">
        <v>1900</v>
      </c>
      <c r="U112">
        <v>0</v>
      </c>
      <c r="V112">
        <v>0</v>
      </c>
      <c r="W112">
        <v>0</v>
      </c>
      <c r="X112">
        <v>0</v>
      </c>
    </row>
    <row r="113" spans="1:24" hidden="1" x14ac:dyDescent="0.2">
      <c r="A113">
        <v>10101012090013</v>
      </c>
      <c r="B113" t="s">
        <v>1624</v>
      </c>
      <c r="C113" t="s">
        <v>1624</v>
      </c>
      <c r="D113" t="s">
        <v>1624</v>
      </c>
      <c r="E113" t="s">
        <v>1624</v>
      </c>
      <c r="F113">
        <v>2090013</v>
      </c>
      <c r="G113" t="s">
        <v>1933</v>
      </c>
      <c r="H113" t="s">
        <v>1812</v>
      </c>
      <c r="I113" t="s">
        <v>1812</v>
      </c>
      <c r="J113" t="s">
        <v>1899</v>
      </c>
      <c r="N113">
        <v>0</v>
      </c>
      <c r="O113" t="s">
        <v>758</v>
      </c>
      <c r="P113" t="s">
        <v>1900</v>
      </c>
      <c r="U113">
        <v>0</v>
      </c>
      <c r="V113">
        <v>153468.51</v>
      </c>
      <c r="W113">
        <v>0</v>
      </c>
      <c r="X113">
        <v>153468.51</v>
      </c>
    </row>
    <row r="114" spans="1:24" hidden="1" x14ac:dyDescent="0.2">
      <c r="A114">
        <v>10101012090014</v>
      </c>
      <c r="B114" t="s">
        <v>1624</v>
      </c>
      <c r="C114" t="s">
        <v>1624</v>
      </c>
      <c r="D114" t="s">
        <v>1624</v>
      </c>
      <c r="E114" t="s">
        <v>1624</v>
      </c>
      <c r="F114">
        <v>2090014</v>
      </c>
      <c r="G114" t="s">
        <v>1934</v>
      </c>
      <c r="H114" t="s">
        <v>1812</v>
      </c>
      <c r="I114" t="s">
        <v>1812</v>
      </c>
      <c r="J114" t="s">
        <v>1899</v>
      </c>
      <c r="N114">
        <v>0</v>
      </c>
      <c r="O114" t="s">
        <v>758</v>
      </c>
      <c r="P114" t="s">
        <v>1900</v>
      </c>
      <c r="U114">
        <v>0</v>
      </c>
      <c r="V114">
        <v>0</v>
      </c>
      <c r="W114">
        <v>0</v>
      </c>
      <c r="X114">
        <v>0</v>
      </c>
    </row>
    <row r="115" spans="1:24" hidden="1" x14ac:dyDescent="0.2">
      <c r="A115">
        <v>10101012090015</v>
      </c>
      <c r="B115" t="s">
        <v>1624</v>
      </c>
      <c r="C115" t="s">
        <v>1624</v>
      </c>
      <c r="D115" t="s">
        <v>1624</v>
      </c>
      <c r="E115" t="s">
        <v>1624</v>
      </c>
      <c r="F115">
        <v>2090015</v>
      </c>
      <c r="G115" t="s">
        <v>1935</v>
      </c>
      <c r="H115" t="s">
        <v>1812</v>
      </c>
      <c r="I115" t="s">
        <v>1812</v>
      </c>
      <c r="J115" t="s">
        <v>1899</v>
      </c>
      <c r="N115">
        <v>0</v>
      </c>
      <c r="O115" t="s">
        <v>758</v>
      </c>
      <c r="P115" t="s">
        <v>1900</v>
      </c>
      <c r="U115">
        <v>0</v>
      </c>
      <c r="V115">
        <v>0</v>
      </c>
      <c r="W115">
        <v>0</v>
      </c>
      <c r="X115">
        <v>0</v>
      </c>
    </row>
    <row r="116" spans="1:24" hidden="1" x14ac:dyDescent="0.2">
      <c r="A116">
        <v>10101012090016</v>
      </c>
      <c r="B116" t="s">
        <v>1624</v>
      </c>
      <c r="C116" t="s">
        <v>1624</v>
      </c>
      <c r="D116" t="s">
        <v>1624</v>
      </c>
      <c r="E116" t="s">
        <v>1624</v>
      </c>
      <c r="F116">
        <v>2090016</v>
      </c>
      <c r="G116" t="s">
        <v>1936</v>
      </c>
      <c r="H116" t="s">
        <v>1812</v>
      </c>
      <c r="I116" t="s">
        <v>1812</v>
      </c>
      <c r="J116" t="s">
        <v>1899</v>
      </c>
      <c r="N116">
        <v>0</v>
      </c>
      <c r="O116" t="s">
        <v>758</v>
      </c>
      <c r="P116" t="s">
        <v>1900</v>
      </c>
      <c r="U116">
        <v>0</v>
      </c>
      <c r="V116">
        <v>0</v>
      </c>
      <c r="W116">
        <v>0</v>
      </c>
      <c r="X116">
        <v>0</v>
      </c>
    </row>
    <row r="117" spans="1:24" hidden="1" x14ac:dyDescent="0.2">
      <c r="A117">
        <v>10101012090018</v>
      </c>
      <c r="B117" t="s">
        <v>1624</v>
      </c>
      <c r="C117" t="s">
        <v>1624</v>
      </c>
      <c r="D117" t="s">
        <v>1624</v>
      </c>
      <c r="E117" t="s">
        <v>1624</v>
      </c>
      <c r="F117">
        <v>2090018</v>
      </c>
      <c r="G117" t="s">
        <v>1937</v>
      </c>
      <c r="H117" t="s">
        <v>1812</v>
      </c>
      <c r="I117" t="s">
        <v>1812</v>
      </c>
      <c r="J117" t="s">
        <v>1899</v>
      </c>
      <c r="N117">
        <v>0</v>
      </c>
      <c r="O117" t="s">
        <v>758</v>
      </c>
      <c r="P117" t="s">
        <v>1900</v>
      </c>
      <c r="U117">
        <v>0</v>
      </c>
      <c r="V117">
        <v>0</v>
      </c>
      <c r="W117">
        <v>0</v>
      </c>
      <c r="X117">
        <v>0</v>
      </c>
    </row>
    <row r="118" spans="1:24" hidden="1" x14ac:dyDescent="0.2">
      <c r="A118">
        <v>10101012090019</v>
      </c>
      <c r="B118" t="s">
        <v>1624</v>
      </c>
      <c r="C118" t="s">
        <v>1624</v>
      </c>
      <c r="D118" t="s">
        <v>1624</v>
      </c>
      <c r="E118" t="s">
        <v>1624</v>
      </c>
      <c r="F118">
        <v>2090019</v>
      </c>
      <c r="G118" t="s">
        <v>1938</v>
      </c>
      <c r="H118" t="s">
        <v>1812</v>
      </c>
      <c r="I118" t="s">
        <v>1812</v>
      </c>
      <c r="J118" t="s">
        <v>1899</v>
      </c>
      <c r="N118">
        <v>0</v>
      </c>
      <c r="O118" t="s">
        <v>758</v>
      </c>
      <c r="P118" t="s">
        <v>1900</v>
      </c>
      <c r="U118">
        <v>0</v>
      </c>
      <c r="V118">
        <v>0</v>
      </c>
      <c r="W118">
        <v>0</v>
      </c>
      <c r="X118">
        <v>0</v>
      </c>
    </row>
    <row r="119" spans="1:24" hidden="1" x14ac:dyDescent="0.2">
      <c r="A119">
        <v>10101012090020</v>
      </c>
      <c r="B119" t="s">
        <v>1624</v>
      </c>
      <c r="C119" t="s">
        <v>1624</v>
      </c>
      <c r="D119" t="s">
        <v>1624</v>
      </c>
      <c r="E119" t="s">
        <v>1624</v>
      </c>
      <c r="F119">
        <v>2090020</v>
      </c>
      <c r="G119" t="s">
        <v>1939</v>
      </c>
      <c r="H119" t="s">
        <v>1812</v>
      </c>
      <c r="I119" t="s">
        <v>1812</v>
      </c>
      <c r="J119" t="s">
        <v>1899</v>
      </c>
      <c r="N119">
        <v>0</v>
      </c>
      <c r="O119" t="s">
        <v>758</v>
      </c>
      <c r="P119" t="s">
        <v>1900</v>
      </c>
      <c r="U119">
        <v>0</v>
      </c>
      <c r="V119">
        <v>-37961.81</v>
      </c>
      <c r="W119">
        <v>0</v>
      </c>
      <c r="X119">
        <v>-37961.81</v>
      </c>
    </row>
    <row r="120" spans="1:24" hidden="1" x14ac:dyDescent="0.2">
      <c r="A120">
        <v>10101012090022</v>
      </c>
      <c r="B120" t="s">
        <v>1624</v>
      </c>
      <c r="C120" t="s">
        <v>1624</v>
      </c>
      <c r="D120" t="s">
        <v>1624</v>
      </c>
      <c r="E120" t="s">
        <v>1624</v>
      </c>
      <c r="F120">
        <v>2090022</v>
      </c>
      <c r="G120" t="s">
        <v>1940</v>
      </c>
      <c r="H120" t="s">
        <v>1812</v>
      </c>
      <c r="I120" t="s">
        <v>1812</v>
      </c>
      <c r="J120" t="s">
        <v>1899</v>
      </c>
      <c r="N120">
        <v>0</v>
      </c>
      <c r="O120" t="s">
        <v>758</v>
      </c>
      <c r="P120" t="s">
        <v>1900</v>
      </c>
      <c r="U120">
        <v>0</v>
      </c>
      <c r="V120">
        <v>0</v>
      </c>
      <c r="W120">
        <v>0</v>
      </c>
      <c r="X120">
        <v>0</v>
      </c>
    </row>
    <row r="121" spans="1:24" hidden="1" x14ac:dyDescent="0.2">
      <c r="A121">
        <v>10101012090023</v>
      </c>
      <c r="B121" t="s">
        <v>1624</v>
      </c>
      <c r="C121" t="s">
        <v>1624</v>
      </c>
      <c r="D121" t="s">
        <v>1624</v>
      </c>
      <c r="E121" t="s">
        <v>1624</v>
      </c>
      <c r="F121">
        <v>2090023</v>
      </c>
      <c r="G121" t="s">
        <v>1941</v>
      </c>
      <c r="H121" t="s">
        <v>1812</v>
      </c>
      <c r="I121" t="s">
        <v>1812</v>
      </c>
      <c r="J121" t="s">
        <v>1899</v>
      </c>
      <c r="N121">
        <v>0</v>
      </c>
      <c r="O121" t="s">
        <v>758</v>
      </c>
      <c r="P121" t="s">
        <v>1900</v>
      </c>
      <c r="U121">
        <v>0</v>
      </c>
      <c r="V121">
        <v>0</v>
      </c>
      <c r="W121">
        <v>0</v>
      </c>
      <c r="X121">
        <v>0</v>
      </c>
    </row>
    <row r="122" spans="1:24" hidden="1" x14ac:dyDescent="0.2">
      <c r="A122">
        <v>10101012090024</v>
      </c>
      <c r="B122" t="s">
        <v>1624</v>
      </c>
      <c r="C122" t="s">
        <v>1624</v>
      </c>
      <c r="D122" t="s">
        <v>1624</v>
      </c>
      <c r="E122" t="s">
        <v>1624</v>
      </c>
      <c r="F122">
        <v>2090024</v>
      </c>
      <c r="G122" t="s">
        <v>1942</v>
      </c>
      <c r="H122" t="s">
        <v>1812</v>
      </c>
      <c r="I122" t="s">
        <v>1812</v>
      </c>
      <c r="J122" t="s">
        <v>1899</v>
      </c>
      <c r="O122" t="s">
        <v>1887</v>
      </c>
      <c r="P122" t="s">
        <v>1888</v>
      </c>
      <c r="U122">
        <v>0</v>
      </c>
      <c r="V122">
        <v>0</v>
      </c>
      <c r="W122">
        <v>1</v>
      </c>
      <c r="X122">
        <v>1</v>
      </c>
    </row>
    <row r="123" spans="1:24" hidden="1" x14ac:dyDescent="0.2">
      <c r="A123">
        <v>10101012095006</v>
      </c>
      <c r="B123" t="s">
        <v>1624</v>
      </c>
      <c r="C123" t="s">
        <v>1624</v>
      </c>
      <c r="D123" t="s">
        <v>1624</v>
      </c>
      <c r="E123" t="s">
        <v>1624</v>
      </c>
      <c r="F123">
        <v>2095006</v>
      </c>
      <c r="G123" t="s">
        <v>1943</v>
      </c>
      <c r="H123" t="s">
        <v>1812</v>
      </c>
      <c r="I123" t="s">
        <v>1812</v>
      </c>
      <c r="J123" t="s">
        <v>1899</v>
      </c>
      <c r="N123">
        <v>0</v>
      </c>
      <c r="O123" t="s">
        <v>758</v>
      </c>
      <c r="P123" t="s">
        <v>1900</v>
      </c>
      <c r="U123">
        <v>0</v>
      </c>
      <c r="V123">
        <v>0</v>
      </c>
      <c r="W123">
        <v>0</v>
      </c>
      <c r="X123">
        <v>0</v>
      </c>
    </row>
    <row r="124" spans="1:24" hidden="1" x14ac:dyDescent="0.2">
      <c r="A124">
        <v>10101012095008</v>
      </c>
      <c r="B124" t="s">
        <v>1624</v>
      </c>
      <c r="C124" t="s">
        <v>1624</v>
      </c>
      <c r="D124" t="s">
        <v>1624</v>
      </c>
      <c r="E124" t="s">
        <v>1624</v>
      </c>
      <c r="F124">
        <v>2095008</v>
      </c>
      <c r="G124" t="s">
        <v>1944</v>
      </c>
      <c r="H124" t="s">
        <v>1812</v>
      </c>
      <c r="I124" t="s">
        <v>1812</v>
      </c>
      <c r="J124" t="s">
        <v>1899</v>
      </c>
      <c r="N124">
        <v>0</v>
      </c>
      <c r="O124" t="s">
        <v>758</v>
      </c>
      <c r="P124" t="s">
        <v>1900</v>
      </c>
      <c r="U124">
        <v>0</v>
      </c>
      <c r="V124">
        <v>0</v>
      </c>
      <c r="W124">
        <v>0</v>
      </c>
      <c r="X124">
        <v>0</v>
      </c>
    </row>
    <row r="125" spans="1:24" hidden="1" x14ac:dyDescent="0.2">
      <c r="A125">
        <v>10101012095009</v>
      </c>
      <c r="B125" t="s">
        <v>1624</v>
      </c>
      <c r="C125" t="s">
        <v>1624</v>
      </c>
      <c r="D125" t="s">
        <v>1624</v>
      </c>
      <c r="E125" t="s">
        <v>1624</v>
      </c>
      <c r="F125">
        <v>2095009</v>
      </c>
      <c r="G125" t="s">
        <v>1945</v>
      </c>
      <c r="H125" t="s">
        <v>1812</v>
      </c>
      <c r="I125" t="s">
        <v>1812</v>
      </c>
      <c r="J125" t="s">
        <v>1899</v>
      </c>
      <c r="N125">
        <v>0</v>
      </c>
      <c r="O125" t="s">
        <v>758</v>
      </c>
      <c r="P125" t="s">
        <v>1900</v>
      </c>
      <c r="U125">
        <v>0</v>
      </c>
      <c r="V125">
        <v>0</v>
      </c>
      <c r="W125">
        <v>0</v>
      </c>
      <c r="X125">
        <v>0</v>
      </c>
    </row>
    <row r="126" spans="1:24" hidden="1" x14ac:dyDescent="0.2">
      <c r="A126">
        <v>10101012150001</v>
      </c>
      <c r="B126" t="s">
        <v>1624</v>
      </c>
      <c r="C126" t="s">
        <v>1624</v>
      </c>
      <c r="D126" t="s">
        <v>1624</v>
      </c>
      <c r="E126" t="s">
        <v>1624</v>
      </c>
      <c r="F126">
        <v>2150001</v>
      </c>
      <c r="G126" t="s">
        <v>1946</v>
      </c>
      <c r="H126" t="s">
        <v>1812</v>
      </c>
      <c r="I126" t="s">
        <v>1812</v>
      </c>
      <c r="J126" t="s">
        <v>1907</v>
      </c>
      <c r="N126">
        <v>0</v>
      </c>
      <c r="O126" t="s">
        <v>758</v>
      </c>
      <c r="P126" t="s">
        <v>1908</v>
      </c>
      <c r="U126">
        <v>0</v>
      </c>
      <c r="V126">
        <v>0</v>
      </c>
      <c r="W126">
        <v>0</v>
      </c>
      <c r="X126">
        <v>0</v>
      </c>
    </row>
    <row r="127" spans="1:24" hidden="1" x14ac:dyDescent="0.2">
      <c r="A127">
        <v>10101012150002</v>
      </c>
      <c r="B127" t="s">
        <v>1624</v>
      </c>
      <c r="C127" t="s">
        <v>1624</v>
      </c>
      <c r="D127" t="s">
        <v>1624</v>
      </c>
      <c r="E127" t="s">
        <v>1624</v>
      </c>
      <c r="F127">
        <v>2150002</v>
      </c>
      <c r="G127" t="s">
        <v>1716</v>
      </c>
      <c r="H127" t="s">
        <v>1812</v>
      </c>
      <c r="I127" t="s">
        <v>1812</v>
      </c>
      <c r="J127" t="s">
        <v>1907</v>
      </c>
      <c r="N127">
        <v>0</v>
      </c>
      <c r="O127" t="s">
        <v>758</v>
      </c>
      <c r="P127" t="s">
        <v>1908</v>
      </c>
      <c r="U127">
        <v>0</v>
      </c>
      <c r="V127">
        <v>3261.6</v>
      </c>
      <c r="W127">
        <v>0</v>
      </c>
      <c r="X127">
        <v>3261.6</v>
      </c>
    </row>
    <row r="128" spans="1:24" hidden="1" x14ac:dyDescent="0.2">
      <c r="A128">
        <v>10101012150003</v>
      </c>
      <c r="B128" t="s">
        <v>1624</v>
      </c>
      <c r="C128" t="s">
        <v>1624</v>
      </c>
      <c r="D128" t="s">
        <v>1624</v>
      </c>
      <c r="E128" t="s">
        <v>1624</v>
      </c>
      <c r="F128">
        <v>2150003</v>
      </c>
      <c r="G128" t="s">
        <v>1947</v>
      </c>
      <c r="H128" t="s">
        <v>1812</v>
      </c>
      <c r="I128" t="s">
        <v>1812</v>
      </c>
      <c r="J128" t="s">
        <v>1907</v>
      </c>
      <c r="N128">
        <v>0</v>
      </c>
      <c r="O128" t="s">
        <v>758</v>
      </c>
      <c r="P128" t="s">
        <v>1908</v>
      </c>
      <c r="U128">
        <v>0</v>
      </c>
      <c r="V128">
        <v>0</v>
      </c>
      <c r="W128">
        <v>0</v>
      </c>
      <c r="X128">
        <v>0</v>
      </c>
    </row>
    <row r="129" spans="1:24" hidden="1" x14ac:dyDescent="0.2">
      <c r="A129">
        <v>10101012150004</v>
      </c>
      <c r="B129" t="s">
        <v>1624</v>
      </c>
      <c r="C129" t="s">
        <v>1624</v>
      </c>
      <c r="D129" t="s">
        <v>1624</v>
      </c>
      <c r="E129" t="s">
        <v>1624</v>
      </c>
      <c r="F129">
        <v>2150004</v>
      </c>
      <c r="G129" t="s">
        <v>1948</v>
      </c>
      <c r="H129" t="s">
        <v>1812</v>
      </c>
      <c r="I129" t="s">
        <v>1812</v>
      </c>
      <c r="J129" t="s">
        <v>1907</v>
      </c>
      <c r="N129">
        <v>0</v>
      </c>
      <c r="O129" t="s">
        <v>758</v>
      </c>
      <c r="P129" t="s">
        <v>1908</v>
      </c>
      <c r="U129">
        <v>0</v>
      </c>
      <c r="V129">
        <v>0</v>
      </c>
      <c r="W129">
        <v>0</v>
      </c>
      <c r="X129">
        <v>0</v>
      </c>
    </row>
    <row r="130" spans="1:24" hidden="1" x14ac:dyDescent="0.2">
      <c r="A130">
        <v>10101012150005</v>
      </c>
      <c r="B130" t="s">
        <v>1624</v>
      </c>
      <c r="C130" t="s">
        <v>1624</v>
      </c>
      <c r="D130" t="s">
        <v>1624</v>
      </c>
      <c r="E130" t="s">
        <v>1624</v>
      </c>
      <c r="F130">
        <v>2150005</v>
      </c>
      <c r="G130" t="s">
        <v>1949</v>
      </c>
      <c r="H130" t="s">
        <v>1812</v>
      </c>
      <c r="I130" t="s">
        <v>1812</v>
      </c>
      <c r="J130" t="s">
        <v>1907</v>
      </c>
      <c r="N130">
        <v>0</v>
      </c>
      <c r="O130" t="s">
        <v>758</v>
      </c>
      <c r="P130" t="s">
        <v>1908</v>
      </c>
      <c r="U130">
        <v>0</v>
      </c>
      <c r="V130">
        <v>0</v>
      </c>
      <c r="W130">
        <v>0</v>
      </c>
      <c r="X130">
        <v>0</v>
      </c>
    </row>
    <row r="131" spans="1:24" hidden="1" x14ac:dyDescent="0.2">
      <c r="A131">
        <v>10101012150006</v>
      </c>
      <c r="B131" t="s">
        <v>1624</v>
      </c>
      <c r="C131" t="s">
        <v>1624</v>
      </c>
      <c r="D131" t="s">
        <v>1624</v>
      </c>
      <c r="E131" t="s">
        <v>1624</v>
      </c>
      <c r="F131">
        <v>2150006</v>
      </c>
      <c r="G131" t="s">
        <v>1950</v>
      </c>
      <c r="H131" t="s">
        <v>1812</v>
      </c>
      <c r="I131" t="s">
        <v>1812</v>
      </c>
      <c r="J131" t="s">
        <v>1907</v>
      </c>
      <c r="N131">
        <v>0</v>
      </c>
      <c r="O131" t="s">
        <v>758</v>
      </c>
      <c r="P131" t="s">
        <v>1908</v>
      </c>
      <c r="U131">
        <v>0</v>
      </c>
      <c r="V131">
        <v>0</v>
      </c>
      <c r="W131">
        <v>0</v>
      </c>
      <c r="X131">
        <v>0</v>
      </c>
    </row>
    <row r="132" spans="1:24" hidden="1" x14ac:dyDescent="0.2">
      <c r="A132">
        <v>10101012150007</v>
      </c>
      <c r="B132" t="s">
        <v>1624</v>
      </c>
      <c r="C132" t="s">
        <v>1624</v>
      </c>
      <c r="D132" t="s">
        <v>1624</v>
      </c>
      <c r="E132" t="s">
        <v>1624</v>
      </c>
      <c r="F132">
        <v>2150007</v>
      </c>
      <c r="G132" t="s">
        <v>1663</v>
      </c>
      <c r="H132" t="s">
        <v>1812</v>
      </c>
      <c r="I132" t="s">
        <v>1812</v>
      </c>
      <c r="J132" t="s">
        <v>1907</v>
      </c>
      <c r="N132">
        <v>0</v>
      </c>
      <c r="O132" t="s">
        <v>758</v>
      </c>
      <c r="P132" t="s">
        <v>1908</v>
      </c>
      <c r="U132">
        <v>0</v>
      </c>
      <c r="V132">
        <v>-696346.16</v>
      </c>
      <c r="W132">
        <v>0</v>
      </c>
      <c r="X132">
        <v>-696346.16</v>
      </c>
    </row>
    <row r="133" spans="1:24" hidden="1" x14ac:dyDescent="0.2">
      <c r="A133">
        <v>10101012150008</v>
      </c>
      <c r="B133" t="s">
        <v>1624</v>
      </c>
      <c r="C133" t="s">
        <v>1624</v>
      </c>
      <c r="D133" t="s">
        <v>1624</v>
      </c>
      <c r="E133" t="s">
        <v>1624</v>
      </c>
      <c r="F133">
        <v>2150008</v>
      </c>
      <c r="G133" t="s">
        <v>1951</v>
      </c>
      <c r="H133" t="s">
        <v>1812</v>
      </c>
      <c r="I133" t="s">
        <v>1812</v>
      </c>
      <c r="J133" t="s">
        <v>1907</v>
      </c>
      <c r="N133">
        <v>0</v>
      </c>
      <c r="O133" t="s">
        <v>758</v>
      </c>
      <c r="P133" t="s">
        <v>1908</v>
      </c>
      <c r="U133">
        <v>0</v>
      </c>
      <c r="V133">
        <v>0</v>
      </c>
      <c r="W133">
        <v>0</v>
      </c>
      <c r="X133">
        <v>0</v>
      </c>
    </row>
    <row r="134" spans="1:24" hidden="1" x14ac:dyDescent="0.2">
      <c r="A134">
        <v>10101012150009</v>
      </c>
      <c r="B134" t="s">
        <v>1624</v>
      </c>
      <c r="C134" t="s">
        <v>1624</v>
      </c>
      <c r="D134" t="s">
        <v>1624</v>
      </c>
      <c r="E134" t="s">
        <v>1624</v>
      </c>
      <c r="F134">
        <v>2150009</v>
      </c>
      <c r="G134" t="s">
        <v>1952</v>
      </c>
      <c r="H134" t="s">
        <v>1812</v>
      </c>
      <c r="I134" t="s">
        <v>1812</v>
      </c>
      <c r="J134" t="s">
        <v>1907</v>
      </c>
      <c r="N134">
        <v>0</v>
      </c>
      <c r="O134" t="s">
        <v>758</v>
      </c>
      <c r="P134" t="s">
        <v>1908</v>
      </c>
      <c r="U134">
        <v>0</v>
      </c>
      <c r="V134">
        <v>0</v>
      </c>
      <c r="W134">
        <v>0</v>
      </c>
      <c r="X134">
        <v>0</v>
      </c>
    </row>
    <row r="135" spans="1:24" hidden="1" x14ac:dyDescent="0.2">
      <c r="A135">
        <v>10101012150010</v>
      </c>
      <c r="B135" t="s">
        <v>1624</v>
      </c>
      <c r="C135" t="s">
        <v>1624</v>
      </c>
      <c r="D135" t="s">
        <v>1624</v>
      </c>
      <c r="E135" t="s">
        <v>1624</v>
      </c>
      <c r="F135">
        <v>2150010</v>
      </c>
      <c r="G135" t="s">
        <v>1775</v>
      </c>
      <c r="H135" t="s">
        <v>1812</v>
      </c>
      <c r="I135" t="s">
        <v>1812</v>
      </c>
      <c r="J135" t="s">
        <v>1907</v>
      </c>
      <c r="N135">
        <v>0</v>
      </c>
      <c r="O135" t="s">
        <v>758</v>
      </c>
      <c r="P135" t="s">
        <v>1908</v>
      </c>
      <c r="U135">
        <v>0</v>
      </c>
      <c r="V135">
        <v>-765195.94</v>
      </c>
      <c r="W135">
        <v>0</v>
      </c>
      <c r="X135">
        <v>-765195.94</v>
      </c>
    </row>
    <row r="136" spans="1:24" hidden="1" x14ac:dyDescent="0.2">
      <c r="A136">
        <v>10101012150011</v>
      </c>
      <c r="B136" t="s">
        <v>1624</v>
      </c>
      <c r="C136" t="s">
        <v>1624</v>
      </c>
      <c r="D136" t="s">
        <v>1624</v>
      </c>
      <c r="E136" t="s">
        <v>1624</v>
      </c>
      <c r="F136">
        <v>2150011</v>
      </c>
      <c r="G136" t="s">
        <v>1953</v>
      </c>
      <c r="H136" t="s">
        <v>1812</v>
      </c>
      <c r="I136" t="s">
        <v>1812</v>
      </c>
      <c r="J136" t="s">
        <v>1907</v>
      </c>
      <c r="N136">
        <v>0</v>
      </c>
      <c r="O136" t="s">
        <v>758</v>
      </c>
      <c r="P136" t="s">
        <v>1908</v>
      </c>
      <c r="U136">
        <v>0</v>
      </c>
      <c r="V136">
        <v>0</v>
      </c>
      <c r="W136">
        <v>0</v>
      </c>
      <c r="X136">
        <v>0</v>
      </c>
    </row>
    <row r="137" spans="1:24" hidden="1" x14ac:dyDescent="0.2">
      <c r="A137">
        <v>10101012150012</v>
      </c>
      <c r="B137" t="s">
        <v>1624</v>
      </c>
      <c r="C137" t="s">
        <v>1624</v>
      </c>
      <c r="D137" t="s">
        <v>1624</v>
      </c>
      <c r="E137" t="s">
        <v>1624</v>
      </c>
      <c r="F137">
        <v>2150012</v>
      </c>
      <c r="G137" t="s">
        <v>1954</v>
      </c>
      <c r="H137" t="s">
        <v>1812</v>
      </c>
      <c r="I137" t="s">
        <v>1812</v>
      </c>
      <c r="J137" t="s">
        <v>1907</v>
      </c>
      <c r="N137">
        <v>0</v>
      </c>
      <c r="O137" t="s">
        <v>758</v>
      </c>
      <c r="P137" t="s">
        <v>1908</v>
      </c>
      <c r="U137">
        <v>0</v>
      </c>
      <c r="V137">
        <v>0</v>
      </c>
      <c r="W137">
        <v>0</v>
      </c>
      <c r="X137">
        <v>0</v>
      </c>
    </row>
    <row r="138" spans="1:24" hidden="1" x14ac:dyDescent="0.2">
      <c r="A138">
        <v>10101012150013</v>
      </c>
      <c r="B138" t="s">
        <v>1624</v>
      </c>
      <c r="C138" t="s">
        <v>1624</v>
      </c>
      <c r="D138" t="s">
        <v>1624</v>
      </c>
      <c r="E138" t="s">
        <v>1624</v>
      </c>
      <c r="F138">
        <v>2150013</v>
      </c>
      <c r="G138" t="s">
        <v>1955</v>
      </c>
      <c r="H138" t="s">
        <v>1812</v>
      </c>
      <c r="I138" t="s">
        <v>1812</v>
      </c>
      <c r="J138" t="s">
        <v>1907</v>
      </c>
      <c r="N138">
        <v>0</v>
      </c>
      <c r="O138" t="s">
        <v>758</v>
      </c>
      <c r="P138" t="s">
        <v>1908</v>
      </c>
      <c r="U138">
        <v>0</v>
      </c>
      <c r="V138">
        <v>0</v>
      </c>
      <c r="W138">
        <v>0</v>
      </c>
      <c r="X138">
        <v>0</v>
      </c>
    </row>
    <row r="139" spans="1:24" hidden="1" x14ac:dyDescent="0.2">
      <c r="A139">
        <v>10101012150014</v>
      </c>
      <c r="B139" t="s">
        <v>1624</v>
      </c>
      <c r="C139" t="s">
        <v>1624</v>
      </c>
      <c r="D139" t="s">
        <v>1624</v>
      </c>
      <c r="E139" t="s">
        <v>1624</v>
      </c>
      <c r="F139">
        <v>2150014</v>
      </c>
      <c r="G139" t="s">
        <v>1956</v>
      </c>
      <c r="H139" t="s">
        <v>1812</v>
      </c>
      <c r="I139" t="s">
        <v>1812</v>
      </c>
      <c r="J139" t="s">
        <v>1907</v>
      </c>
      <c r="N139">
        <v>0</v>
      </c>
      <c r="O139" t="s">
        <v>758</v>
      </c>
      <c r="P139" t="s">
        <v>1908</v>
      </c>
      <c r="U139">
        <v>0</v>
      </c>
      <c r="V139">
        <v>0</v>
      </c>
      <c r="W139">
        <v>0</v>
      </c>
      <c r="X139">
        <v>0</v>
      </c>
    </row>
    <row r="140" spans="1:24" hidden="1" x14ac:dyDescent="0.2">
      <c r="A140">
        <v>10101012150015</v>
      </c>
      <c r="B140" t="s">
        <v>1624</v>
      </c>
      <c r="C140" t="s">
        <v>1624</v>
      </c>
      <c r="D140" t="s">
        <v>1624</v>
      </c>
      <c r="E140" t="s">
        <v>1624</v>
      </c>
      <c r="F140">
        <v>2150015</v>
      </c>
      <c r="G140" t="s">
        <v>1957</v>
      </c>
      <c r="H140" t="s">
        <v>1812</v>
      </c>
      <c r="I140" t="s">
        <v>1812</v>
      </c>
      <c r="J140" t="s">
        <v>1907</v>
      </c>
      <c r="N140">
        <v>0</v>
      </c>
      <c r="O140" t="s">
        <v>758</v>
      </c>
      <c r="P140" t="s">
        <v>1908</v>
      </c>
      <c r="U140">
        <v>0</v>
      </c>
      <c r="V140">
        <v>0</v>
      </c>
      <c r="W140">
        <v>0</v>
      </c>
      <c r="X140">
        <v>0</v>
      </c>
    </row>
    <row r="141" spans="1:24" hidden="1" x14ac:dyDescent="0.2">
      <c r="A141">
        <v>10101012150016</v>
      </c>
      <c r="B141" t="s">
        <v>1624</v>
      </c>
      <c r="C141" t="s">
        <v>1624</v>
      </c>
      <c r="D141" t="s">
        <v>1624</v>
      </c>
      <c r="E141" t="s">
        <v>1624</v>
      </c>
      <c r="F141">
        <v>2150016</v>
      </c>
      <c r="G141" t="s">
        <v>1958</v>
      </c>
      <c r="H141" t="s">
        <v>1812</v>
      </c>
      <c r="I141" t="s">
        <v>1812</v>
      </c>
      <c r="J141" t="s">
        <v>1907</v>
      </c>
      <c r="N141">
        <v>0</v>
      </c>
      <c r="O141" t="s">
        <v>758</v>
      </c>
      <c r="P141" t="s">
        <v>1908</v>
      </c>
      <c r="U141">
        <v>0</v>
      </c>
      <c r="V141">
        <v>-50855.01</v>
      </c>
      <c r="W141">
        <v>0</v>
      </c>
      <c r="X141">
        <v>-50855.01</v>
      </c>
    </row>
    <row r="142" spans="1:24" hidden="1" x14ac:dyDescent="0.2">
      <c r="A142">
        <v>10101012150017</v>
      </c>
      <c r="B142" t="s">
        <v>1624</v>
      </c>
      <c r="C142" t="s">
        <v>1624</v>
      </c>
      <c r="D142" t="s">
        <v>1624</v>
      </c>
      <c r="E142" t="s">
        <v>1624</v>
      </c>
      <c r="F142">
        <v>2150017</v>
      </c>
      <c r="G142" t="s">
        <v>1959</v>
      </c>
      <c r="H142" t="s">
        <v>1812</v>
      </c>
      <c r="I142" t="s">
        <v>1812</v>
      </c>
      <c r="J142" t="s">
        <v>1907</v>
      </c>
      <c r="N142">
        <v>0</v>
      </c>
      <c r="O142" t="s">
        <v>758</v>
      </c>
      <c r="P142" t="s">
        <v>1908</v>
      </c>
      <c r="U142">
        <v>0</v>
      </c>
      <c r="V142">
        <v>-123321.23</v>
      </c>
      <c r="W142">
        <v>0</v>
      </c>
      <c r="X142">
        <v>-123321.23</v>
      </c>
    </row>
    <row r="143" spans="1:24" hidden="1" x14ac:dyDescent="0.2">
      <c r="A143">
        <v>10101012150019</v>
      </c>
      <c r="B143" t="s">
        <v>1624</v>
      </c>
      <c r="C143" t="s">
        <v>1624</v>
      </c>
      <c r="D143" t="s">
        <v>1624</v>
      </c>
      <c r="E143" t="s">
        <v>1624</v>
      </c>
      <c r="F143">
        <v>2150019</v>
      </c>
      <c r="G143" t="s">
        <v>1960</v>
      </c>
      <c r="H143" t="s">
        <v>1812</v>
      </c>
      <c r="I143" t="s">
        <v>1812</v>
      </c>
      <c r="J143" t="s">
        <v>1907</v>
      </c>
      <c r="N143">
        <v>0</v>
      </c>
      <c r="O143" t="s">
        <v>758</v>
      </c>
      <c r="P143" t="s">
        <v>1908</v>
      </c>
      <c r="U143">
        <v>0</v>
      </c>
      <c r="V143">
        <v>0</v>
      </c>
      <c r="W143">
        <v>0</v>
      </c>
      <c r="X143">
        <v>0</v>
      </c>
    </row>
    <row r="144" spans="1:24" hidden="1" x14ac:dyDescent="0.2">
      <c r="A144">
        <v>10101012150021</v>
      </c>
      <c r="B144" t="s">
        <v>1624</v>
      </c>
      <c r="C144" t="s">
        <v>1624</v>
      </c>
      <c r="D144" t="s">
        <v>1624</v>
      </c>
      <c r="E144" t="s">
        <v>1624</v>
      </c>
      <c r="F144">
        <v>2150021</v>
      </c>
      <c r="G144" t="s">
        <v>1961</v>
      </c>
      <c r="H144" t="s">
        <v>1812</v>
      </c>
      <c r="I144" t="s">
        <v>1812</v>
      </c>
      <c r="J144" t="s">
        <v>1907</v>
      </c>
      <c r="N144">
        <v>0</v>
      </c>
      <c r="O144" t="s">
        <v>758</v>
      </c>
      <c r="P144" t="s">
        <v>1908</v>
      </c>
      <c r="U144">
        <v>0</v>
      </c>
      <c r="V144">
        <v>0</v>
      </c>
      <c r="W144">
        <v>0</v>
      </c>
      <c r="X144">
        <v>0</v>
      </c>
    </row>
    <row r="145" spans="1:24" hidden="1" x14ac:dyDescent="0.2">
      <c r="A145">
        <v>10101012155001</v>
      </c>
      <c r="B145" t="s">
        <v>1624</v>
      </c>
      <c r="C145" t="s">
        <v>1624</v>
      </c>
      <c r="D145" t="s">
        <v>1624</v>
      </c>
      <c r="E145" t="s">
        <v>1624</v>
      </c>
      <c r="F145">
        <v>2155001</v>
      </c>
      <c r="G145" t="s">
        <v>1962</v>
      </c>
      <c r="H145" t="s">
        <v>1812</v>
      </c>
      <c r="I145" t="s">
        <v>1812</v>
      </c>
      <c r="J145" t="s">
        <v>1963</v>
      </c>
      <c r="N145">
        <v>0</v>
      </c>
      <c r="O145" t="s">
        <v>1887</v>
      </c>
      <c r="P145" t="s">
        <v>1888</v>
      </c>
      <c r="U145">
        <v>0</v>
      </c>
      <c r="V145">
        <v>0.02</v>
      </c>
      <c r="W145">
        <v>0</v>
      </c>
      <c r="X145">
        <v>0.02</v>
      </c>
    </row>
    <row r="146" spans="1:24" hidden="1" x14ac:dyDescent="0.2">
      <c r="A146">
        <v>10101012155002</v>
      </c>
      <c r="B146" t="s">
        <v>1624</v>
      </c>
      <c r="C146" t="s">
        <v>1624</v>
      </c>
      <c r="D146" t="s">
        <v>1624</v>
      </c>
      <c r="E146" t="s">
        <v>1624</v>
      </c>
      <c r="F146">
        <v>2155002</v>
      </c>
      <c r="G146" t="s">
        <v>1964</v>
      </c>
      <c r="H146" t="s">
        <v>1812</v>
      </c>
      <c r="I146" t="s">
        <v>1812</v>
      </c>
      <c r="J146" t="s">
        <v>1963</v>
      </c>
      <c r="N146">
        <v>0</v>
      </c>
      <c r="O146" t="s">
        <v>1887</v>
      </c>
      <c r="P146" t="s">
        <v>1888</v>
      </c>
      <c r="U146">
        <v>0</v>
      </c>
      <c r="V146">
        <v>40767.800000000003</v>
      </c>
      <c r="W146">
        <v>0</v>
      </c>
      <c r="X146">
        <v>40767.800000000003</v>
      </c>
    </row>
    <row r="147" spans="1:24" hidden="1" x14ac:dyDescent="0.2">
      <c r="A147">
        <v>10101012155003</v>
      </c>
      <c r="B147" t="s">
        <v>1624</v>
      </c>
      <c r="C147" t="s">
        <v>1624</v>
      </c>
      <c r="D147" t="s">
        <v>1624</v>
      </c>
      <c r="E147" t="s">
        <v>1624</v>
      </c>
      <c r="F147">
        <v>2155003</v>
      </c>
      <c r="G147" t="s">
        <v>1965</v>
      </c>
      <c r="H147" t="s">
        <v>1812</v>
      </c>
      <c r="I147" t="s">
        <v>1812</v>
      </c>
      <c r="J147" t="s">
        <v>1963</v>
      </c>
      <c r="N147">
        <v>0</v>
      </c>
      <c r="O147" t="s">
        <v>1887</v>
      </c>
      <c r="P147" t="s">
        <v>1888</v>
      </c>
      <c r="U147">
        <v>0</v>
      </c>
      <c r="V147">
        <v>0</v>
      </c>
      <c r="W147">
        <v>0</v>
      </c>
      <c r="X147">
        <v>0</v>
      </c>
    </row>
    <row r="148" spans="1:24" hidden="1" x14ac:dyDescent="0.2">
      <c r="A148">
        <v>10101012155004</v>
      </c>
      <c r="B148" t="s">
        <v>1624</v>
      </c>
      <c r="C148" t="s">
        <v>1624</v>
      </c>
      <c r="D148" t="s">
        <v>1624</v>
      </c>
      <c r="E148" t="s">
        <v>1624</v>
      </c>
      <c r="F148">
        <v>2155004</v>
      </c>
      <c r="G148" t="s">
        <v>1966</v>
      </c>
      <c r="H148" t="s">
        <v>1812</v>
      </c>
      <c r="I148" t="s">
        <v>1812</v>
      </c>
      <c r="J148" t="s">
        <v>1963</v>
      </c>
      <c r="N148">
        <v>0</v>
      </c>
      <c r="O148" t="s">
        <v>1887</v>
      </c>
      <c r="P148" t="s">
        <v>1888</v>
      </c>
      <c r="U148">
        <v>0</v>
      </c>
      <c r="V148">
        <v>-553.23</v>
      </c>
      <c r="W148">
        <v>0</v>
      </c>
      <c r="X148">
        <v>-553.23</v>
      </c>
    </row>
    <row r="149" spans="1:24" hidden="1" x14ac:dyDescent="0.2">
      <c r="A149">
        <v>10101012155005</v>
      </c>
      <c r="B149" t="s">
        <v>1624</v>
      </c>
      <c r="C149" t="s">
        <v>1624</v>
      </c>
      <c r="D149" t="s">
        <v>1624</v>
      </c>
      <c r="E149" t="s">
        <v>1624</v>
      </c>
      <c r="F149">
        <v>2155005</v>
      </c>
      <c r="G149" t="s">
        <v>1967</v>
      </c>
      <c r="H149" t="s">
        <v>1812</v>
      </c>
      <c r="I149" t="s">
        <v>1812</v>
      </c>
      <c r="J149" t="s">
        <v>1963</v>
      </c>
      <c r="N149">
        <v>0</v>
      </c>
      <c r="O149" t="s">
        <v>1887</v>
      </c>
      <c r="P149" t="s">
        <v>1888</v>
      </c>
      <c r="U149">
        <v>0</v>
      </c>
      <c r="V149">
        <v>0</v>
      </c>
      <c r="W149">
        <v>0</v>
      </c>
      <c r="X149">
        <v>0</v>
      </c>
    </row>
    <row r="150" spans="1:24" hidden="1" x14ac:dyDescent="0.2">
      <c r="A150">
        <v>10101012155006</v>
      </c>
      <c r="B150" t="s">
        <v>1624</v>
      </c>
      <c r="C150" t="s">
        <v>1624</v>
      </c>
      <c r="D150" t="s">
        <v>1624</v>
      </c>
      <c r="E150" t="s">
        <v>1624</v>
      </c>
      <c r="F150">
        <v>2155006</v>
      </c>
      <c r="G150" t="s">
        <v>1968</v>
      </c>
      <c r="H150" t="s">
        <v>1812</v>
      </c>
      <c r="I150" t="s">
        <v>1812</v>
      </c>
      <c r="J150" t="s">
        <v>1963</v>
      </c>
      <c r="N150">
        <v>0</v>
      </c>
      <c r="O150" t="s">
        <v>1887</v>
      </c>
      <c r="P150" t="s">
        <v>1888</v>
      </c>
      <c r="U150">
        <v>0</v>
      </c>
      <c r="V150">
        <v>0</v>
      </c>
      <c r="W150">
        <v>0</v>
      </c>
      <c r="X150">
        <v>0</v>
      </c>
    </row>
    <row r="151" spans="1:24" hidden="1" x14ac:dyDescent="0.2">
      <c r="A151">
        <v>10101012155007</v>
      </c>
      <c r="B151" t="s">
        <v>1624</v>
      </c>
      <c r="C151" t="s">
        <v>1624</v>
      </c>
      <c r="D151" t="s">
        <v>1624</v>
      </c>
      <c r="E151" t="s">
        <v>1624</v>
      </c>
      <c r="F151">
        <v>2155007</v>
      </c>
      <c r="G151" t="s">
        <v>1969</v>
      </c>
      <c r="H151" t="s">
        <v>1812</v>
      </c>
      <c r="I151" t="s">
        <v>1812</v>
      </c>
      <c r="J151" t="s">
        <v>1963</v>
      </c>
      <c r="N151">
        <v>0</v>
      </c>
      <c r="O151" t="s">
        <v>1887</v>
      </c>
      <c r="P151" t="s">
        <v>1888</v>
      </c>
      <c r="U151">
        <v>0</v>
      </c>
      <c r="V151">
        <v>0</v>
      </c>
      <c r="W151">
        <v>0</v>
      </c>
      <c r="X151">
        <v>0</v>
      </c>
    </row>
    <row r="152" spans="1:24" hidden="1" x14ac:dyDescent="0.2">
      <c r="A152">
        <v>10101012155008</v>
      </c>
      <c r="B152" t="s">
        <v>1624</v>
      </c>
      <c r="C152" t="s">
        <v>1624</v>
      </c>
      <c r="D152" t="s">
        <v>1624</v>
      </c>
      <c r="E152" t="s">
        <v>1624</v>
      </c>
      <c r="F152">
        <v>2155008</v>
      </c>
      <c r="G152" t="s">
        <v>1970</v>
      </c>
      <c r="H152" t="s">
        <v>1812</v>
      </c>
      <c r="I152" t="s">
        <v>1812</v>
      </c>
      <c r="J152" t="s">
        <v>1963</v>
      </c>
      <c r="N152">
        <v>0</v>
      </c>
      <c r="O152" t="s">
        <v>1887</v>
      </c>
      <c r="P152" t="s">
        <v>1888</v>
      </c>
      <c r="U152">
        <v>0</v>
      </c>
      <c r="V152">
        <v>0</v>
      </c>
      <c r="W152">
        <v>0</v>
      </c>
      <c r="X152">
        <v>0</v>
      </c>
    </row>
    <row r="153" spans="1:24" hidden="1" x14ac:dyDescent="0.2">
      <c r="A153">
        <v>10101012155009</v>
      </c>
      <c r="B153" t="s">
        <v>1624</v>
      </c>
      <c r="C153" t="s">
        <v>1624</v>
      </c>
      <c r="D153" t="s">
        <v>1624</v>
      </c>
      <c r="E153" t="s">
        <v>1624</v>
      </c>
      <c r="F153">
        <v>2155009</v>
      </c>
      <c r="G153" t="s">
        <v>1971</v>
      </c>
      <c r="H153" t="s">
        <v>1812</v>
      </c>
      <c r="I153" t="s">
        <v>1812</v>
      </c>
      <c r="J153" t="s">
        <v>1963</v>
      </c>
      <c r="N153">
        <v>0</v>
      </c>
      <c r="O153" t="s">
        <v>1887</v>
      </c>
      <c r="P153" t="s">
        <v>1888</v>
      </c>
      <c r="U153">
        <v>0</v>
      </c>
      <c r="V153">
        <v>0</v>
      </c>
      <c r="W153">
        <v>0</v>
      </c>
      <c r="X153">
        <v>0</v>
      </c>
    </row>
    <row r="154" spans="1:24" hidden="1" x14ac:dyDescent="0.2">
      <c r="A154">
        <v>10101012155010</v>
      </c>
      <c r="B154" t="s">
        <v>1624</v>
      </c>
      <c r="C154" t="s">
        <v>1624</v>
      </c>
      <c r="D154" t="s">
        <v>1624</v>
      </c>
      <c r="E154" t="s">
        <v>1624</v>
      </c>
      <c r="F154">
        <v>2155010</v>
      </c>
      <c r="G154" t="s">
        <v>1972</v>
      </c>
      <c r="H154" t="s">
        <v>1812</v>
      </c>
      <c r="I154" t="s">
        <v>1812</v>
      </c>
      <c r="J154" t="s">
        <v>1963</v>
      </c>
      <c r="N154">
        <v>0</v>
      </c>
      <c r="O154" t="s">
        <v>1887</v>
      </c>
      <c r="P154" t="s">
        <v>1888</v>
      </c>
      <c r="U154">
        <v>0</v>
      </c>
      <c r="V154">
        <v>453.97</v>
      </c>
      <c r="W154">
        <v>0</v>
      </c>
      <c r="X154">
        <v>453.97</v>
      </c>
    </row>
    <row r="155" spans="1:24" hidden="1" x14ac:dyDescent="0.2">
      <c r="A155">
        <v>10101012155011</v>
      </c>
      <c r="B155" t="s">
        <v>1624</v>
      </c>
      <c r="C155" t="s">
        <v>1624</v>
      </c>
      <c r="D155" t="s">
        <v>1624</v>
      </c>
      <c r="E155" t="s">
        <v>1624</v>
      </c>
      <c r="F155">
        <v>2155011</v>
      </c>
      <c r="G155" t="s">
        <v>1973</v>
      </c>
      <c r="H155" t="s">
        <v>1812</v>
      </c>
      <c r="I155" t="s">
        <v>1812</v>
      </c>
      <c r="J155" t="s">
        <v>1963</v>
      </c>
      <c r="N155">
        <v>0</v>
      </c>
      <c r="O155" t="s">
        <v>1887</v>
      </c>
      <c r="P155" t="s">
        <v>1888</v>
      </c>
      <c r="U155">
        <v>0</v>
      </c>
      <c r="V155">
        <v>0</v>
      </c>
      <c r="W155">
        <v>0</v>
      </c>
      <c r="X155">
        <v>0</v>
      </c>
    </row>
    <row r="156" spans="1:24" hidden="1" x14ac:dyDescent="0.2">
      <c r="A156">
        <v>10101013010001</v>
      </c>
      <c r="B156" t="s">
        <v>1624</v>
      </c>
      <c r="C156" t="s">
        <v>1624</v>
      </c>
      <c r="D156" t="s">
        <v>1624</v>
      </c>
      <c r="E156" t="s">
        <v>1624</v>
      </c>
      <c r="F156">
        <v>3010001</v>
      </c>
      <c r="G156" t="s">
        <v>1974</v>
      </c>
      <c r="H156" t="s">
        <v>1812</v>
      </c>
      <c r="I156" t="s">
        <v>1812</v>
      </c>
      <c r="J156" t="s">
        <v>1975</v>
      </c>
      <c r="N156">
        <v>0</v>
      </c>
      <c r="O156" t="s">
        <v>748</v>
      </c>
      <c r="P156" t="s">
        <v>1976</v>
      </c>
      <c r="U156">
        <v>0</v>
      </c>
      <c r="V156">
        <v>2841059.64</v>
      </c>
      <c r="W156">
        <v>0</v>
      </c>
      <c r="X156">
        <v>2841059.64</v>
      </c>
    </row>
    <row r="157" spans="1:24" hidden="1" x14ac:dyDescent="0.2">
      <c r="A157">
        <v>10101013010002</v>
      </c>
      <c r="B157" t="s">
        <v>1624</v>
      </c>
      <c r="C157" t="s">
        <v>1624</v>
      </c>
      <c r="D157" t="s">
        <v>1624</v>
      </c>
      <c r="E157" t="s">
        <v>1624</v>
      </c>
      <c r="F157">
        <v>3010002</v>
      </c>
      <c r="G157" t="s">
        <v>1977</v>
      </c>
      <c r="H157" t="s">
        <v>1812</v>
      </c>
      <c r="I157" t="s">
        <v>1812</v>
      </c>
      <c r="J157" t="s">
        <v>1975</v>
      </c>
      <c r="N157">
        <v>0</v>
      </c>
      <c r="O157" t="s">
        <v>748</v>
      </c>
      <c r="P157" t="s">
        <v>1976</v>
      </c>
      <c r="U157">
        <v>0</v>
      </c>
      <c r="V157">
        <v>0</v>
      </c>
      <c r="W157">
        <v>0</v>
      </c>
      <c r="X157">
        <v>0</v>
      </c>
    </row>
    <row r="158" spans="1:24" hidden="1" x14ac:dyDescent="0.2">
      <c r="A158">
        <v>10101013010003</v>
      </c>
      <c r="B158" t="s">
        <v>1624</v>
      </c>
      <c r="C158" t="s">
        <v>1624</v>
      </c>
      <c r="D158" t="s">
        <v>1624</v>
      </c>
      <c r="E158" t="s">
        <v>1624</v>
      </c>
      <c r="F158">
        <v>3010003</v>
      </c>
      <c r="G158" t="s">
        <v>1978</v>
      </c>
      <c r="H158" t="s">
        <v>1812</v>
      </c>
      <c r="I158" t="s">
        <v>1812</v>
      </c>
      <c r="J158" t="s">
        <v>1975</v>
      </c>
      <c r="N158">
        <v>0</v>
      </c>
      <c r="O158" t="s">
        <v>748</v>
      </c>
      <c r="P158" t="s">
        <v>1976</v>
      </c>
      <c r="U158">
        <v>0</v>
      </c>
      <c r="V158">
        <v>0</v>
      </c>
      <c r="W158">
        <v>0</v>
      </c>
      <c r="X158">
        <v>0</v>
      </c>
    </row>
    <row r="159" spans="1:24" hidden="1" x14ac:dyDescent="0.2">
      <c r="A159">
        <v>10101013010004</v>
      </c>
      <c r="B159" t="s">
        <v>1624</v>
      </c>
      <c r="C159" t="s">
        <v>1624</v>
      </c>
      <c r="D159" t="s">
        <v>1624</v>
      </c>
      <c r="E159" t="s">
        <v>1624</v>
      </c>
      <c r="F159">
        <v>3010004</v>
      </c>
      <c r="G159" t="s">
        <v>1979</v>
      </c>
      <c r="H159" t="s">
        <v>1812</v>
      </c>
      <c r="I159" t="s">
        <v>1812</v>
      </c>
      <c r="J159" t="s">
        <v>1975</v>
      </c>
      <c r="N159">
        <v>0</v>
      </c>
      <c r="O159" t="s">
        <v>748</v>
      </c>
      <c r="P159" t="s">
        <v>1976</v>
      </c>
      <c r="U159">
        <v>0</v>
      </c>
      <c r="V159">
        <v>0</v>
      </c>
      <c r="W159">
        <v>0</v>
      </c>
      <c r="X159">
        <v>0</v>
      </c>
    </row>
    <row r="160" spans="1:24" hidden="1" x14ac:dyDescent="0.2">
      <c r="A160">
        <v>10101013010005</v>
      </c>
      <c r="B160" t="s">
        <v>1624</v>
      </c>
      <c r="C160" t="s">
        <v>1624</v>
      </c>
      <c r="D160" t="s">
        <v>1624</v>
      </c>
      <c r="E160" t="s">
        <v>1624</v>
      </c>
      <c r="F160">
        <v>3010005</v>
      </c>
      <c r="G160" t="s">
        <v>1980</v>
      </c>
      <c r="H160" t="s">
        <v>1812</v>
      </c>
      <c r="I160" t="s">
        <v>1812</v>
      </c>
      <c r="J160" t="s">
        <v>1975</v>
      </c>
      <c r="N160">
        <v>0</v>
      </c>
      <c r="O160" t="s">
        <v>748</v>
      </c>
      <c r="P160" t="s">
        <v>1976</v>
      </c>
      <c r="U160">
        <v>0</v>
      </c>
      <c r="V160">
        <v>0</v>
      </c>
      <c r="W160">
        <v>0</v>
      </c>
      <c r="X160">
        <v>0</v>
      </c>
    </row>
    <row r="161" spans="1:24" hidden="1" x14ac:dyDescent="0.2">
      <c r="A161">
        <v>10101013015001</v>
      </c>
      <c r="B161" t="s">
        <v>1624</v>
      </c>
      <c r="C161" t="s">
        <v>1624</v>
      </c>
      <c r="D161" t="s">
        <v>1624</v>
      </c>
      <c r="E161" t="s">
        <v>1624</v>
      </c>
      <c r="F161">
        <v>3015001</v>
      </c>
      <c r="G161" t="s">
        <v>1981</v>
      </c>
      <c r="H161" t="s">
        <v>1812</v>
      </c>
      <c r="I161" t="s">
        <v>1812</v>
      </c>
      <c r="J161" t="s">
        <v>1975</v>
      </c>
      <c r="N161">
        <v>0</v>
      </c>
      <c r="O161" t="s">
        <v>748</v>
      </c>
      <c r="P161" t="s">
        <v>1976</v>
      </c>
      <c r="U161">
        <v>0</v>
      </c>
      <c r="V161">
        <v>0</v>
      </c>
      <c r="W161">
        <v>0</v>
      </c>
      <c r="X161">
        <v>0</v>
      </c>
    </row>
    <row r="162" spans="1:24" hidden="1" x14ac:dyDescent="0.2">
      <c r="A162">
        <v>10101013015002</v>
      </c>
      <c r="B162" t="s">
        <v>1624</v>
      </c>
      <c r="C162" t="s">
        <v>1624</v>
      </c>
      <c r="D162" t="s">
        <v>1624</v>
      </c>
      <c r="E162" t="s">
        <v>1624</v>
      </c>
      <c r="F162">
        <v>3015002</v>
      </c>
      <c r="G162" t="s">
        <v>1982</v>
      </c>
      <c r="H162" t="s">
        <v>1812</v>
      </c>
      <c r="I162" t="s">
        <v>1812</v>
      </c>
      <c r="J162" t="s">
        <v>1975</v>
      </c>
      <c r="N162">
        <v>0</v>
      </c>
      <c r="O162" t="s">
        <v>748</v>
      </c>
      <c r="P162" t="s">
        <v>1976</v>
      </c>
      <c r="U162">
        <v>0</v>
      </c>
      <c r="V162">
        <v>0</v>
      </c>
      <c r="W162">
        <v>0</v>
      </c>
      <c r="X162">
        <v>0</v>
      </c>
    </row>
    <row r="163" spans="1:24" hidden="1" x14ac:dyDescent="0.2">
      <c r="A163">
        <v>10101013015003</v>
      </c>
      <c r="B163" t="s">
        <v>1624</v>
      </c>
      <c r="C163" t="s">
        <v>1624</v>
      </c>
      <c r="D163" t="s">
        <v>1624</v>
      </c>
      <c r="E163" t="s">
        <v>1624</v>
      </c>
      <c r="F163">
        <v>3015003</v>
      </c>
      <c r="G163" t="s">
        <v>1983</v>
      </c>
      <c r="H163" t="s">
        <v>1812</v>
      </c>
      <c r="I163" t="s">
        <v>1812</v>
      </c>
      <c r="J163" t="s">
        <v>1975</v>
      </c>
      <c r="N163">
        <v>0</v>
      </c>
      <c r="O163" t="s">
        <v>748</v>
      </c>
      <c r="P163" t="s">
        <v>1976</v>
      </c>
      <c r="U163">
        <v>0</v>
      </c>
      <c r="V163">
        <v>0</v>
      </c>
      <c r="W163">
        <v>0</v>
      </c>
      <c r="X163">
        <v>0</v>
      </c>
    </row>
    <row r="164" spans="1:24" hidden="1" x14ac:dyDescent="0.2">
      <c r="A164">
        <v>10101013015004</v>
      </c>
      <c r="B164" t="s">
        <v>1624</v>
      </c>
      <c r="C164" t="s">
        <v>1624</v>
      </c>
      <c r="D164" t="s">
        <v>1624</v>
      </c>
      <c r="E164" t="s">
        <v>1624</v>
      </c>
      <c r="F164">
        <v>3015004</v>
      </c>
      <c r="G164" t="s">
        <v>1984</v>
      </c>
      <c r="H164" t="s">
        <v>1812</v>
      </c>
      <c r="I164" t="s">
        <v>1812</v>
      </c>
      <c r="J164" t="s">
        <v>1975</v>
      </c>
      <c r="N164">
        <v>0</v>
      </c>
      <c r="O164" t="s">
        <v>748</v>
      </c>
      <c r="P164" t="s">
        <v>1976</v>
      </c>
      <c r="U164">
        <v>0</v>
      </c>
      <c r="V164">
        <v>0</v>
      </c>
      <c r="W164">
        <v>0</v>
      </c>
      <c r="X164">
        <v>0</v>
      </c>
    </row>
    <row r="165" spans="1:24" hidden="1" x14ac:dyDescent="0.2">
      <c r="A165">
        <v>10101013015005</v>
      </c>
      <c r="B165" t="s">
        <v>1624</v>
      </c>
      <c r="C165" t="s">
        <v>1624</v>
      </c>
      <c r="D165" t="s">
        <v>1624</v>
      </c>
      <c r="E165" t="s">
        <v>1624</v>
      </c>
      <c r="F165">
        <v>3015005</v>
      </c>
      <c r="G165" t="s">
        <v>1985</v>
      </c>
      <c r="H165" t="s">
        <v>1812</v>
      </c>
      <c r="I165" t="s">
        <v>1812</v>
      </c>
      <c r="J165" t="s">
        <v>1975</v>
      </c>
      <c r="N165">
        <v>0</v>
      </c>
      <c r="O165" t="s">
        <v>748</v>
      </c>
      <c r="P165" t="s">
        <v>1976</v>
      </c>
      <c r="U165">
        <v>0</v>
      </c>
      <c r="V165">
        <v>0</v>
      </c>
      <c r="W165">
        <v>0</v>
      </c>
      <c r="X165">
        <v>0</v>
      </c>
    </row>
    <row r="166" spans="1:24" hidden="1" x14ac:dyDescent="0.2">
      <c r="A166">
        <v>10101013020001</v>
      </c>
      <c r="B166" t="s">
        <v>1624</v>
      </c>
      <c r="C166" t="s">
        <v>1624</v>
      </c>
      <c r="D166" t="s">
        <v>1624</v>
      </c>
      <c r="E166" t="s">
        <v>1624</v>
      </c>
      <c r="F166">
        <v>3020001</v>
      </c>
      <c r="G166" t="s">
        <v>1986</v>
      </c>
      <c r="H166" t="s">
        <v>1812</v>
      </c>
      <c r="I166" t="s">
        <v>1812</v>
      </c>
      <c r="J166" t="s">
        <v>1975</v>
      </c>
      <c r="N166">
        <v>0</v>
      </c>
      <c r="O166" t="s">
        <v>748</v>
      </c>
      <c r="P166" t="s">
        <v>1976</v>
      </c>
      <c r="U166">
        <v>0</v>
      </c>
      <c r="V166">
        <v>1031423.43</v>
      </c>
      <c r="W166">
        <v>0</v>
      </c>
      <c r="X166">
        <v>1031423.43</v>
      </c>
    </row>
    <row r="167" spans="1:24" hidden="1" x14ac:dyDescent="0.2">
      <c r="A167">
        <v>10101013020002</v>
      </c>
      <c r="B167" t="s">
        <v>1624</v>
      </c>
      <c r="C167" t="s">
        <v>1624</v>
      </c>
      <c r="D167" t="s">
        <v>1624</v>
      </c>
      <c r="E167" t="s">
        <v>1624</v>
      </c>
      <c r="F167">
        <v>3020002</v>
      </c>
      <c r="G167" t="s">
        <v>1987</v>
      </c>
      <c r="H167" t="s">
        <v>1812</v>
      </c>
      <c r="I167" t="s">
        <v>1812</v>
      </c>
      <c r="J167" t="s">
        <v>1975</v>
      </c>
      <c r="N167">
        <v>0</v>
      </c>
      <c r="O167" t="s">
        <v>748</v>
      </c>
      <c r="P167" t="s">
        <v>1976</v>
      </c>
      <c r="U167">
        <v>0</v>
      </c>
      <c r="V167">
        <v>0</v>
      </c>
      <c r="W167">
        <v>0</v>
      </c>
      <c r="X167">
        <v>0</v>
      </c>
    </row>
    <row r="168" spans="1:24" hidden="1" x14ac:dyDescent="0.2">
      <c r="A168">
        <v>10101013020003</v>
      </c>
      <c r="B168" t="s">
        <v>1624</v>
      </c>
      <c r="C168" t="s">
        <v>1624</v>
      </c>
      <c r="D168" t="s">
        <v>1624</v>
      </c>
      <c r="E168" t="s">
        <v>1624</v>
      </c>
      <c r="F168">
        <v>3020003</v>
      </c>
      <c r="G168" t="s">
        <v>1988</v>
      </c>
      <c r="H168" t="s">
        <v>1812</v>
      </c>
      <c r="I168" t="s">
        <v>1812</v>
      </c>
      <c r="J168" t="s">
        <v>1975</v>
      </c>
      <c r="N168">
        <v>0</v>
      </c>
      <c r="O168" t="s">
        <v>748</v>
      </c>
      <c r="P168" t="s">
        <v>1976</v>
      </c>
      <c r="U168">
        <v>0</v>
      </c>
      <c r="V168">
        <v>0</v>
      </c>
      <c r="W168">
        <v>0</v>
      </c>
      <c r="X168">
        <v>0</v>
      </c>
    </row>
    <row r="169" spans="1:24" hidden="1" x14ac:dyDescent="0.2">
      <c r="A169">
        <v>10101013020004</v>
      </c>
      <c r="B169" t="s">
        <v>1624</v>
      </c>
      <c r="C169" t="s">
        <v>1624</v>
      </c>
      <c r="D169" t="s">
        <v>1624</v>
      </c>
      <c r="E169" t="s">
        <v>1624</v>
      </c>
      <c r="F169">
        <v>3020004</v>
      </c>
      <c r="G169" t="s">
        <v>1989</v>
      </c>
      <c r="H169" t="s">
        <v>1812</v>
      </c>
      <c r="I169" t="s">
        <v>1812</v>
      </c>
      <c r="J169" t="s">
        <v>1975</v>
      </c>
      <c r="N169">
        <v>0</v>
      </c>
      <c r="O169" t="s">
        <v>748</v>
      </c>
      <c r="P169" t="s">
        <v>1976</v>
      </c>
      <c r="U169">
        <v>0</v>
      </c>
      <c r="V169">
        <v>0</v>
      </c>
      <c r="W169">
        <v>0</v>
      </c>
      <c r="X169">
        <v>0</v>
      </c>
    </row>
    <row r="170" spans="1:24" hidden="1" x14ac:dyDescent="0.2">
      <c r="A170">
        <v>10101013020005</v>
      </c>
      <c r="B170" t="s">
        <v>1624</v>
      </c>
      <c r="C170" t="s">
        <v>1624</v>
      </c>
      <c r="D170" t="s">
        <v>1624</v>
      </c>
      <c r="E170" t="s">
        <v>1624</v>
      </c>
      <c r="F170">
        <v>3020005</v>
      </c>
      <c r="G170" t="s">
        <v>1990</v>
      </c>
      <c r="H170" t="s">
        <v>1812</v>
      </c>
      <c r="I170" t="s">
        <v>1812</v>
      </c>
      <c r="J170" t="s">
        <v>1975</v>
      </c>
      <c r="N170">
        <v>0</v>
      </c>
      <c r="O170" t="s">
        <v>748</v>
      </c>
      <c r="P170" t="s">
        <v>1976</v>
      </c>
      <c r="U170">
        <v>0</v>
      </c>
      <c r="V170">
        <v>0</v>
      </c>
      <c r="W170">
        <v>0</v>
      </c>
      <c r="X170">
        <v>0</v>
      </c>
    </row>
    <row r="171" spans="1:24" hidden="1" x14ac:dyDescent="0.2">
      <c r="A171">
        <v>10101013025001</v>
      </c>
      <c r="B171" t="s">
        <v>1624</v>
      </c>
      <c r="C171" t="s">
        <v>1624</v>
      </c>
      <c r="D171" t="s">
        <v>1624</v>
      </c>
      <c r="E171" t="s">
        <v>1624</v>
      </c>
      <c r="F171">
        <v>3025001</v>
      </c>
      <c r="G171" t="s">
        <v>1991</v>
      </c>
      <c r="H171" t="s">
        <v>1812</v>
      </c>
      <c r="I171" t="s">
        <v>1812</v>
      </c>
      <c r="J171" t="s">
        <v>1975</v>
      </c>
      <c r="N171">
        <v>0</v>
      </c>
      <c r="O171" t="s">
        <v>748</v>
      </c>
      <c r="P171" t="s">
        <v>1976</v>
      </c>
      <c r="U171">
        <v>0</v>
      </c>
      <c r="V171">
        <v>0</v>
      </c>
      <c r="W171">
        <v>0</v>
      </c>
      <c r="X171">
        <v>0</v>
      </c>
    </row>
    <row r="172" spans="1:24" hidden="1" x14ac:dyDescent="0.2">
      <c r="A172">
        <v>10101013025002</v>
      </c>
      <c r="B172" t="s">
        <v>1624</v>
      </c>
      <c r="C172" t="s">
        <v>1624</v>
      </c>
      <c r="D172" t="s">
        <v>1624</v>
      </c>
      <c r="E172" t="s">
        <v>1624</v>
      </c>
      <c r="F172">
        <v>3025002</v>
      </c>
      <c r="G172" t="s">
        <v>1992</v>
      </c>
      <c r="H172" t="s">
        <v>1812</v>
      </c>
      <c r="I172" t="s">
        <v>1812</v>
      </c>
      <c r="J172" t="s">
        <v>1975</v>
      </c>
      <c r="N172">
        <v>0</v>
      </c>
      <c r="O172" t="s">
        <v>748</v>
      </c>
      <c r="P172" t="s">
        <v>1976</v>
      </c>
      <c r="U172">
        <v>0</v>
      </c>
      <c r="V172">
        <v>0</v>
      </c>
      <c r="W172">
        <v>0</v>
      </c>
      <c r="X172">
        <v>0</v>
      </c>
    </row>
    <row r="173" spans="1:24" hidden="1" x14ac:dyDescent="0.2">
      <c r="A173">
        <v>10101013025003</v>
      </c>
      <c r="B173" t="s">
        <v>1624</v>
      </c>
      <c r="C173" t="s">
        <v>1624</v>
      </c>
      <c r="D173" t="s">
        <v>1624</v>
      </c>
      <c r="E173" t="s">
        <v>1624</v>
      </c>
      <c r="F173">
        <v>3025003</v>
      </c>
      <c r="G173" t="s">
        <v>1993</v>
      </c>
      <c r="H173" t="s">
        <v>1812</v>
      </c>
      <c r="I173" t="s">
        <v>1812</v>
      </c>
      <c r="J173" t="s">
        <v>1975</v>
      </c>
      <c r="N173">
        <v>0</v>
      </c>
      <c r="O173" t="s">
        <v>748</v>
      </c>
      <c r="P173" t="s">
        <v>1976</v>
      </c>
      <c r="U173">
        <v>0</v>
      </c>
      <c r="V173">
        <v>0</v>
      </c>
      <c r="W173">
        <v>0</v>
      </c>
      <c r="X173">
        <v>0</v>
      </c>
    </row>
    <row r="174" spans="1:24" hidden="1" x14ac:dyDescent="0.2">
      <c r="A174">
        <v>10101013025004</v>
      </c>
      <c r="B174" t="s">
        <v>1624</v>
      </c>
      <c r="C174" t="s">
        <v>1624</v>
      </c>
      <c r="D174" t="s">
        <v>1624</v>
      </c>
      <c r="E174" t="s">
        <v>1624</v>
      </c>
      <c r="F174">
        <v>3025004</v>
      </c>
      <c r="G174" t="s">
        <v>1994</v>
      </c>
      <c r="H174" t="s">
        <v>1812</v>
      </c>
      <c r="I174" t="s">
        <v>1812</v>
      </c>
      <c r="J174" t="s">
        <v>1975</v>
      </c>
      <c r="N174">
        <v>0</v>
      </c>
      <c r="O174" t="s">
        <v>748</v>
      </c>
      <c r="P174" t="s">
        <v>1976</v>
      </c>
      <c r="U174">
        <v>0</v>
      </c>
      <c r="V174">
        <v>0</v>
      </c>
      <c r="W174">
        <v>0</v>
      </c>
      <c r="X174">
        <v>0</v>
      </c>
    </row>
    <row r="175" spans="1:24" hidden="1" x14ac:dyDescent="0.2">
      <c r="A175">
        <v>10101013025005</v>
      </c>
      <c r="B175" t="s">
        <v>1624</v>
      </c>
      <c r="C175" t="s">
        <v>1624</v>
      </c>
      <c r="D175" t="s">
        <v>1624</v>
      </c>
      <c r="E175" t="s">
        <v>1624</v>
      </c>
      <c r="F175">
        <v>3025005</v>
      </c>
      <c r="G175" t="s">
        <v>1995</v>
      </c>
      <c r="H175" t="s">
        <v>1812</v>
      </c>
      <c r="I175" t="s">
        <v>1812</v>
      </c>
      <c r="J175" t="s">
        <v>1975</v>
      </c>
      <c r="N175">
        <v>0</v>
      </c>
      <c r="O175" t="s">
        <v>748</v>
      </c>
      <c r="P175" t="s">
        <v>1976</v>
      </c>
      <c r="U175">
        <v>0</v>
      </c>
      <c r="V175">
        <v>0</v>
      </c>
      <c r="W175">
        <v>0</v>
      </c>
      <c r="X175">
        <v>0</v>
      </c>
    </row>
    <row r="176" spans="1:24" hidden="1" x14ac:dyDescent="0.2">
      <c r="A176">
        <v>10101013030001</v>
      </c>
      <c r="B176" t="s">
        <v>1624</v>
      </c>
      <c r="C176" t="s">
        <v>1624</v>
      </c>
      <c r="D176" t="s">
        <v>1624</v>
      </c>
      <c r="E176" t="s">
        <v>1624</v>
      </c>
      <c r="F176">
        <v>3030001</v>
      </c>
      <c r="G176" t="s">
        <v>1996</v>
      </c>
      <c r="H176" t="s">
        <v>1812</v>
      </c>
      <c r="I176" t="s">
        <v>1812</v>
      </c>
      <c r="J176" t="s">
        <v>1975</v>
      </c>
      <c r="N176">
        <v>0</v>
      </c>
      <c r="O176" t="s">
        <v>748</v>
      </c>
      <c r="P176" t="s">
        <v>1976</v>
      </c>
      <c r="U176">
        <v>0</v>
      </c>
      <c r="V176">
        <v>4131264.92</v>
      </c>
      <c r="W176">
        <v>0</v>
      </c>
      <c r="X176">
        <v>4131264.92</v>
      </c>
    </row>
    <row r="177" spans="1:24" hidden="1" x14ac:dyDescent="0.2">
      <c r="A177">
        <v>10101013030002</v>
      </c>
      <c r="B177" t="s">
        <v>1624</v>
      </c>
      <c r="C177" t="s">
        <v>1624</v>
      </c>
      <c r="D177" t="s">
        <v>1624</v>
      </c>
      <c r="E177" t="s">
        <v>1624</v>
      </c>
      <c r="F177">
        <v>3030002</v>
      </c>
      <c r="G177" t="s">
        <v>1997</v>
      </c>
      <c r="H177" t="s">
        <v>1812</v>
      </c>
      <c r="I177" t="s">
        <v>1812</v>
      </c>
      <c r="J177" t="s">
        <v>1975</v>
      </c>
      <c r="N177">
        <v>0</v>
      </c>
      <c r="O177" t="s">
        <v>748</v>
      </c>
      <c r="P177" t="s">
        <v>1976</v>
      </c>
      <c r="U177">
        <v>0</v>
      </c>
      <c r="V177">
        <v>0</v>
      </c>
      <c r="W177">
        <v>0</v>
      </c>
      <c r="X177">
        <v>0</v>
      </c>
    </row>
    <row r="178" spans="1:24" hidden="1" x14ac:dyDescent="0.2">
      <c r="A178">
        <v>10101013030003</v>
      </c>
      <c r="B178" t="s">
        <v>1624</v>
      </c>
      <c r="C178" t="s">
        <v>1624</v>
      </c>
      <c r="D178" t="s">
        <v>1624</v>
      </c>
      <c r="E178" t="s">
        <v>1624</v>
      </c>
      <c r="F178">
        <v>3030003</v>
      </c>
      <c r="G178" t="s">
        <v>1998</v>
      </c>
      <c r="H178" t="s">
        <v>1812</v>
      </c>
      <c r="I178" t="s">
        <v>1812</v>
      </c>
      <c r="J178" t="s">
        <v>1975</v>
      </c>
      <c r="N178">
        <v>0</v>
      </c>
      <c r="O178" t="s">
        <v>748</v>
      </c>
      <c r="P178" t="s">
        <v>1976</v>
      </c>
      <c r="U178">
        <v>0</v>
      </c>
      <c r="V178">
        <v>0</v>
      </c>
      <c r="W178">
        <v>0</v>
      </c>
      <c r="X178">
        <v>0</v>
      </c>
    </row>
    <row r="179" spans="1:24" hidden="1" x14ac:dyDescent="0.2">
      <c r="A179">
        <v>10101013030004</v>
      </c>
      <c r="B179" t="s">
        <v>1624</v>
      </c>
      <c r="C179" t="s">
        <v>1624</v>
      </c>
      <c r="D179" t="s">
        <v>1624</v>
      </c>
      <c r="E179" t="s">
        <v>1624</v>
      </c>
      <c r="F179">
        <v>3030004</v>
      </c>
      <c r="G179" t="s">
        <v>1999</v>
      </c>
      <c r="H179" t="s">
        <v>1812</v>
      </c>
      <c r="I179" t="s">
        <v>1812</v>
      </c>
      <c r="J179" t="s">
        <v>1975</v>
      </c>
      <c r="N179">
        <v>0</v>
      </c>
      <c r="O179" t="s">
        <v>748</v>
      </c>
      <c r="P179" t="s">
        <v>1976</v>
      </c>
      <c r="U179">
        <v>0</v>
      </c>
      <c r="V179">
        <v>0</v>
      </c>
      <c r="W179">
        <v>0</v>
      </c>
      <c r="X179">
        <v>0</v>
      </c>
    </row>
    <row r="180" spans="1:24" hidden="1" x14ac:dyDescent="0.2">
      <c r="A180">
        <v>10101013030005</v>
      </c>
      <c r="B180" t="s">
        <v>1624</v>
      </c>
      <c r="C180" t="s">
        <v>1624</v>
      </c>
      <c r="D180" t="s">
        <v>1624</v>
      </c>
      <c r="E180" t="s">
        <v>1624</v>
      </c>
      <c r="F180">
        <v>3030005</v>
      </c>
      <c r="G180" t="s">
        <v>2000</v>
      </c>
      <c r="H180" t="s">
        <v>1812</v>
      </c>
      <c r="I180" t="s">
        <v>1812</v>
      </c>
      <c r="J180" t="s">
        <v>1975</v>
      </c>
      <c r="N180">
        <v>0</v>
      </c>
      <c r="O180" t="s">
        <v>748</v>
      </c>
      <c r="P180" t="s">
        <v>1976</v>
      </c>
      <c r="U180">
        <v>0</v>
      </c>
      <c r="V180">
        <v>0</v>
      </c>
      <c r="W180">
        <v>0</v>
      </c>
      <c r="X180">
        <v>0</v>
      </c>
    </row>
    <row r="181" spans="1:24" hidden="1" x14ac:dyDescent="0.2">
      <c r="A181">
        <v>10101013035001</v>
      </c>
      <c r="B181" t="s">
        <v>1624</v>
      </c>
      <c r="C181" t="s">
        <v>1624</v>
      </c>
      <c r="D181" t="s">
        <v>1624</v>
      </c>
      <c r="E181" t="s">
        <v>1624</v>
      </c>
      <c r="F181">
        <v>3035001</v>
      </c>
      <c r="G181" t="s">
        <v>2001</v>
      </c>
      <c r="H181" t="s">
        <v>1812</v>
      </c>
      <c r="I181" t="s">
        <v>1812</v>
      </c>
      <c r="J181" t="s">
        <v>1975</v>
      </c>
      <c r="N181">
        <v>0</v>
      </c>
      <c r="O181" t="s">
        <v>748</v>
      </c>
      <c r="P181" t="s">
        <v>1976</v>
      </c>
      <c r="U181">
        <v>0</v>
      </c>
      <c r="V181">
        <v>0</v>
      </c>
      <c r="W181">
        <v>0</v>
      </c>
      <c r="X181">
        <v>0</v>
      </c>
    </row>
    <row r="182" spans="1:24" hidden="1" x14ac:dyDescent="0.2">
      <c r="A182">
        <v>10101013035002</v>
      </c>
      <c r="B182" t="s">
        <v>1624</v>
      </c>
      <c r="C182" t="s">
        <v>1624</v>
      </c>
      <c r="D182" t="s">
        <v>1624</v>
      </c>
      <c r="E182" t="s">
        <v>1624</v>
      </c>
      <c r="F182">
        <v>3035002</v>
      </c>
      <c r="G182" t="s">
        <v>2002</v>
      </c>
      <c r="H182" t="s">
        <v>1812</v>
      </c>
      <c r="I182" t="s">
        <v>1812</v>
      </c>
      <c r="J182" t="s">
        <v>1975</v>
      </c>
      <c r="N182">
        <v>0</v>
      </c>
      <c r="O182" t="s">
        <v>748</v>
      </c>
      <c r="P182" t="s">
        <v>1976</v>
      </c>
      <c r="U182">
        <v>0</v>
      </c>
      <c r="V182">
        <v>0</v>
      </c>
      <c r="W182">
        <v>0</v>
      </c>
      <c r="X182">
        <v>0</v>
      </c>
    </row>
    <row r="183" spans="1:24" hidden="1" x14ac:dyDescent="0.2">
      <c r="A183">
        <v>10101013035003</v>
      </c>
      <c r="B183" t="s">
        <v>1624</v>
      </c>
      <c r="C183" t="s">
        <v>1624</v>
      </c>
      <c r="D183" t="s">
        <v>1624</v>
      </c>
      <c r="E183" t="s">
        <v>1624</v>
      </c>
      <c r="F183">
        <v>3035003</v>
      </c>
      <c r="G183" t="s">
        <v>2003</v>
      </c>
      <c r="H183" t="s">
        <v>1812</v>
      </c>
      <c r="I183" t="s">
        <v>1812</v>
      </c>
      <c r="J183" t="s">
        <v>1975</v>
      </c>
      <c r="N183">
        <v>0</v>
      </c>
      <c r="O183" t="s">
        <v>748</v>
      </c>
      <c r="P183" t="s">
        <v>1976</v>
      </c>
      <c r="U183">
        <v>0</v>
      </c>
      <c r="V183">
        <v>0</v>
      </c>
      <c r="W183">
        <v>0</v>
      </c>
      <c r="X183">
        <v>0</v>
      </c>
    </row>
    <row r="184" spans="1:24" hidden="1" x14ac:dyDescent="0.2">
      <c r="A184">
        <v>10101013035004</v>
      </c>
      <c r="B184" t="s">
        <v>1624</v>
      </c>
      <c r="C184" t="s">
        <v>1624</v>
      </c>
      <c r="D184" t="s">
        <v>1624</v>
      </c>
      <c r="E184" t="s">
        <v>1624</v>
      </c>
      <c r="F184">
        <v>3035004</v>
      </c>
      <c r="G184" t="s">
        <v>2004</v>
      </c>
      <c r="H184" t="s">
        <v>1812</v>
      </c>
      <c r="I184" t="s">
        <v>1812</v>
      </c>
      <c r="J184" t="s">
        <v>1975</v>
      </c>
      <c r="N184">
        <v>0</v>
      </c>
      <c r="O184" t="s">
        <v>748</v>
      </c>
      <c r="P184" t="s">
        <v>1976</v>
      </c>
      <c r="U184">
        <v>0</v>
      </c>
      <c r="V184">
        <v>0</v>
      </c>
      <c r="W184">
        <v>0</v>
      </c>
      <c r="X184">
        <v>0</v>
      </c>
    </row>
    <row r="185" spans="1:24" hidden="1" x14ac:dyDescent="0.2">
      <c r="A185">
        <v>10101013035005</v>
      </c>
      <c r="B185" t="s">
        <v>1624</v>
      </c>
      <c r="C185" t="s">
        <v>1624</v>
      </c>
      <c r="D185" t="s">
        <v>1624</v>
      </c>
      <c r="E185" t="s">
        <v>1624</v>
      </c>
      <c r="F185">
        <v>3035005</v>
      </c>
      <c r="G185" t="s">
        <v>2005</v>
      </c>
      <c r="H185" t="s">
        <v>1812</v>
      </c>
      <c r="I185" t="s">
        <v>1812</v>
      </c>
      <c r="J185" t="s">
        <v>1975</v>
      </c>
      <c r="N185">
        <v>0</v>
      </c>
      <c r="O185" t="s">
        <v>748</v>
      </c>
      <c r="P185" t="s">
        <v>1976</v>
      </c>
      <c r="U185">
        <v>0</v>
      </c>
      <c r="V185">
        <v>0</v>
      </c>
      <c r="W185">
        <v>0</v>
      </c>
      <c r="X185">
        <v>0</v>
      </c>
    </row>
    <row r="186" spans="1:24" hidden="1" x14ac:dyDescent="0.2">
      <c r="A186">
        <v>10101013040001</v>
      </c>
      <c r="B186" t="s">
        <v>1624</v>
      </c>
      <c r="C186" t="s">
        <v>1624</v>
      </c>
      <c r="D186" t="s">
        <v>1624</v>
      </c>
      <c r="E186" t="s">
        <v>1624</v>
      </c>
      <c r="F186">
        <v>3040001</v>
      </c>
      <c r="G186" t="s">
        <v>2006</v>
      </c>
      <c r="H186" t="s">
        <v>1812</v>
      </c>
      <c r="I186" t="s">
        <v>1812</v>
      </c>
      <c r="J186" t="s">
        <v>1975</v>
      </c>
      <c r="N186">
        <v>0</v>
      </c>
      <c r="O186" t="s">
        <v>748</v>
      </c>
      <c r="P186" t="s">
        <v>1976</v>
      </c>
      <c r="U186">
        <v>0</v>
      </c>
      <c r="V186">
        <v>0</v>
      </c>
      <c r="W186">
        <v>0</v>
      </c>
      <c r="X186">
        <v>0</v>
      </c>
    </row>
    <row r="187" spans="1:24" hidden="1" x14ac:dyDescent="0.2">
      <c r="A187">
        <v>10101013040002</v>
      </c>
      <c r="B187" t="s">
        <v>1624</v>
      </c>
      <c r="C187" t="s">
        <v>1624</v>
      </c>
      <c r="D187" t="s">
        <v>1624</v>
      </c>
      <c r="E187" t="s">
        <v>1624</v>
      </c>
      <c r="F187">
        <v>3040002</v>
      </c>
      <c r="G187" t="s">
        <v>2007</v>
      </c>
      <c r="H187" t="s">
        <v>1812</v>
      </c>
      <c r="I187" t="s">
        <v>1812</v>
      </c>
      <c r="J187" t="s">
        <v>1975</v>
      </c>
      <c r="N187">
        <v>0</v>
      </c>
      <c r="O187" t="s">
        <v>748</v>
      </c>
      <c r="P187" t="s">
        <v>1976</v>
      </c>
      <c r="U187">
        <v>0</v>
      </c>
      <c r="V187">
        <v>0</v>
      </c>
      <c r="W187">
        <v>0</v>
      </c>
      <c r="X187">
        <v>0</v>
      </c>
    </row>
    <row r="188" spans="1:24" hidden="1" x14ac:dyDescent="0.2">
      <c r="A188">
        <v>10101013040003</v>
      </c>
      <c r="B188" t="s">
        <v>1624</v>
      </c>
      <c r="C188" t="s">
        <v>1624</v>
      </c>
      <c r="D188" t="s">
        <v>1624</v>
      </c>
      <c r="E188" t="s">
        <v>1624</v>
      </c>
      <c r="F188">
        <v>3040003</v>
      </c>
      <c r="G188" t="s">
        <v>2008</v>
      </c>
      <c r="H188" t="s">
        <v>1812</v>
      </c>
      <c r="I188" t="s">
        <v>1812</v>
      </c>
      <c r="J188" t="s">
        <v>1975</v>
      </c>
      <c r="N188">
        <v>0</v>
      </c>
      <c r="O188" t="s">
        <v>748</v>
      </c>
      <c r="P188" t="s">
        <v>1976</v>
      </c>
      <c r="U188">
        <v>0</v>
      </c>
      <c r="V188">
        <v>0</v>
      </c>
      <c r="W188">
        <v>0</v>
      </c>
      <c r="X188">
        <v>0</v>
      </c>
    </row>
    <row r="189" spans="1:24" hidden="1" x14ac:dyDescent="0.2">
      <c r="A189">
        <v>10101013040004</v>
      </c>
      <c r="B189" t="s">
        <v>1624</v>
      </c>
      <c r="C189" t="s">
        <v>1624</v>
      </c>
      <c r="D189" t="s">
        <v>1624</v>
      </c>
      <c r="E189" t="s">
        <v>1624</v>
      </c>
      <c r="F189">
        <v>3040004</v>
      </c>
      <c r="G189" t="s">
        <v>2009</v>
      </c>
      <c r="H189" t="s">
        <v>1812</v>
      </c>
      <c r="I189" t="s">
        <v>1812</v>
      </c>
      <c r="J189" t="s">
        <v>1975</v>
      </c>
      <c r="N189">
        <v>0</v>
      </c>
      <c r="O189" t="s">
        <v>748</v>
      </c>
      <c r="P189" t="s">
        <v>1976</v>
      </c>
      <c r="U189">
        <v>0</v>
      </c>
      <c r="V189">
        <v>0</v>
      </c>
      <c r="W189">
        <v>0</v>
      </c>
      <c r="X189">
        <v>0</v>
      </c>
    </row>
    <row r="190" spans="1:24" hidden="1" x14ac:dyDescent="0.2">
      <c r="A190">
        <v>10101013040005</v>
      </c>
      <c r="B190" t="s">
        <v>1624</v>
      </c>
      <c r="C190" t="s">
        <v>1624</v>
      </c>
      <c r="D190" t="s">
        <v>1624</v>
      </c>
      <c r="E190" t="s">
        <v>1624</v>
      </c>
      <c r="F190">
        <v>3040005</v>
      </c>
      <c r="G190" t="s">
        <v>2010</v>
      </c>
      <c r="H190" t="s">
        <v>1812</v>
      </c>
      <c r="I190" t="s">
        <v>1812</v>
      </c>
      <c r="J190" t="s">
        <v>1975</v>
      </c>
      <c r="N190">
        <v>0</v>
      </c>
      <c r="O190" t="s">
        <v>748</v>
      </c>
      <c r="P190" t="s">
        <v>1976</v>
      </c>
      <c r="U190">
        <v>0</v>
      </c>
      <c r="V190">
        <v>0</v>
      </c>
      <c r="W190">
        <v>0</v>
      </c>
      <c r="X190">
        <v>0</v>
      </c>
    </row>
    <row r="191" spans="1:24" hidden="1" x14ac:dyDescent="0.2">
      <c r="A191">
        <v>10101013045001</v>
      </c>
      <c r="B191" t="s">
        <v>1624</v>
      </c>
      <c r="C191" t="s">
        <v>1624</v>
      </c>
      <c r="D191" t="s">
        <v>1624</v>
      </c>
      <c r="E191" t="s">
        <v>1624</v>
      </c>
      <c r="F191">
        <v>3045001</v>
      </c>
      <c r="G191" t="s">
        <v>2011</v>
      </c>
      <c r="H191" t="s">
        <v>1812</v>
      </c>
      <c r="I191" t="s">
        <v>1812</v>
      </c>
      <c r="J191" t="s">
        <v>1975</v>
      </c>
      <c r="N191">
        <v>0</v>
      </c>
      <c r="O191" t="s">
        <v>748</v>
      </c>
      <c r="P191" t="s">
        <v>1976</v>
      </c>
      <c r="U191">
        <v>0</v>
      </c>
      <c r="V191">
        <v>0</v>
      </c>
      <c r="W191">
        <v>0</v>
      </c>
      <c r="X191">
        <v>0</v>
      </c>
    </row>
    <row r="192" spans="1:24" hidden="1" x14ac:dyDescent="0.2">
      <c r="A192">
        <v>10101013045002</v>
      </c>
      <c r="B192" t="s">
        <v>1624</v>
      </c>
      <c r="C192" t="s">
        <v>1624</v>
      </c>
      <c r="D192" t="s">
        <v>1624</v>
      </c>
      <c r="E192" t="s">
        <v>1624</v>
      </c>
      <c r="F192">
        <v>3045002</v>
      </c>
      <c r="G192" t="s">
        <v>2012</v>
      </c>
      <c r="H192" t="s">
        <v>1812</v>
      </c>
      <c r="I192" t="s">
        <v>1812</v>
      </c>
      <c r="J192" t="s">
        <v>1975</v>
      </c>
      <c r="N192">
        <v>0</v>
      </c>
      <c r="O192" t="s">
        <v>748</v>
      </c>
      <c r="P192" t="s">
        <v>1976</v>
      </c>
      <c r="U192">
        <v>0</v>
      </c>
      <c r="V192">
        <v>0</v>
      </c>
      <c r="W192">
        <v>0</v>
      </c>
      <c r="X192">
        <v>0</v>
      </c>
    </row>
    <row r="193" spans="1:24" hidden="1" x14ac:dyDescent="0.2">
      <c r="A193">
        <v>10101013045003</v>
      </c>
      <c r="B193" t="s">
        <v>1624</v>
      </c>
      <c r="C193" t="s">
        <v>1624</v>
      </c>
      <c r="D193" t="s">
        <v>1624</v>
      </c>
      <c r="E193" t="s">
        <v>1624</v>
      </c>
      <c r="F193">
        <v>3045003</v>
      </c>
      <c r="G193" t="s">
        <v>2013</v>
      </c>
      <c r="H193" t="s">
        <v>1812</v>
      </c>
      <c r="I193" t="s">
        <v>1812</v>
      </c>
      <c r="J193" t="s">
        <v>1975</v>
      </c>
      <c r="N193">
        <v>0</v>
      </c>
      <c r="O193" t="s">
        <v>748</v>
      </c>
      <c r="P193" t="s">
        <v>1976</v>
      </c>
      <c r="U193">
        <v>0</v>
      </c>
      <c r="V193">
        <v>0</v>
      </c>
      <c r="W193">
        <v>0</v>
      </c>
      <c r="X193">
        <v>0</v>
      </c>
    </row>
    <row r="194" spans="1:24" hidden="1" x14ac:dyDescent="0.2">
      <c r="A194">
        <v>10101013045004</v>
      </c>
      <c r="B194" t="s">
        <v>1624</v>
      </c>
      <c r="C194" t="s">
        <v>1624</v>
      </c>
      <c r="D194" t="s">
        <v>1624</v>
      </c>
      <c r="E194" t="s">
        <v>1624</v>
      </c>
      <c r="F194">
        <v>3045004</v>
      </c>
      <c r="G194" t="s">
        <v>2014</v>
      </c>
      <c r="H194" t="s">
        <v>1812</v>
      </c>
      <c r="I194" t="s">
        <v>1812</v>
      </c>
      <c r="J194" t="s">
        <v>1975</v>
      </c>
      <c r="N194">
        <v>0</v>
      </c>
      <c r="O194" t="s">
        <v>748</v>
      </c>
      <c r="P194" t="s">
        <v>1976</v>
      </c>
      <c r="U194">
        <v>0</v>
      </c>
      <c r="V194">
        <v>0</v>
      </c>
      <c r="W194">
        <v>0</v>
      </c>
      <c r="X194">
        <v>0</v>
      </c>
    </row>
    <row r="195" spans="1:24" hidden="1" x14ac:dyDescent="0.2">
      <c r="A195">
        <v>10101013045005</v>
      </c>
      <c r="B195" t="s">
        <v>1624</v>
      </c>
      <c r="C195" t="s">
        <v>1624</v>
      </c>
      <c r="D195" t="s">
        <v>1624</v>
      </c>
      <c r="E195" t="s">
        <v>1624</v>
      </c>
      <c r="F195">
        <v>3045005</v>
      </c>
      <c r="G195" t="s">
        <v>2015</v>
      </c>
      <c r="H195" t="s">
        <v>1812</v>
      </c>
      <c r="I195" t="s">
        <v>1812</v>
      </c>
      <c r="J195" t="s">
        <v>1975</v>
      </c>
      <c r="N195">
        <v>0</v>
      </c>
      <c r="O195" t="s">
        <v>748</v>
      </c>
      <c r="P195" t="s">
        <v>1976</v>
      </c>
      <c r="U195">
        <v>0</v>
      </c>
      <c r="V195">
        <v>0</v>
      </c>
      <c r="W195">
        <v>0</v>
      </c>
      <c r="X195">
        <v>0</v>
      </c>
    </row>
    <row r="196" spans="1:24" hidden="1" x14ac:dyDescent="0.2">
      <c r="A196">
        <v>10101013050001</v>
      </c>
      <c r="B196" t="s">
        <v>1624</v>
      </c>
      <c r="C196" t="s">
        <v>1624</v>
      </c>
      <c r="D196" t="s">
        <v>1624</v>
      </c>
      <c r="E196" t="s">
        <v>1624</v>
      </c>
      <c r="F196">
        <v>3050001</v>
      </c>
      <c r="G196" t="s">
        <v>2016</v>
      </c>
      <c r="H196" t="s">
        <v>1812</v>
      </c>
      <c r="I196" t="s">
        <v>1812</v>
      </c>
      <c r="J196" t="s">
        <v>1975</v>
      </c>
      <c r="N196">
        <v>0</v>
      </c>
      <c r="O196" t="s">
        <v>748</v>
      </c>
      <c r="P196" t="s">
        <v>1976</v>
      </c>
      <c r="U196">
        <v>0</v>
      </c>
      <c r="V196">
        <v>0</v>
      </c>
      <c r="W196">
        <v>0</v>
      </c>
      <c r="X196">
        <v>0</v>
      </c>
    </row>
    <row r="197" spans="1:24" hidden="1" x14ac:dyDescent="0.2">
      <c r="A197">
        <v>10101013050002</v>
      </c>
      <c r="B197" t="s">
        <v>1624</v>
      </c>
      <c r="C197" t="s">
        <v>1624</v>
      </c>
      <c r="D197" t="s">
        <v>1624</v>
      </c>
      <c r="E197" t="s">
        <v>1624</v>
      </c>
      <c r="F197">
        <v>3050002</v>
      </c>
      <c r="G197" t="s">
        <v>2017</v>
      </c>
      <c r="H197" t="s">
        <v>1812</v>
      </c>
      <c r="I197" t="s">
        <v>1812</v>
      </c>
      <c r="J197" t="s">
        <v>1975</v>
      </c>
      <c r="N197">
        <v>0</v>
      </c>
      <c r="O197" t="s">
        <v>748</v>
      </c>
      <c r="P197" t="s">
        <v>1976</v>
      </c>
      <c r="U197">
        <v>0</v>
      </c>
      <c r="V197">
        <v>0</v>
      </c>
      <c r="W197">
        <v>0</v>
      </c>
      <c r="X197">
        <v>0</v>
      </c>
    </row>
    <row r="198" spans="1:24" hidden="1" x14ac:dyDescent="0.2">
      <c r="A198">
        <v>10101013050003</v>
      </c>
      <c r="B198" t="s">
        <v>1624</v>
      </c>
      <c r="C198" t="s">
        <v>1624</v>
      </c>
      <c r="D198" t="s">
        <v>1624</v>
      </c>
      <c r="E198" t="s">
        <v>1624</v>
      </c>
      <c r="F198">
        <v>3050003</v>
      </c>
      <c r="G198" t="s">
        <v>2018</v>
      </c>
      <c r="H198" t="s">
        <v>1812</v>
      </c>
      <c r="I198" t="s">
        <v>1812</v>
      </c>
      <c r="J198" t="s">
        <v>1975</v>
      </c>
      <c r="N198">
        <v>0</v>
      </c>
      <c r="O198" t="s">
        <v>748</v>
      </c>
      <c r="P198" t="s">
        <v>1976</v>
      </c>
      <c r="U198">
        <v>0</v>
      </c>
      <c r="V198">
        <v>0</v>
      </c>
      <c r="W198">
        <v>0</v>
      </c>
      <c r="X198">
        <v>0</v>
      </c>
    </row>
    <row r="199" spans="1:24" hidden="1" x14ac:dyDescent="0.2">
      <c r="A199">
        <v>10101013050004</v>
      </c>
      <c r="B199" t="s">
        <v>1624</v>
      </c>
      <c r="C199" t="s">
        <v>1624</v>
      </c>
      <c r="D199" t="s">
        <v>1624</v>
      </c>
      <c r="E199" t="s">
        <v>1624</v>
      </c>
      <c r="F199">
        <v>3050004</v>
      </c>
      <c r="G199" t="s">
        <v>2019</v>
      </c>
      <c r="H199" t="s">
        <v>1812</v>
      </c>
      <c r="I199" t="s">
        <v>1812</v>
      </c>
      <c r="J199" t="s">
        <v>1975</v>
      </c>
      <c r="N199">
        <v>0</v>
      </c>
      <c r="O199" t="s">
        <v>748</v>
      </c>
      <c r="P199" t="s">
        <v>1976</v>
      </c>
      <c r="U199">
        <v>0</v>
      </c>
      <c r="V199">
        <v>0</v>
      </c>
      <c r="W199">
        <v>0</v>
      </c>
      <c r="X199">
        <v>0</v>
      </c>
    </row>
    <row r="200" spans="1:24" hidden="1" x14ac:dyDescent="0.2">
      <c r="A200">
        <v>10101013050005</v>
      </c>
      <c r="B200" t="s">
        <v>1624</v>
      </c>
      <c r="C200" t="s">
        <v>1624</v>
      </c>
      <c r="D200" t="s">
        <v>1624</v>
      </c>
      <c r="E200" t="s">
        <v>1624</v>
      </c>
      <c r="F200">
        <v>3050005</v>
      </c>
      <c r="G200" t="s">
        <v>2020</v>
      </c>
      <c r="H200" t="s">
        <v>1812</v>
      </c>
      <c r="I200" t="s">
        <v>1812</v>
      </c>
      <c r="J200" t="s">
        <v>1975</v>
      </c>
      <c r="N200">
        <v>0</v>
      </c>
      <c r="O200" t="s">
        <v>748</v>
      </c>
      <c r="P200" t="s">
        <v>1976</v>
      </c>
      <c r="U200">
        <v>0</v>
      </c>
      <c r="V200">
        <v>0</v>
      </c>
      <c r="W200">
        <v>0</v>
      </c>
      <c r="X200">
        <v>0</v>
      </c>
    </row>
    <row r="201" spans="1:24" hidden="1" x14ac:dyDescent="0.2">
      <c r="A201">
        <v>10101013055001</v>
      </c>
      <c r="B201" t="s">
        <v>1624</v>
      </c>
      <c r="C201" t="s">
        <v>1624</v>
      </c>
      <c r="D201" t="s">
        <v>1624</v>
      </c>
      <c r="E201" t="s">
        <v>1624</v>
      </c>
      <c r="F201">
        <v>3055001</v>
      </c>
      <c r="G201" t="s">
        <v>2021</v>
      </c>
      <c r="H201" t="s">
        <v>1812</v>
      </c>
      <c r="I201" t="s">
        <v>1812</v>
      </c>
      <c r="J201" t="s">
        <v>1975</v>
      </c>
      <c r="N201">
        <v>0</v>
      </c>
      <c r="O201" t="s">
        <v>748</v>
      </c>
      <c r="P201" t="s">
        <v>1976</v>
      </c>
      <c r="U201">
        <v>0</v>
      </c>
      <c r="V201">
        <v>0</v>
      </c>
      <c r="W201">
        <v>0</v>
      </c>
      <c r="X201">
        <v>0</v>
      </c>
    </row>
    <row r="202" spans="1:24" hidden="1" x14ac:dyDescent="0.2">
      <c r="A202">
        <v>10101013055002</v>
      </c>
      <c r="B202" t="s">
        <v>1624</v>
      </c>
      <c r="C202" t="s">
        <v>1624</v>
      </c>
      <c r="D202" t="s">
        <v>1624</v>
      </c>
      <c r="E202" t="s">
        <v>1624</v>
      </c>
      <c r="F202">
        <v>3055002</v>
      </c>
      <c r="G202" t="s">
        <v>2022</v>
      </c>
      <c r="H202" t="s">
        <v>1812</v>
      </c>
      <c r="I202" t="s">
        <v>1812</v>
      </c>
      <c r="J202" t="s">
        <v>1975</v>
      </c>
      <c r="N202">
        <v>0</v>
      </c>
      <c r="O202" t="s">
        <v>748</v>
      </c>
      <c r="P202" t="s">
        <v>1976</v>
      </c>
      <c r="U202">
        <v>0</v>
      </c>
      <c r="V202">
        <v>0</v>
      </c>
      <c r="W202">
        <v>0</v>
      </c>
      <c r="X202">
        <v>0</v>
      </c>
    </row>
    <row r="203" spans="1:24" hidden="1" x14ac:dyDescent="0.2">
      <c r="A203">
        <v>10101013055003</v>
      </c>
      <c r="B203" t="s">
        <v>1624</v>
      </c>
      <c r="C203" t="s">
        <v>1624</v>
      </c>
      <c r="D203" t="s">
        <v>1624</v>
      </c>
      <c r="E203" t="s">
        <v>1624</v>
      </c>
      <c r="F203">
        <v>3055003</v>
      </c>
      <c r="G203" t="s">
        <v>2023</v>
      </c>
      <c r="H203" t="s">
        <v>1812</v>
      </c>
      <c r="I203" t="s">
        <v>1812</v>
      </c>
      <c r="J203" t="s">
        <v>1975</v>
      </c>
      <c r="N203">
        <v>0</v>
      </c>
      <c r="O203" t="s">
        <v>748</v>
      </c>
      <c r="P203" t="s">
        <v>1976</v>
      </c>
      <c r="U203">
        <v>0</v>
      </c>
      <c r="V203">
        <v>0</v>
      </c>
      <c r="W203">
        <v>0</v>
      </c>
      <c r="X203">
        <v>0</v>
      </c>
    </row>
    <row r="204" spans="1:24" hidden="1" x14ac:dyDescent="0.2">
      <c r="A204">
        <v>10101013055004</v>
      </c>
      <c r="B204" t="s">
        <v>1624</v>
      </c>
      <c r="C204" t="s">
        <v>1624</v>
      </c>
      <c r="D204" t="s">
        <v>1624</v>
      </c>
      <c r="E204" t="s">
        <v>1624</v>
      </c>
      <c r="F204">
        <v>3055004</v>
      </c>
      <c r="G204" t="s">
        <v>2024</v>
      </c>
      <c r="H204" t="s">
        <v>1812</v>
      </c>
      <c r="I204" t="s">
        <v>1812</v>
      </c>
      <c r="J204" t="s">
        <v>1975</v>
      </c>
      <c r="N204">
        <v>0</v>
      </c>
      <c r="O204" t="s">
        <v>748</v>
      </c>
      <c r="P204" t="s">
        <v>1976</v>
      </c>
      <c r="U204">
        <v>0</v>
      </c>
      <c r="V204">
        <v>0</v>
      </c>
      <c r="W204">
        <v>0</v>
      </c>
      <c r="X204">
        <v>0</v>
      </c>
    </row>
    <row r="205" spans="1:24" hidden="1" x14ac:dyDescent="0.2">
      <c r="A205">
        <v>10101013055005</v>
      </c>
      <c r="B205" t="s">
        <v>1624</v>
      </c>
      <c r="C205" t="s">
        <v>1624</v>
      </c>
      <c r="D205" t="s">
        <v>1624</v>
      </c>
      <c r="E205" t="s">
        <v>1624</v>
      </c>
      <c r="F205">
        <v>3055005</v>
      </c>
      <c r="G205" t="s">
        <v>2025</v>
      </c>
      <c r="H205" t="s">
        <v>1812</v>
      </c>
      <c r="I205" t="s">
        <v>1812</v>
      </c>
      <c r="J205" t="s">
        <v>1975</v>
      </c>
      <c r="N205">
        <v>0</v>
      </c>
      <c r="O205" t="s">
        <v>748</v>
      </c>
      <c r="P205" t="s">
        <v>1976</v>
      </c>
      <c r="U205">
        <v>0</v>
      </c>
      <c r="V205">
        <v>0</v>
      </c>
      <c r="W205">
        <v>0</v>
      </c>
      <c r="X205">
        <v>0</v>
      </c>
    </row>
    <row r="206" spans="1:24" hidden="1" x14ac:dyDescent="0.2">
      <c r="A206">
        <v>10101013065001</v>
      </c>
      <c r="B206" t="s">
        <v>1624</v>
      </c>
      <c r="C206" t="s">
        <v>1624</v>
      </c>
      <c r="D206" t="s">
        <v>1624</v>
      </c>
      <c r="E206" t="s">
        <v>1624</v>
      </c>
      <c r="F206">
        <v>3065001</v>
      </c>
      <c r="G206" t="s">
        <v>2026</v>
      </c>
      <c r="H206" t="s">
        <v>1812</v>
      </c>
      <c r="I206" t="s">
        <v>1812</v>
      </c>
      <c r="J206" t="s">
        <v>1975</v>
      </c>
      <c r="N206">
        <v>0</v>
      </c>
      <c r="O206" t="s">
        <v>748</v>
      </c>
      <c r="P206" t="s">
        <v>1976</v>
      </c>
      <c r="U206">
        <v>0</v>
      </c>
      <c r="V206">
        <v>0</v>
      </c>
      <c r="W206">
        <v>0</v>
      </c>
      <c r="X206">
        <v>0</v>
      </c>
    </row>
    <row r="207" spans="1:24" hidden="1" x14ac:dyDescent="0.2">
      <c r="A207">
        <v>10101013065002</v>
      </c>
      <c r="B207" t="s">
        <v>1624</v>
      </c>
      <c r="C207" t="s">
        <v>1624</v>
      </c>
      <c r="D207" t="s">
        <v>1624</v>
      </c>
      <c r="E207" t="s">
        <v>1624</v>
      </c>
      <c r="F207">
        <v>3065002</v>
      </c>
      <c r="G207" t="s">
        <v>2027</v>
      </c>
      <c r="H207" t="s">
        <v>1812</v>
      </c>
      <c r="I207" t="s">
        <v>1812</v>
      </c>
      <c r="J207" t="s">
        <v>1975</v>
      </c>
      <c r="N207">
        <v>0</v>
      </c>
      <c r="O207" t="s">
        <v>748</v>
      </c>
      <c r="P207" t="s">
        <v>1976</v>
      </c>
      <c r="U207">
        <v>0</v>
      </c>
      <c r="V207">
        <v>0</v>
      </c>
      <c r="W207">
        <v>0</v>
      </c>
      <c r="X207">
        <v>0</v>
      </c>
    </row>
    <row r="208" spans="1:24" hidden="1" x14ac:dyDescent="0.2">
      <c r="A208">
        <v>10101013065003</v>
      </c>
      <c r="B208" t="s">
        <v>1624</v>
      </c>
      <c r="C208" t="s">
        <v>1624</v>
      </c>
      <c r="D208" t="s">
        <v>1624</v>
      </c>
      <c r="E208" t="s">
        <v>1624</v>
      </c>
      <c r="F208">
        <v>3065003</v>
      </c>
      <c r="G208" t="s">
        <v>2028</v>
      </c>
      <c r="H208" t="s">
        <v>1812</v>
      </c>
      <c r="I208" t="s">
        <v>1812</v>
      </c>
      <c r="J208" t="s">
        <v>1975</v>
      </c>
      <c r="N208">
        <v>0</v>
      </c>
      <c r="O208" t="s">
        <v>748</v>
      </c>
      <c r="P208" t="s">
        <v>1976</v>
      </c>
      <c r="U208">
        <v>0</v>
      </c>
      <c r="V208">
        <v>0</v>
      </c>
      <c r="W208">
        <v>0</v>
      </c>
      <c r="X208">
        <v>0</v>
      </c>
    </row>
    <row r="209" spans="1:24" hidden="1" x14ac:dyDescent="0.2">
      <c r="A209">
        <v>10101013065004</v>
      </c>
      <c r="B209" t="s">
        <v>1624</v>
      </c>
      <c r="C209" t="s">
        <v>1624</v>
      </c>
      <c r="D209" t="s">
        <v>1624</v>
      </c>
      <c r="E209" t="s">
        <v>1624</v>
      </c>
      <c r="F209">
        <v>3065004</v>
      </c>
      <c r="G209" t="s">
        <v>2029</v>
      </c>
      <c r="H209" t="s">
        <v>1812</v>
      </c>
      <c r="I209" t="s">
        <v>1812</v>
      </c>
      <c r="J209" t="s">
        <v>1975</v>
      </c>
      <c r="N209">
        <v>0</v>
      </c>
      <c r="O209" t="s">
        <v>748</v>
      </c>
      <c r="P209" t="s">
        <v>1976</v>
      </c>
      <c r="U209">
        <v>0</v>
      </c>
      <c r="V209">
        <v>0</v>
      </c>
      <c r="W209">
        <v>0</v>
      </c>
      <c r="X209">
        <v>0</v>
      </c>
    </row>
    <row r="210" spans="1:24" hidden="1" x14ac:dyDescent="0.2">
      <c r="A210">
        <v>10101013065005</v>
      </c>
      <c r="B210" t="s">
        <v>1624</v>
      </c>
      <c r="C210" t="s">
        <v>1624</v>
      </c>
      <c r="D210" t="s">
        <v>1624</v>
      </c>
      <c r="E210" t="s">
        <v>1624</v>
      </c>
      <c r="F210">
        <v>3065005</v>
      </c>
      <c r="G210" t="s">
        <v>2030</v>
      </c>
      <c r="H210" t="s">
        <v>1812</v>
      </c>
      <c r="I210" t="s">
        <v>1812</v>
      </c>
      <c r="J210" t="s">
        <v>1975</v>
      </c>
      <c r="N210">
        <v>0</v>
      </c>
      <c r="O210" t="s">
        <v>748</v>
      </c>
      <c r="P210" t="s">
        <v>1976</v>
      </c>
      <c r="U210">
        <v>0</v>
      </c>
      <c r="V210">
        <v>0</v>
      </c>
      <c r="W210">
        <v>0</v>
      </c>
      <c r="X210">
        <v>0</v>
      </c>
    </row>
    <row r="211" spans="1:24" hidden="1" x14ac:dyDescent="0.2">
      <c r="A211">
        <v>10101013070001</v>
      </c>
      <c r="B211" t="s">
        <v>1624</v>
      </c>
      <c r="C211" t="s">
        <v>1624</v>
      </c>
      <c r="D211" t="s">
        <v>1624</v>
      </c>
      <c r="E211" t="s">
        <v>1624</v>
      </c>
      <c r="F211">
        <v>3070001</v>
      </c>
      <c r="G211" t="s">
        <v>2031</v>
      </c>
      <c r="H211" t="s">
        <v>1812</v>
      </c>
      <c r="I211" t="s">
        <v>1812</v>
      </c>
      <c r="J211" t="s">
        <v>1975</v>
      </c>
      <c r="N211">
        <v>0</v>
      </c>
      <c r="O211" t="s">
        <v>748</v>
      </c>
      <c r="P211" t="s">
        <v>1976</v>
      </c>
      <c r="U211">
        <v>0</v>
      </c>
      <c r="V211">
        <v>0</v>
      </c>
      <c r="W211">
        <v>0</v>
      </c>
      <c r="X211">
        <v>0</v>
      </c>
    </row>
    <row r="212" spans="1:24" hidden="1" x14ac:dyDescent="0.2">
      <c r="A212">
        <v>10101013070002</v>
      </c>
      <c r="B212" t="s">
        <v>1624</v>
      </c>
      <c r="C212" t="s">
        <v>1624</v>
      </c>
      <c r="D212" t="s">
        <v>1624</v>
      </c>
      <c r="E212" t="s">
        <v>1624</v>
      </c>
      <c r="F212">
        <v>3070002</v>
      </c>
      <c r="G212" t="s">
        <v>2032</v>
      </c>
      <c r="H212" t="s">
        <v>1812</v>
      </c>
      <c r="I212" t="s">
        <v>1812</v>
      </c>
      <c r="J212" t="s">
        <v>1975</v>
      </c>
      <c r="N212">
        <v>0</v>
      </c>
      <c r="O212" t="s">
        <v>748</v>
      </c>
      <c r="P212" t="s">
        <v>1976</v>
      </c>
      <c r="U212">
        <v>0</v>
      </c>
      <c r="V212">
        <v>0</v>
      </c>
      <c r="W212">
        <v>0</v>
      </c>
      <c r="X212">
        <v>0</v>
      </c>
    </row>
    <row r="213" spans="1:24" hidden="1" x14ac:dyDescent="0.2">
      <c r="A213">
        <v>10101013070003</v>
      </c>
      <c r="B213" t="s">
        <v>1624</v>
      </c>
      <c r="C213" t="s">
        <v>1624</v>
      </c>
      <c r="D213" t="s">
        <v>1624</v>
      </c>
      <c r="E213" t="s">
        <v>1624</v>
      </c>
      <c r="F213">
        <v>3070003</v>
      </c>
      <c r="G213" t="s">
        <v>2033</v>
      </c>
      <c r="H213" t="s">
        <v>1812</v>
      </c>
      <c r="I213" t="s">
        <v>1812</v>
      </c>
      <c r="J213" t="s">
        <v>1975</v>
      </c>
      <c r="N213">
        <v>0</v>
      </c>
      <c r="O213" t="s">
        <v>748</v>
      </c>
      <c r="P213" t="s">
        <v>1976</v>
      </c>
      <c r="U213">
        <v>0</v>
      </c>
      <c r="V213">
        <v>0</v>
      </c>
      <c r="W213">
        <v>0</v>
      </c>
      <c r="X213">
        <v>0</v>
      </c>
    </row>
    <row r="214" spans="1:24" hidden="1" x14ac:dyDescent="0.2">
      <c r="A214">
        <v>10101013070004</v>
      </c>
      <c r="B214" t="s">
        <v>1624</v>
      </c>
      <c r="C214" t="s">
        <v>1624</v>
      </c>
      <c r="D214" t="s">
        <v>1624</v>
      </c>
      <c r="E214" t="s">
        <v>1624</v>
      </c>
      <c r="F214">
        <v>3070004</v>
      </c>
      <c r="G214" t="s">
        <v>2034</v>
      </c>
      <c r="H214" t="s">
        <v>1812</v>
      </c>
      <c r="I214" t="s">
        <v>1812</v>
      </c>
      <c r="J214" t="s">
        <v>1975</v>
      </c>
      <c r="N214">
        <v>0</v>
      </c>
      <c r="O214" t="s">
        <v>748</v>
      </c>
      <c r="P214" t="s">
        <v>1976</v>
      </c>
      <c r="U214">
        <v>0</v>
      </c>
      <c r="V214">
        <v>0</v>
      </c>
      <c r="W214">
        <v>0</v>
      </c>
      <c r="X214">
        <v>0</v>
      </c>
    </row>
    <row r="215" spans="1:24" hidden="1" x14ac:dyDescent="0.2">
      <c r="A215">
        <v>10101013070005</v>
      </c>
      <c r="B215" t="s">
        <v>1624</v>
      </c>
      <c r="C215" t="s">
        <v>1624</v>
      </c>
      <c r="D215" t="s">
        <v>1624</v>
      </c>
      <c r="E215" t="s">
        <v>1624</v>
      </c>
      <c r="F215">
        <v>3070005</v>
      </c>
      <c r="G215" t="s">
        <v>2035</v>
      </c>
      <c r="H215" t="s">
        <v>1812</v>
      </c>
      <c r="I215" t="s">
        <v>1812</v>
      </c>
      <c r="J215" t="s">
        <v>1975</v>
      </c>
      <c r="N215">
        <v>0</v>
      </c>
      <c r="O215" t="s">
        <v>748</v>
      </c>
      <c r="P215" t="s">
        <v>1976</v>
      </c>
      <c r="U215">
        <v>0</v>
      </c>
      <c r="V215">
        <v>0</v>
      </c>
      <c r="W215">
        <v>0</v>
      </c>
      <c r="X215">
        <v>0</v>
      </c>
    </row>
    <row r="216" spans="1:24" hidden="1" x14ac:dyDescent="0.2">
      <c r="A216">
        <v>10101013075001</v>
      </c>
      <c r="B216" t="s">
        <v>1624</v>
      </c>
      <c r="C216" t="s">
        <v>1624</v>
      </c>
      <c r="D216" t="s">
        <v>1624</v>
      </c>
      <c r="E216" t="s">
        <v>1624</v>
      </c>
      <c r="F216">
        <v>3075001</v>
      </c>
      <c r="G216" t="s">
        <v>2036</v>
      </c>
      <c r="H216" t="s">
        <v>1812</v>
      </c>
      <c r="I216" t="s">
        <v>1812</v>
      </c>
      <c r="J216" t="s">
        <v>1975</v>
      </c>
      <c r="N216">
        <v>0</v>
      </c>
      <c r="O216" t="s">
        <v>748</v>
      </c>
      <c r="P216" t="s">
        <v>1976</v>
      </c>
      <c r="U216">
        <v>0</v>
      </c>
      <c r="V216">
        <v>0</v>
      </c>
      <c r="W216">
        <v>0</v>
      </c>
      <c r="X216">
        <v>0</v>
      </c>
    </row>
    <row r="217" spans="1:24" hidden="1" x14ac:dyDescent="0.2">
      <c r="A217">
        <v>10101013075002</v>
      </c>
      <c r="B217" t="s">
        <v>1624</v>
      </c>
      <c r="C217" t="s">
        <v>1624</v>
      </c>
      <c r="D217" t="s">
        <v>1624</v>
      </c>
      <c r="E217" t="s">
        <v>1624</v>
      </c>
      <c r="F217">
        <v>3075002</v>
      </c>
      <c r="G217" t="s">
        <v>2037</v>
      </c>
      <c r="H217" t="s">
        <v>1812</v>
      </c>
      <c r="I217" t="s">
        <v>1812</v>
      </c>
      <c r="J217" t="s">
        <v>1975</v>
      </c>
      <c r="N217">
        <v>0</v>
      </c>
      <c r="O217" t="s">
        <v>748</v>
      </c>
      <c r="P217" t="s">
        <v>1976</v>
      </c>
      <c r="U217">
        <v>0</v>
      </c>
      <c r="V217">
        <v>0</v>
      </c>
      <c r="W217">
        <v>0</v>
      </c>
      <c r="X217">
        <v>0</v>
      </c>
    </row>
    <row r="218" spans="1:24" hidden="1" x14ac:dyDescent="0.2">
      <c r="A218">
        <v>10101013075003</v>
      </c>
      <c r="B218" t="s">
        <v>1624</v>
      </c>
      <c r="C218" t="s">
        <v>1624</v>
      </c>
      <c r="D218" t="s">
        <v>1624</v>
      </c>
      <c r="E218" t="s">
        <v>1624</v>
      </c>
      <c r="F218">
        <v>3075003</v>
      </c>
      <c r="G218" t="s">
        <v>2038</v>
      </c>
      <c r="H218" t="s">
        <v>1812</v>
      </c>
      <c r="I218" t="s">
        <v>1812</v>
      </c>
      <c r="J218" t="s">
        <v>1975</v>
      </c>
      <c r="N218">
        <v>0</v>
      </c>
      <c r="O218" t="s">
        <v>748</v>
      </c>
      <c r="P218" t="s">
        <v>1976</v>
      </c>
      <c r="U218">
        <v>0</v>
      </c>
      <c r="V218">
        <v>0</v>
      </c>
      <c r="W218">
        <v>0</v>
      </c>
      <c r="X218">
        <v>0</v>
      </c>
    </row>
    <row r="219" spans="1:24" hidden="1" x14ac:dyDescent="0.2">
      <c r="A219">
        <v>10101013075004</v>
      </c>
      <c r="B219" t="s">
        <v>1624</v>
      </c>
      <c r="C219" t="s">
        <v>1624</v>
      </c>
      <c r="D219" t="s">
        <v>1624</v>
      </c>
      <c r="E219" t="s">
        <v>1624</v>
      </c>
      <c r="F219">
        <v>3075004</v>
      </c>
      <c r="G219" t="s">
        <v>2039</v>
      </c>
      <c r="H219" t="s">
        <v>1812</v>
      </c>
      <c r="I219" t="s">
        <v>1812</v>
      </c>
      <c r="J219" t="s">
        <v>1975</v>
      </c>
      <c r="N219">
        <v>0</v>
      </c>
      <c r="O219" t="s">
        <v>748</v>
      </c>
      <c r="P219" t="s">
        <v>1976</v>
      </c>
      <c r="U219">
        <v>0</v>
      </c>
      <c r="V219">
        <v>0</v>
      </c>
      <c r="W219">
        <v>0</v>
      </c>
      <c r="X219">
        <v>0</v>
      </c>
    </row>
    <row r="220" spans="1:24" hidden="1" x14ac:dyDescent="0.2">
      <c r="A220">
        <v>10101013075005</v>
      </c>
      <c r="B220" t="s">
        <v>1624</v>
      </c>
      <c r="C220" t="s">
        <v>1624</v>
      </c>
      <c r="D220" t="s">
        <v>1624</v>
      </c>
      <c r="E220" t="s">
        <v>1624</v>
      </c>
      <c r="F220">
        <v>3075005</v>
      </c>
      <c r="G220" t="s">
        <v>2040</v>
      </c>
      <c r="H220" t="s">
        <v>1812</v>
      </c>
      <c r="I220" t="s">
        <v>1812</v>
      </c>
      <c r="J220" t="s">
        <v>1975</v>
      </c>
      <c r="N220">
        <v>0</v>
      </c>
      <c r="O220" t="s">
        <v>748</v>
      </c>
      <c r="P220" t="s">
        <v>1976</v>
      </c>
      <c r="U220">
        <v>0</v>
      </c>
      <c r="V220">
        <v>0</v>
      </c>
      <c r="W220">
        <v>0</v>
      </c>
      <c r="X220">
        <v>0</v>
      </c>
    </row>
    <row r="221" spans="1:24" hidden="1" x14ac:dyDescent="0.2">
      <c r="A221">
        <v>10101013080001</v>
      </c>
      <c r="B221" t="s">
        <v>1624</v>
      </c>
      <c r="C221" t="s">
        <v>1624</v>
      </c>
      <c r="D221" t="s">
        <v>1624</v>
      </c>
      <c r="E221" t="s">
        <v>1624</v>
      </c>
      <c r="F221">
        <v>3080001</v>
      </c>
      <c r="G221" t="s">
        <v>1996</v>
      </c>
      <c r="H221" t="s">
        <v>1812</v>
      </c>
      <c r="I221" t="s">
        <v>1812</v>
      </c>
      <c r="J221" t="s">
        <v>1975</v>
      </c>
      <c r="N221">
        <v>0</v>
      </c>
      <c r="O221" t="s">
        <v>748</v>
      </c>
      <c r="P221" t="s">
        <v>1976</v>
      </c>
      <c r="U221">
        <v>0</v>
      </c>
      <c r="V221">
        <v>0</v>
      </c>
      <c r="W221">
        <v>0</v>
      </c>
      <c r="X221">
        <v>0</v>
      </c>
    </row>
    <row r="222" spans="1:24" hidden="1" x14ac:dyDescent="0.2">
      <c r="A222">
        <v>10101013080002</v>
      </c>
      <c r="B222" t="s">
        <v>1624</v>
      </c>
      <c r="C222" t="s">
        <v>1624</v>
      </c>
      <c r="D222" t="s">
        <v>1624</v>
      </c>
      <c r="E222" t="s">
        <v>1624</v>
      </c>
      <c r="F222">
        <v>3080002</v>
      </c>
      <c r="G222" t="s">
        <v>1997</v>
      </c>
      <c r="H222" t="s">
        <v>1812</v>
      </c>
      <c r="I222" t="s">
        <v>1812</v>
      </c>
      <c r="J222" t="s">
        <v>1975</v>
      </c>
      <c r="N222">
        <v>0</v>
      </c>
      <c r="O222" t="s">
        <v>748</v>
      </c>
      <c r="P222" t="s">
        <v>1976</v>
      </c>
      <c r="U222">
        <v>0</v>
      </c>
      <c r="V222">
        <v>0</v>
      </c>
      <c r="W222">
        <v>0</v>
      </c>
      <c r="X222">
        <v>0</v>
      </c>
    </row>
    <row r="223" spans="1:24" hidden="1" x14ac:dyDescent="0.2">
      <c r="A223">
        <v>10101013080003</v>
      </c>
      <c r="B223" t="s">
        <v>1624</v>
      </c>
      <c r="C223" t="s">
        <v>1624</v>
      </c>
      <c r="D223" t="s">
        <v>1624</v>
      </c>
      <c r="E223" t="s">
        <v>1624</v>
      </c>
      <c r="F223">
        <v>3080003</v>
      </c>
      <c r="G223" t="s">
        <v>1998</v>
      </c>
      <c r="H223" t="s">
        <v>1812</v>
      </c>
      <c r="I223" t="s">
        <v>1812</v>
      </c>
      <c r="J223" t="s">
        <v>1975</v>
      </c>
      <c r="N223">
        <v>0</v>
      </c>
      <c r="O223" t="s">
        <v>748</v>
      </c>
      <c r="P223" t="s">
        <v>1976</v>
      </c>
      <c r="U223">
        <v>0</v>
      </c>
      <c r="V223">
        <v>0</v>
      </c>
      <c r="W223">
        <v>0</v>
      </c>
      <c r="X223">
        <v>0</v>
      </c>
    </row>
    <row r="224" spans="1:24" hidden="1" x14ac:dyDescent="0.2">
      <c r="A224">
        <v>10101013080004</v>
      </c>
      <c r="B224" t="s">
        <v>1624</v>
      </c>
      <c r="C224" t="s">
        <v>1624</v>
      </c>
      <c r="D224" t="s">
        <v>1624</v>
      </c>
      <c r="E224" t="s">
        <v>1624</v>
      </c>
      <c r="F224">
        <v>3080004</v>
      </c>
      <c r="G224" t="s">
        <v>1999</v>
      </c>
      <c r="H224" t="s">
        <v>1812</v>
      </c>
      <c r="I224" t="s">
        <v>1812</v>
      </c>
      <c r="J224" t="s">
        <v>1975</v>
      </c>
      <c r="N224">
        <v>0</v>
      </c>
      <c r="O224" t="s">
        <v>748</v>
      </c>
      <c r="P224" t="s">
        <v>1976</v>
      </c>
      <c r="U224">
        <v>0</v>
      </c>
      <c r="V224">
        <v>0</v>
      </c>
      <c r="W224">
        <v>0</v>
      </c>
      <c r="X224">
        <v>0</v>
      </c>
    </row>
    <row r="225" spans="1:24" hidden="1" x14ac:dyDescent="0.2">
      <c r="A225">
        <v>10101013080005</v>
      </c>
      <c r="B225" t="s">
        <v>1624</v>
      </c>
      <c r="C225" t="s">
        <v>1624</v>
      </c>
      <c r="D225" t="s">
        <v>1624</v>
      </c>
      <c r="E225" t="s">
        <v>1624</v>
      </c>
      <c r="F225">
        <v>3080005</v>
      </c>
      <c r="G225" t="s">
        <v>2000</v>
      </c>
      <c r="H225" t="s">
        <v>1812</v>
      </c>
      <c r="I225" t="s">
        <v>1812</v>
      </c>
      <c r="J225" t="s">
        <v>1975</v>
      </c>
      <c r="N225">
        <v>0</v>
      </c>
      <c r="O225" t="s">
        <v>748</v>
      </c>
      <c r="P225" t="s">
        <v>1976</v>
      </c>
      <c r="U225">
        <v>0</v>
      </c>
      <c r="V225">
        <v>0</v>
      </c>
      <c r="W225">
        <v>0</v>
      </c>
      <c r="X225">
        <v>0</v>
      </c>
    </row>
    <row r="226" spans="1:24" hidden="1" x14ac:dyDescent="0.2">
      <c r="A226">
        <v>10101013110001</v>
      </c>
      <c r="B226" t="s">
        <v>1624</v>
      </c>
      <c r="C226" t="s">
        <v>1624</v>
      </c>
      <c r="D226" t="s">
        <v>1624</v>
      </c>
      <c r="E226" t="s">
        <v>1624</v>
      </c>
      <c r="F226">
        <v>3110001</v>
      </c>
      <c r="G226" t="s">
        <v>1974</v>
      </c>
      <c r="H226" t="s">
        <v>1812</v>
      </c>
      <c r="I226" t="s">
        <v>1812</v>
      </c>
      <c r="J226" t="s">
        <v>1975</v>
      </c>
      <c r="N226">
        <v>0</v>
      </c>
      <c r="O226" t="s">
        <v>748</v>
      </c>
      <c r="P226" t="s">
        <v>1976</v>
      </c>
      <c r="U226">
        <v>0</v>
      </c>
      <c r="V226">
        <v>-1217463.05</v>
      </c>
      <c r="W226">
        <v>0</v>
      </c>
      <c r="X226">
        <v>-1217463.05</v>
      </c>
    </row>
    <row r="227" spans="1:24" hidden="1" x14ac:dyDescent="0.2">
      <c r="A227">
        <v>10101013110002</v>
      </c>
      <c r="B227" t="s">
        <v>1624</v>
      </c>
      <c r="C227" t="s">
        <v>1624</v>
      </c>
      <c r="D227" t="s">
        <v>1624</v>
      </c>
      <c r="E227" t="s">
        <v>1624</v>
      </c>
      <c r="F227">
        <v>3110002</v>
      </c>
      <c r="G227" t="s">
        <v>1977</v>
      </c>
      <c r="H227" t="s">
        <v>1812</v>
      </c>
      <c r="I227" t="s">
        <v>1812</v>
      </c>
      <c r="J227" t="s">
        <v>1975</v>
      </c>
      <c r="N227">
        <v>0</v>
      </c>
      <c r="O227" t="s">
        <v>748</v>
      </c>
      <c r="P227" t="s">
        <v>1976</v>
      </c>
      <c r="U227">
        <v>0</v>
      </c>
      <c r="V227">
        <v>0</v>
      </c>
      <c r="W227">
        <v>0</v>
      </c>
      <c r="X227">
        <v>0</v>
      </c>
    </row>
    <row r="228" spans="1:24" hidden="1" x14ac:dyDescent="0.2">
      <c r="A228">
        <v>10101013110003</v>
      </c>
      <c r="B228" t="s">
        <v>1624</v>
      </c>
      <c r="C228" t="s">
        <v>1624</v>
      </c>
      <c r="D228" t="s">
        <v>1624</v>
      </c>
      <c r="E228" t="s">
        <v>1624</v>
      </c>
      <c r="F228">
        <v>3110003</v>
      </c>
      <c r="G228" t="s">
        <v>1978</v>
      </c>
      <c r="H228" t="s">
        <v>1812</v>
      </c>
      <c r="I228" t="s">
        <v>1812</v>
      </c>
      <c r="J228" t="s">
        <v>1975</v>
      </c>
      <c r="N228">
        <v>0</v>
      </c>
      <c r="O228" t="s">
        <v>748</v>
      </c>
      <c r="P228" t="s">
        <v>1976</v>
      </c>
      <c r="U228">
        <v>0</v>
      </c>
      <c r="V228">
        <v>0</v>
      </c>
      <c r="W228">
        <v>0</v>
      </c>
      <c r="X228">
        <v>0</v>
      </c>
    </row>
    <row r="229" spans="1:24" hidden="1" x14ac:dyDescent="0.2">
      <c r="A229">
        <v>10101013110004</v>
      </c>
      <c r="B229" t="s">
        <v>1624</v>
      </c>
      <c r="C229" t="s">
        <v>1624</v>
      </c>
      <c r="D229" t="s">
        <v>1624</v>
      </c>
      <c r="E229" t="s">
        <v>1624</v>
      </c>
      <c r="F229">
        <v>3110004</v>
      </c>
      <c r="G229" t="s">
        <v>1979</v>
      </c>
      <c r="H229" t="s">
        <v>1812</v>
      </c>
      <c r="I229" t="s">
        <v>1812</v>
      </c>
      <c r="J229" t="s">
        <v>1975</v>
      </c>
      <c r="N229">
        <v>0</v>
      </c>
      <c r="O229" t="s">
        <v>748</v>
      </c>
      <c r="P229" t="s">
        <v>1976</v>
      </c>
      <c r="U229">
        <v>0</v>
      </c>
      <c r="V229">
        <v>0</v>
      </c>
      <c r="W229">
        <v>0</v>
      </c>
      <c r="X229">
        <v>0</v>
      </c>
    </row>
    <row r="230" spans="1:24" hidden="1" x14ac:dyDescent="0.2">
      <c r="A230">
        <v>10101013110005</v>
      </c>
      <c r="B230" t="s">
        <v>1624</v>
      </c>
      <c r="C230" t="s">
        <v>1624</v>
      </c>
      <c r="D230" t="s">
        <v>1624</v>
      </c>
      <c r="E230" t="s">
        <v>1624</v>
      </c>
      <c r="F230">
        <v>3110005</v>
      </c>
      <c r="G230" t="s">
        <v>1980</v>
      </c>
      <c r="H230" t="s">
        <v>1812</v>
      </c>
      <c r="I230" t="s">
        <v>1812</v>
      </c>
      <c r="J230" t="s">
        <v>1975</v>
      </c>
      <c r="N230">
        <v>0</v>
      </c>
      <c r="O230" t="s">
        <v>748</v>
      </c>
      <c r="P230" t="s">
        <v>1976</v>
      </c>
      <c r="U230">
        <v>0</v>
      </c>
      <c r="V230">
        <v>0</v>
      </c>
      <c r="W230">
        <v>0</v>
      </c>
      <c r="X230">
        <v>0</v>
      </c>
    </row>
    <row r="231" spans="1:24" hidden="1" x14ac:dyDescent="0.2">
      <c r="A231">
        <v>10101013115001</v>
      </c>
      <c r="B231" t="s">
        <v>1624</v>
      </c>
      <c r="C231" t="s">
        <v>1624</v>
      </c>
      <c r="D231" t="s">
        <v>1624</v>
      </c>
      <c r="E231" t="s">
        <v>1624</v>
      </c>
      <c r="F231">
        <v>3115001</v>
      </c>
      <c r="G231" t="s">
        <v>1981</v>
      </c>
      <c r="H231" t="s">
        <v>1812</v>
      </c>
      <c r="I231" t="s">
        <v>1812</v>
      </c>
      <c r="J231" t="s">
        <v>1975</v>
      </c>
      <c r="N231">
        <v>0</v>
      </c>
      <c r="O231" t="s">
        <v>748</v>
      </c>
      <c r="P231" t="s">
        <v>1976</v>
      </c>
      <c r="U231">
        <v>0</v>
      </c>
      <c r="V231">
        <v>0</v>
      </c>
      <c r="W231">
        <v>0</v>
      </c>
      <c r="X231">
        <v>0</v>
      </c>
    </row>
    <row r="232" spans="1:24" hidden="1" x14ac:dyDescent="0.2">
      <c r="A232">
        <v>10101013115002</v>
      </c>
      <c r="B232" t="s">
        <v>1624</v>
      </c>
      <c r="C232" t="s">
        <v>1624</v>
      </c>
      <c r="D232" t="s">
        <v>1624</v>
      </c>
      <c r="E232" t="s">
        <v>1624</v>
      </c>
      <c r="F232">
        <v>3115002</v>
      </c>
      <c r="G232" t="s">
        <v>1982</v>
      </c>
      <c r="H232" t="s">
        <v>1812</v>
      </c>
      <c r="I232" t="s">
        <v>1812</v>
      </c>
      <c r="J232" t="s">
        <v>1975</v>
      </c>
      <c r="N232">
        <v>0</v>
      </c>
      <c r="O232" t="s">
        <v>748</v>
      </c>
      <c r="P232" t="s">
        <v>1976</v>
      </c>
      <c r="U232">
        <v>0</v>
      </c>
      <c r="V232">
        <v>0</v>
      </c>
      <c r="W232">
        <v>0</v>
      </c>
      <c r="X232">
        <v>0</v>
      </c>
    </row>
    <row r="233" spans="1:24" hidden="1" x14ac:dyDescent="0.2">
      <c r="A233">
        <v>10101013115003</v>
      </c>
      <c r="B233" t="s">
        <v>1624</v>
      </c>
      <c r="C233" t="s">
        <v>1624</v>
      </c>
      <c r="D233" t="s">
        <v>1624</v>
      </c>
      <c r="E233" t="s">
        <v>1624</v>
      </c>
      <c r="F233">
        <v>3115003</v>
      </c>
      <c r="G233" t="s">
        <v>1983</v>
      </c>
      <c r="H233" t="s">
        <v>1812</v>
      </c>
      <c r="I233" t="s">
        <v>1812</v>
      </c>
      <c r="J233" t="s">
        <v>1975</v>
      </c>
      <c r="N233">
        <v>0</v>
      </c>
      <c r="O233" t="s">
        <v>748</v>
      </c>
      <c r="P233" t="s">
        <v>1976</v>
      </c>
      <c r="U233">
        <v>0</v>
      </c>
      <c r="V233">
        <v>0</v>
      </c>
      <c r="W233">
        <v>0</v>
      </c>
      <c r="X233">
        <v>0</v>
      </c>
    </row>
    <row r="234" spans="1:24" hidden="1" x14ac:dyDescent="0.2">
      <c r="A234">
        <v>10101013115004</v>
      </c>
      <c r="B234" t="s">
        <v>1624</v>
      </c>
      <c r="C234" t="s">
        <v>1624</v>
      </c>
      <c r="D234" t="s">
        <v>1624</v>
      </c>
      <c r="E234" t="s">
        <v>1624</v>
      </c>
      <c r="F234">
        <v>3115004</v>
      </c>
      <c r="G234" t="s">
        <v>1984</v>
      </c>
      <c r="H234" t="s">
        <v>1812</v>
      </c>
      <c r="I234" t="s">
        <v>1812</v>
      </c>
      <c r="J234" t="s">
        <v>1975</v>
      </c>
      <c r="N234">
        <v>0</v>
      </c>
      <c r="O234" t="s">
        <v>748</v>
      </c>
      <c r="P234" t="s">
        <v>1976</v>
      </c>
      <c r="U234">
        <v>0</v>
      </c>
      <c r="V234">
        <v>0</v>
      </c>
      <c r="W234">
        <v>0</v>
      </c>
      <c r="X234">
        <v>0</v>
      </c>
    </row>
    <row r="235" spans="1:24" hidden="1" x14ac:dyDescent="0.2">
      <c r="A235">
        <v>10101013115005</v>
      </c>
      <c r="B235" t="s">
        <v>1624</v>
      </c>
      <c r="C235" t="s">
        <v>1624</v>
      </c>
      <c r="D235" t="s">
        <v>1624</v>
      </c>
      <c r="E235" t="s">
        <v>1624</v>
      </c>
      <c r="F235">
        <v>3115005</v>
      </c>
      <c r="G235" t="s">
        <v>1985</v>
      </c>
      <c r="H235" t="s">
        <v>1812</v>
      </c>
      <c r="I235" t="s">
        <v>1812</v>
      </c>
      <c r="J235" t="s">
        <v>1975</v>
      </c>
      <c r="N235">
        <v>0</v>
      </c>
      <c r="O235" t="s">
        <v>748</v>
      </c>
      <c r="P235" t="s">
        <v>1976</v>
      </c>
      <c r="U235">
        <v>0</v>
      </c>
      <c r="V235">
        <v>0</v>
      </c>
      <c r="W235">
        <v>0</v>
      </c>
      <c r="X235">
        <v>0</v>
      </c>
    </row>
    <row r="236" spans="1:24" hidden="1" x14ac:dyDescent="0.2">
      <c r="A236">
        <v>10101013120001</v>
      </c>
      <c r="B236" t="s">
        <v>1624</v>
      </c>
      <c r="C236" t="s">
        <v>1624</v>
      </c>
      <c r="D236" t="s">
        <v>1624</v>
      </c>
      <c r="E236" t="s">
        <v>1624</v>
      </c>
      <c r="F236">
        <v>3120001</v>
      </c>
      <c r="G236" t="s">
        <v>1986</v>
      </c>
      <c r="H236" t="s">
        <v>1812</v>
      </c>
      <c r="I236" t="s">
        <v>1812</v>
      </c>
      <c r="J236" t="s">
        <v>1975</v>
      </c>
      <c r="N236">
        <v>0</v>
      </c>
      <c r="O236" t="s">
        <v>748</v>
      </c>
      <c r="P236" t="s">
        <v>1976</v>
      </c>
      <c r="U236">
        <v>0</v>
      </c>
      <c r="V236">
        <v>-144145.29</v>
      </c>
      <c r="W236">
        <v>0</v>
      </c>
      <c r="X236">
        <v>-144145.29</v>
      </c>
    </row>
    <row r="237" spans="1:24" hidden="1" x14ac:dyDescent="0.2">
      <c r="A237">
        <v>10101013120002</v>
      </c>
      <c r="B237" t="s">
        <v>1624</v>
      </c>
      <c r="C237" t="s">
        <v>1624</v>
      </c>
      <c r="D237" t="s">
        <v>1624</v>
      </c>
      <c r="E237" t="s">
        <v>1624</v>
      </c>
      <c r="F237">
        <v>3120002</v>
      </c>
      <c r="G237" t="s">
        <v>1987</v>
      </c>
      <c r="H237" t="s">
        <v>1812</v>
      </c>
      <c r="I237" t="s">
        <v>1812</v>
      </c>
      <c r="J237" t="s">
        <v>1975</v>
      </c>
      <c r="N237">
        <v>0</v>
      </c>
      <c r="O237" t="s">
        <v>748</v>
      </c>
      <c r="P237" t="s">
        <v>1976</v>
      </c>
      <c r="U237">
        <v>0</v>
      </c>
      <c r="V237">
        <v>0</v>
      </c>
      <c r="W237">
        <v>0</v>
      </c>
      <c r="X237">
        <v>0</v>
      </c>
    </row>
    <row r="238" spans="1:24" hidden="1" x14ac:dyDescent="0.2">
      <c r="A238">
        <v>10101013120003</v>
      </c>
      <c r="B238" t="s">
        <v>1624</v>
      </c>
      <c r="C238" t="s">
        <v>1624</v>
      </c>
      <c r="D238" t="s">
        <v>1624</v>
      </c>
      <c r="E238" t="s">
        <v>1624</v>
      </c>
      <c r="F238">
        <v>3120003</v>
      </c>
      <c r="G238" t="s">
        <v>1988</v>
      </c>
      <c r="H238" t="s">
        <v>1812</v>
      </c>
      <c r="I238" t="s">
        <v>1812</v>
      </c>
      <c r="J238" t="s">
        <v>1975</v>
      </c>
      <c r="N238">
        <v>0</v>
      </c>
      <c r="O238" t="s">
        <v>748</v>
      </c>
      <c r="P238" t="s">
        <v>1976</v>
      </c>
      <c r="U238">
        <v>0</v>
      </c>
      <c r="V238">
        <v>0</v>
      </c>
      <c r="W238">
        <v>0</v>
      </c>
      <c r="X238">
        <v>0</v>
      </c>
    </row>
    <row r="239" spans="1:24" hidden="1" x14ac:dyDescent="0.2">
      <c r="A239">
        <v>10101013120004</v>
      </c>
      <c r="B239" t="s">
        <v>1624</v>
      </c>
      <c r="C239" t="s">
        <v>1624</v>
      </c>
      <c r="D239" t="s">
        <v>1624</v>
      </c>
      <c r="E239" t="s">
        <v>1624</v>
      </c>
      <c r="F239">
        <v>3120004</v>
      </c>
      <c r="G239" t="s">
        <v>1989</v>
      </c>
      <c r="H239" t="s">
        <v>1812</v>
      </c>
      <c r="I239" t="s">
        <v>1812</v>
      </c>
      <c r="J239" t="s">
        <v>1975</v>
      </c>
      <c r="N239">
        <v>0</v>
      </c>
      <c r="O239" t="s">
        <v>748</v>
      </c>
      <c r="P239" t="s">
        <v>1976</v>
      </c>
      <c r="U239">
        <v>0</v>
      </c>
      <c r="V239">
        <v>0</v>
      </c>
      <c r="W239">
        <v>0</v>
      </c>
      <c r="X239">
        <v>0</v>
      </c>
    </row>
    <row r="240" spans="1:24" hidden="1" x14ac:dyDescent="0.2">
      <c r="A240">
        <v>10101013120005</v>
      </c>
      <c r="B240" t="s">
        <v>1624</v>
      </c>
      <c r="C240" t="s">
        <v>1624</v>
      </c>
      <c r="D240" t="s">
        <v>1624</v>
      </c>
      <c r="E240" t="s">
        <v>1624</v>
      </c>
      <c r="F240">
        <v>3120005</v>
      </c>
      <c r="G240" t="s">
        <v>1990</v>
      </c>
      <c r="H240" t="s">
        <v>1812</v>
      </c>
      <c r="I240" t="s">
        <v>1812</v>
      </c>
      <c r="J240" t="s">
        <v>1975</v>
      </c>
      <c r="N240">
        <v>0</v>
      </c>
      <c r="O240" t="s">
        <v>748</v>
      </c>
      <c r="P240" t="s">
        <v>1976</v>
      </c>
      <c r="U240">
        <v>0</v>
      </c>
      <c r="V240">
        <v>0</v>
      </c>
      <c r="W240">
        <v>0</v>
      </c>
      <c r="X240">
        <v>0</v>
      </c>
    </row>
    <row r="241" spans="1:24" hidden="1" x14ac:dyDescent="0.2">
      <c r="A241">
        <v>10101013125001</v>
      </c>
      <c r="B241" t="s">
        <v>1624</v>
      </c>
      <c r="C241" t="s">
        <v>1624</v>
      </c>
      <c r="D241" t="s">
        <v>1624</v>
      </c>
      <c r="E241" t="s">
        <v>1624</v>
      </c>
      <c r="F241">
        <v>3125001</v>
      </c>
      <c r="G241" t="s">
        <v>1991</v>
      </c>
      <c r="H241" t="s">
        <v>1812</v>
      </c>
      <c r="I241" t="s">
        <v>1812</v>
      </c>
      <c r="J241" t="s">
        <v>1975</v>
      </c>
      <c r="N241">
        <v>0</v>
      </c>
      <c r="O241" t="s">
        <v>748</v>
      </c>
      <c r="P241" t="s">
        <v>1976</v>
      </c>
      <c r="U241">
        <v>0</v>
      </c>
      <c r="V241">
        <v>0</v>
      </c>
      <c r="W241">
        <v>0</v>
      </c>
      <c r="X241">
        <v>0</v>
      </c>
    </row>
    <row r="242" spans="1:24" hidden="1" x14ac:dyDescent="0.2">
      <c r="A242">
        <v>10101013125002</v>
      </c>
      <c r="B242" t="s">
        <v>1624</v>
      </c>
      <c r="C242" t="s">
        <v>1624</v>
      </c>
      <c r="D242" t="s">
        <v>1624</v>
      </c>
      <c r="E242" t="s">
        <v>1624</v>
      </c>
      <c r="F242">
        <v>3125002</v>
      </c>
      <c r="G242" t="s">
        <v>1992</v>
      </c>
      <c r="H242" t="s">
        <v>1812</v>
      </c>
      <c r="I242" t="s">
        <v>1812</v>
      </c>
      <c r="J242" t="s">
        <v>1975</v>
      </c>
      <c r="N242">
        <v>0</v>
      </c>
      <c r="O242" t="s">
        <v>748</v>
      </c>
      <c r="P242" t="s">
        <v>1976</v>
      </c>
      <c r="U242">
        <v>0</v>
      </c>
      <c r="V242">
        <v>0</v>
      </c>
      <c r="W242">
        <v>0</v>
      </c>
      <c r="X242">
        <v>0</v>
      </c>
    </row>
    <row r="243" spans="1:24" hidden="1" x14ac:dyDescent="0.2">
      <c r="A243">
        <v>10101013125003</v>
      </c>
      <c r="B243" t="s">
        <v>1624</v>
      </c>
      <c r="C243" t="s">
        <v>1624</v>
      </c>
      <c r="D243" t="s">
        <v>1624</v>
      </c>
      <c r="E243" t="s">
        <v>1624</v>
      </c>
      <c r="F243">
        <v>3125003</v>
      </c>
      <c r="G243" t="s">
        <v>1993</v>
      </c>
      <c r="H243" t="s">
        <v>1812</v>
      </c>
      <c r="I243" t="s">
        <v>1812</v>
      </c>
      <c r="J243" t="s">
        <v>1975</v>
      </c>
      <c r="N243">
        <v>0</v>
      </c>
      <c r="O243" t="s">
        <v>748</v>
      </c>
      <c r="P243" t="s">
        <v>1976</v>
      </c>
      <c r="U243">
        <v>0</v>
      </c>
      <c r="V243">
        <v>0</v>
      </c>
      <c r="W243">
        <v>0</v>
      </c>
      <c r="X243">
        <v>0</v>
      </c>
    </row>
    <row r="244" spans="1:24" hidden="1" x14ac:dyDescent="0.2">
      <c r="A244">
        <v>10101013125004</v>
      </c>
      <c r="B244" t="s">
        <v>1624</v>
      </c>
      <c r="C244" t="s">
        <v>1624</v>
      </c>
      <c r="D244" t="s">
        <v>1624</v>
      </c>
      <c r="E244" t="s">
        <v>1624</v>
      </c>
      <c r="F244">
        <v>3125004</v>
      </c>
      <c r="G244" t="s">
        <v>1994</v>
      </c>
      <c r="H244" t="s">
        <v>1812</v>
      </c>
      <c r="I244" t="s">
        <v>1812</v>
      </c>
      <c r="J244" t="s">
        <v>1975</v>
      </c>
      <c r="N244">
        <v>0</v>
      </c>
      <c r="O244" t="s">
        <v>748</v>
      </c>
      <c r="P244" t="s">
        <v>1976</v>
      </c>
      <c r="U244">
        <v>0</v>
      </c>
      <c r="V244">
        <v>0</v>
      </c>
      <c r="W244">
        <v>0</v>
      </c>
      <c r="X244">
        <v>0</v>
      </c>
    </row>
    <row r="245" spans="1:24" hidden="1" x14ac:dyDescent="0.2">
      <c r="A245">
        <v>10101013125005</v>
      </c>
      <c r="B245" t="s">
        <v>1624</v>
      </c>
      <c r="C245" t="s">
        <v>1624</v>
      </c>
      <c r="D245" t="s">
        <v>1624</v>
      </c>
      <c r="E245" t="s">
        <v>1624</v>
      </c>
      <c r="F245">
        <v>3125005</v>
      </c>
      <c r="G245" t="s">
        <v>1995</v>
      </c>
      <c r="H245" t="s">
        <v>1812</v>
      </c>
      <c r="I245" t="s">
        <v>1812</v>
      </c>
      <c r="J245" t="s">
        <v>1975</v>
      </c>
      <c r="N245">
        <v>0</v>
      </c>
      <c r="O245" t="s">
        <v>748</v>
      </c>
      <c r="P245" t="s">
        <v>1976</v>
      </c>
      <c r="U245">
        <v>0</v>
      </c>
      <c r="V245">
        <v>0</v>
      </c>
      <c r="W245">
        <v>0</v>
      </c>
      <c r="X245">
        <v>0</v>
      </c>
    </row>
    <row r="246" spans="1:24" hidden="1" x14ac:dyDescent="0.2">
      <c r="A246">
        <v>10101013130001</v>
      </c>
      <c r="B246" t="s">
        <v>1624</v>
      </c>
      <c r="C246" t="s">
        <v>1624</v>
      </c>
      <c r="D246" t="s">
        <v>1624</v>
      </c>
      <c r="E246" t="s">
        <v>1624</v>
      </c>
      <c r="F246">
        <v>3130001</v>
      </c>
      <c r="G246" t="s">
        <v>1996</v>
      </c>
      <c r="H246" t="s">
        <v>1812</v>
      </c>
      <c r="I246" t="s">
        <v>1812</v>
      </c>
      <c r="J246" t="s">
        <v>1975</v>
      </c>
      <c r="N246">
        <v>0</v>
      </c>
      <c r="O246" t="s">
        <v>748</v>
      </c>
      <c r="P246" t="s">
        <v>1976</v>
      </c>
      <c r="U246">
        <v>0</v>
      </c>
      <c r="V246">
        <v>-2566915.14</v>
      </c>
      <c r="W246">
        <v>0</v>
      </c>
      <c r="X246">
        <v>-2566915.14</v>
      </c>
    </row>
    <row r="247" spans="1:24" hidden="1" x14ac:dyDescent="0.2">
      <c r="A247">
        <v>10101013130002</v>
      </c>
      <c r="B247" t="s">
        <v>1624</v>
      </c>
      <c r="C247" t="s">
        <v>1624</v>
      </c>
      <c r="D247" t="s">
        <v>1624</v>
      </c>
      <c r="E247" t="s">
        <v>1624</v>
      </c>
      <c r="F247">
        <v>3130002</v>
      </c>
      <c r="G247" t="s">
        <v>1997</v>
      </c>
      <c r="H247" t="s">
        <v>1812</v>
      </c>
      <c r="I247" t="s">
        <v>1812</v>
      </c>
      <c r="J247" t="s">
        <v>1975</v>
      </c>
      <c r="N247">
        <v>0</v>
      </c>
      <c r="O247" t="s">
        <v>748</v>
      </c>
      <c r="P247" t="s">
        <v>1976</v>
      </c>
      <c r="U247">
        <v>0</v>
      </c>
      <c r="V247">
        <v>0</v>
      </c>
      <c r="W247">
        <v>0</v>
      </c>
      <c r="X247">
        <v>0</v>
      </c>
    </row>
    <row r="248" spans="1:24" hidden="1" x14ac:dyDescent="0.2">
      <c r="A248">
        <v>10101013130003</v>
      </c>
      <c r="B248" t="s">
        <v>1624</v>
      </c>
      <c r="C248" t="s">
        <v>1624</v>
      </c>
      <c r="D248" t="s">
        <v>1624</v>
      </c>
      <c r="E248" t="s">
        <v>1624</v>
      </c>
      <c r="F248">
        <v>3130003</v>
      </c>
      <c r="G248" t="s">
        <v>1998</v>
      </c>
      <c r="H248" t="s">
        <v>1812</v>
      </c>
      <c r="I248" t="s">
        <v>1812</v>
      </c>
      <c r="J248" t="s">
        <v>1975</v>
      </c>
      <c r="N248">
        <v>0</v>
      </c>
      <c r="O248" t="s">
        <v>748</v>
      </c>
      <c r="P248" t="s">
        <v>1976</v>
      </c>
      <c r="U248">
        <v>0</v>
      </c>
      <c r="V248">
        <v>0</v>
      </c>
      <c r="W248">
        <v>0</v>
      </c>
      <c r="X248">
        <v>0</v>
      </c>
    </row>
    <row r="249" spans="1:24" hidden="1" x14ac:dyDescent="0.2">
      <c r="A249">
        <v>10101013130004</v>
      </c>
      <c r="B249" t="s">
        <v>1624</v>
      </c>
      <c r="C249" t="s">
        <v>1624</v>
      </c>
      <c r="D249" t="s">
        <v>1624</v>
      </c>
      <c r="E249" t="s">
        <v>1624</v>
      </c>
      <c r="F249">
        <v>3130004</v>
      </c>
      <c r="G249" t="s">
        <v>1999</v>
      </c>
      <c r="H249" t="s">
        <v>1812</v>
      </c>
      <c r="I249" t="s">
        <v>1812</v>
      </c>
      <c r="J249" t="s">
        <v>1975</v>
      </c>
      <c r="N249">
        <v>0</v>
      </c>
      <c r="O249" t="s">
        <v>748</v>
      </c>
      <c r="P249" t="s">
        <v>1976</v>
      </c>
      <c r="U249">
        <v>0</v>
      </c>
      <c r="V249">
        <v>0</v>
      </c>
      <c r="W249">
        <v>0</v>
      </c>
      <c r="X249">
        <v>0</v>
      </c>
    </row>
    <row r="250" spans="1:24" hidden="1" x14ac:dyDescent="0.2">
      <c r="A250">
        <v>10101013130005</v>
      </c>
      <c r="B250" t="s">
        <v>1624</v>
      </c>
      <c r="C250" t="s">
        <v>1624</v>
      </c>
      <c r="D250" t="s">
        <v>1624</v>
      </c>
      <c r="E250" t="s">
        <v>1624</v>
      </c>
      <c r="F250">
        <v>3130005</v>
      </c>
      <c r="G250" t="s">
        <v>2000</v>
      </c>
      <c r="H250" t="s">
        <v>1812</v>
      </c>
      <c r="I250" t="s">
        <v>1812</v>
      </c>
      <c r="J250" t="s">
        <v>1975</v>
      </c>
      <c r="N250">
        <v>0</v>
      </c>
      <c r="O250" t="s">
        <v>748</v>
      </c>
      <c r="P250" t="s">
        <v>1976</v>
      </c>
      <c r="U250">
        <v>0</v>
      </c>
      <c r="V250">
        <v>0</v>
      </c>
      <c r="W250">
        <v>0</v>
      </c>
      <c r="X250">
        <v>0</v>
      </c>
    </row>
    <row r="251" spans="1:24" hidden="1" x14ac:dyDescent="0.2">
      <c r="A251">
        <v>10101013135001</v>
      </c>
      <c r="B251" t="s">
        <v>1624</v>
      </c>
      <c r="C251" t="s">
        <v>1624</v>
      </c>
      <c r="D251" t="s">
        <v>1624</v>
      </c>
      <c r="E251" t="s">
        <v>1624</v>
      </c>
      <c r="F251">
        <v>3135001</v>
      </c>
      <c r="G251" t="s">
        <v>2001</v>
      </c>
      <c r="H251" t="s">
        <v>1812</v>
      </c>
      <c r="I251" t="s">
        <v>1812</v>
      </c>
      <c r="J251" t="s">
        <v>1975</v>
      </c>
      <c r="N251">
        <v>0</v>
      </c>
      <c r="O251" t="s">
        <v>748</v>
      </c>
      <c r="P251" t="s">
        <v>1976</v>
      </c>
      <c r="U251">
        <v>0</v>
      </c>
      <c r="V251">
        <v>0</v>
      </c>
      <c r="W251">
        <v>0</v>
      </c>
      <c r="X251">
        <v>0</v>
      </c>
    </row>
    <row r="252" spans="1:24" hidden="1" x14ac:dyDescent="0.2">
      <c r="A252">
        <v>10101013135002</v>
      </c>
      <c r="B252" t="s">
        <v>1624</v>
      </c>
      <c r="C252" t="s">
        <v>1624</v>
      </c>
      <c r="D252" t="s">
        <v>1624</v>
      </c>
      <c r="E252" t="s">
        <v>1624</v>
      </c>
      <c r="F252">
        <v>3135002</v>
      </c>
      <c r="G252" t="s">
        <v>2002</v>
      </c>
      <c r="H252" t="s">
        <v>1812</v>
      </c>
      <c r="I252" t="s">
        <v>1812</v>
      </c>
      <c r="J252" t="s">
        <v>1975</v>
      </c>
      <c r="N252">
        <v>0</v>
      </c>
      <c r="O252" t="s">
        <v>748</v>
      </c>
      <c r="P252" t="s">
        <v>1976</v>
      </c>
      <c r="U252">
        <v>0</v>
      </c>
      <c r="V252">
        <v>0</v>
      </c>
      <c r="W252">
        <v>0</v>
      </c>
      <c r="X252">
        <v>0</v>
      </c>
    </row>
    <row r="253" spans="1:24" hidden="1" x14ac:dyDescent="0.2">
      <c r="A253">
        <v>10101013135003</v>
      </c>
      <c r="B253" t="s">
        <v>1624</v>
      </c>
      <c r="C253" t="s">
        <v>1624</v>
      </c>
      <c r="D253" t="s">
        <v>1624</v>
      </c>
      <c r="E253" t="s">
        <v>1624</v>
      </c>
      <c r="F253">
        <v>3135003</v>
      </c>
      <c r="G253" t="s">
        <v>2003</v>
      </c>
      <c r="H253" t="s">
        <v>1812</v>
      </c>
      <c r="I253" t="s">
        <v>1812</v>
      </c>
      <c r="J253" t="s">
        <v>1975</v>
      </c>
      <c r="N253">
        <v>0</v>
      </c>
      <c r="O253" t="s">
        <v>748</v>
      </c>
      <c r="P253" t="s">
        <v>1976</v>
      </c>
      <c r="U253">
        <v>0</v>
      </c>
      <c r="V253">
        <v>0</v>
      </c>
      <c r="W253">
        <v>0</v>
      </c>
      <c r="X253">
        <v>0</v>
      </c>
    </row>
    <row r="254" spans="1:24" hidden="1" x14ac:dyDescent="0.2">
      <c r="A254">
        <v>10101013135004</v>
      </c>
      <c r="B254" t="s">
        <v>1624</v>
      </c>
      <c r="C254" t="s">
        <v>1624</v>
      </c>
      <c r="D254" t="s">
        <v>1624</v>
      </c>
      <c r="E254" t="s">
        <v>1624</v>
      </c>
      <c r="F254">
        <v>3135004</v>
      </c>
      <c r="G254" t="s">
        <v>2004</v>
      </c>
      <c r="H254" t="s">
        <v>1812</v>
      </c>
      <c r="I254" t="s">
        <v>1812</v>
      </c>
      <c r="J254" t="s">
        <v>1975</v>
      </c>
      <c r="N254">
        <v>0</v>
      </c>
      <c r="O254" t="s">
        <v>748</v>
      </c>
      <c r="P254" t="s">
        <v>1976</v>
      </c>
      <c r="U254">
        <v>0</v>
      </c>
      <c r="V254">
        <v>0</v>
      </c>
      <c r="W254">
        <v>0</v>
      </c>
      <c r="X254">
        <v>0</v>
      </c>
    </row>
    <row r="255" spans="1:24" hidden="1" x14ac:dyDescent="0.2">
      <c r="A255">
        <v>10101013135005</v>
      </c>
      <c r="B255" t="s">
        <v>1624</v>
      </c>
      <c r="C255" t="s">
        <v>1624</v>
      </c>
      <c r="D255" t="s">
        <v>1624</v>
      </c>
      <c r="E255" t="s">
        <v>1624</v>
      </c>
      <c r="F255">
        <v>3135005</v>
      </c>
      <c r="G255" t="s">
        <v>2005</v>
      </c>
      <c r="H255" t="s">
        <v>1812</v>
      </c>
      <c r="I255" t="s">
        <v>1812</v>
      </c>
      <c r="J255" t="s">
        <v>1975</v>
      </c>
      <c r="N255">
        <v>0</v>
      </c>
      <c r="O255" t="s">
        <v>748</v>
      </c>
      <c r="P255" t="s">
        <v>1976</v>
      </c>
      <c r="U255">
        <v>0</v>
      </c>
      <c r="V255">
        <v>0</v>
      </c>
      <c r="W255">
        <v>0</v>
      </c>
      <c r="X255">
        <v>0</v>
      </c>
    </row>
    <row r="256" spans="1:24" hidden="1" x14ac:dyDescent="0.2">
      <c r="A256">
        <v>10101013140001</v>
      </c>
      <c r="B256" t="s">
        <v>1624</v>
      </c>
      <c r="C256" t="s">
        <v>1624</v>
      </c>
      <c r="D256" t="s">
        <v>1624</v>
      </c>
      <c r="E256" t="s">
        <v>1624</v>
      </c>
      <c r="F256">
        <v>3140001</v>
      </c>
      <c r="G256" t="s">
        <v>2006</v>
      </c>
      <c r="H256" t="s">
        <v>1812</v>
      </c>
      <c r="I256" t="s">
        <v>1812</v>
      </c>
      <c r="J256" t="s">
        <v>1975</v>
      </c>
      <c r="N256">
        <v>0</v>
      </c>
      <c r="O256" t="s">
        <v>748</v>
      </c>
      <c r="P256" t="s">
        <v>1976</v>
      </c>
      <c r="U256">
        <v>0</v>
      </c>
      <c r="V256">
        <v>0</v>
      </c>
      <c r="W256">
        <v>0</v>
      </c>
      <c r="X256">
        <v>0</v>
      </c>
    </row>
    <row r="257" spans="1:24" hidden="1" x14ac:dyDescent="0.2">
      <c r="A257">
        <v>10101013140002</v>
      </c>
      <c r="B257" t="s">
        <v>1624</v>
      </c>
      <c r="C257" t="s">
        <v>1624</v>
      </c>
      <c r="D257" t="s">
        <v>1624</v>
      </c>
      <c r="E257" t="s">
        <v>1624</v>
      </c>
      <c r="F257">
        <v>3140002</v>
      </c>
      <c r="G257" t="s">
        <v>2007</v>
      </c>
      <c r="H257" t="s">
        <v>1812</v>
      </c>
      <c r="I257" t="s">
        <v>1812</v>
      </c>
      <c r="J257" t="s">
        <v>1975</v>
      </c>
      <c r="N257">
        <v>0</v>
      </c>
      <c r="O257" t="s">
        <v>748</v>
      </c>
      <c r="P257" t="s">
        <v>1976</v>
      </c>
      <c r="U257">
        <v>0</v>
      </c>
      <c r="V257">
        <v>0</v>
      </c>
      <c r="W257">
        <v>0</v>
      </c>
      <c r="X257">
        <v>0</v>
      </c>
    </row>
    <row r="258" spans="1:24" hidden="1" x14ac:dyDescent="0.2">
      <c r="A258">
        <v>10101013140003</v>
      </c>
      <c r="B258" t="s">
        <v>1624</v>
      </c>
      <c r="C258" t="s">
        <v>1624</v>
      </c>
      <c r="D258" t="s">
        <v>1624</v>
      </c>
      <c r="E258" t="s">
        <v>1624</v>
      </c>
      <c r="F258">
        <v>3140003</v>
      </c>
      <c r="G258" t="s">
        <v>2008</v>
      </c>
      <c r="H258" t="s">
        <v>1812</v>
      </c>
      <c r="I258" t="s">
        <v>1812</v>
      </c>
      <c r="J258" t="s">
        <v>1975</v>
      </c>
      <c r="N258">
        <v>0</v>
      </c>
      <c r="O258" t="s">
        <v>748</v>
      </c>
      <c r="P258" t="s">
        <v>1976</v>
      </c>
      <c r="U258">
        <v>0</v>
      </c>
      <c r="V258">
        <v>0</v>
      </c>
      <c r="W258">
        <v>0</v>
      </c>
      <c r="X258">
        <v>0</v>
      </c>
    </row>
    <row r="259" spans="1:24" hidden="1" x14ac:dyDescent="0.2">
      <c r="A259">
        <v>10101013140004</v>
      </c>
      <c r="B259" t="s">
        <v>1624</v>
      </c>
      <c r="C259" t="s">
        <v>1624</v>
      </c>
      <c r="D259" t="s">
        <v>1624</v>
      </c>
      <c r="E259" t="s">
        <v>1624</v>
      </c>
      <c r="F259">
        <v>3140004</v>
      </c>
      <c r="G259" t="s">
        <v>2009</v>
      </c>
      <c r="H259" t="s">
        <v>1812</v>
      </c>
      <c r="I259" t="s">
        <v>1812</v>
      </c>
      <c r="J259" t="s">
        <v>1975</v>
      </c>
      <c r="N259">
        <v>0</v>
      </c>
      <c r="O259" t="s">
        <v>748</v>
      </c>
      <c r="P259" t="s">
        <v>1976</v>
      </c>
      <c r="U259">
        <v>0</v>
      </c>
      <c r="V259">
        <v>0</v>
      </c>
      <c r="W259">
        <v>0</v>
      </c>
      <c r="X259">
        <v>0</v>
      </c>
    </row>
    <row r="260" spans="1:24" hidden="1" x14ac:dyDescent="0.2">
      <c r="A260">
        <v>10101013140005</v>
      </c>
      <c r="B260" t="s">
        <v>1624</v>
      </c>
      <c r="C260" t="s">
        <v>1624</v>
      </c>
      <c r="D260" t="s">
        <v>1624</v>
      </c>
      <c r="E260" t="s">
        <v>1624</v>
      </c>
      <c r="F260">
        <v>3140005</v>
      </c>
      <c r="G260" t="s">
        <v>2010</v>
      </c>
      <c r="H260" t="s">
        <v>1812</v>
      </c>
      <c r="I260" t="s">
        <v>1812</v>
      </c>
      <c r="J260" t="s">
        <v>1975</v>
      </c>
      <c r="N260">
        <v>0</v>
      </c>
      <c r="O260" t="s">
        <v>748</v>
      </c>
      <c r="P260" t="s">
        <v>1976</v>
      </c>
      <c r="U260">
        <v>0</v>
      </c>
      <c r="V260">
        <v>0</v>
      </c>
      <c r="W260">
        <v>0</v>
      </c>
      <c r="X260">
        <v>0</v>
      </c>
    </row>
    <row r="261" spans="1:24" hidden="1" x14ac:dyDescent="0.2">
      <c r="A261">
        <v>10101013145001</v>
      </c>
      <c r="B261" t="s">
        <v>1624</v>
      </c>
      <c r="C261" t="s">
        <v>1624</v>
      </c>
      <c r="D261" t="s">
        <v>1624</v>
      </c>
      <c r="E261" t="s">
        <v>1624</v>
      </c>
      <c r="F261">
        <v>3145001</v>
      </c>
      <c r="G261" t="s">
        <v>2011</v>
      </c>
      <c r="H261" t="s">
        <v>1812</v>
      </c>
      <c r="I261" t="s">
        <v>1812</v>
      </c>
      <c r="J261" t="s">
        <v>1975</v>
      </c>
      <c r="N261">
        <v>0</v>
      </c>
      <c r="O261" t="s">
        <v>748</v>
      </c>
      <c r="P261" t="s">
        <v>1976</v>
      </c>
      <c r="U261">
        <v>0</v>
      </c>
      <c r="V261">
        <v>0</v>
      </c>
      <c r="W261">
        <v>0</v>
      </c>
      <c r="X261">
        <v>0</v>
      </c>
    </row>
    <row r="262" spans="1:24" hidden="1" x14ac:dyDescent="0.2">
      <c r="A262">
        <v>10101013145002</v>
      </c>
      <c r="B262" t="s">
        <v>1624</v>
      </c>
      <c r="C262" t="s">
        <v>1624</v>
      </c>
      <c r="D262" t="s">
        <v>1624</v>
      </c>
      <c r="E262" t="s">
        <v>1624</v>
      </c>
      <c r="F262">
        <v>3145002</v>
      </c>
      <c r="G262" t="s">
        <v>2012</v>
      </c>
      <c r="H262" t="s">
        <v>1812</v>
      </c>
      <c r="I262" t="s">
        <v>1812</v>
      </c>
      <c r="J262" t="s">
        <v>1975</v>
      </c>
      <c r="N262">
        <v>0</v>
      </c>
      <c r="O262" t="s">
        <v>748</v>
      </c>
      <c r="P262" t="s">
        <v>1976</v>
      </c>
      <c r="U262">
        <v>0</v>
      </c>
      <c r="V262">
        <v>0</v>
      </c>
      <c r="W262">
        <v>0</v>
      </c>
      <c r="X262">
        <v>0</v>
      </c>
    </row>
    <row r="263" spans="1:24" hidden="1" x14ac:dyDescent="0.2">
      <c r="A263">
        <v>10101013145003</v>
      </c>
      <c r="B263" t="s">
        <v>1624</v>
      </c>
      <c r="C263" t="s">
        <v>1624</v>
      </c>
      <c r="D263" t="s">
        <v>1624</v>
      </c>
      <c r="E263" t="s">
        <v>1624</v>
      </c>
      <c r="F263">
        <v>3145003</v>
      </c>
      <c r="G263" t="s">
        <v>2013</v>
      </c>
      <c r="H263" t="s">
        <v>1812</v>
      </c>
      <c r="I263" t="s">
        <v>1812</v>
      </c>
      <c r="J263" t="s">
        <v>1975</v>
      </c>
      <c r="N263">
        <v>0</v>
      </c>
      <c r="O263" t="s">
        <v>748</v>
      </c>
      <c r="P263" t="s">
        <v>1976</v>
      </c>
      <c r="U263">
        <v>0</v>
      </c>
      <c r="V263">
        <v>0</v>
      </c>
      <c r="W263">
        <v>0</v>
      </c>
      <c r="X263">
        <v>0</v>
      </c>
    </row>
    <row r="264" spans="1:24" hidden="1" x14ac:dyDescent="0.2">
      <c r="A264">
        <v>10101013145004</v>
      </c>
      <c r="B264" t="s">
        <v>1624</v>
      </c>
      <c r="C264" t="s">
        <v>1624</v>
      </c>
      <c r="D264" t="s">
        <v>1624</v>
      </c>
      <c r="E264" t="s">
        <v>1624</v>
      </c>
      <c r="F264">
        <v>3145004</v>
      </c>
      <c r="G264" t="s">
        <v>2014</v>
      </c>
      <c r="H264" t="s">
        <v>1812</v>
      </c>
      <c r="I264" t="s">
        <v>1812</v>
      </c>
      <c r="J264" t="s">
        <v>1975</v>
      </c>
      <c r="N264">
        <v>0</v>
      </c>
      <c r="O264" t="s">
        <v>748</v>
      </c>
      <c r="P264" t="s">
        <v>1976</v>
      </c>
      <c r="U264">
        <v>0</v>
      </c>
      <c r="V264">
        <v>0</v>
      </c>
      <c r="W264">
        <v>0</v>
      </c>
      <c r="X264">
        <v>0</v>
      </c>
    </row>
    <row r="265" spans="1:24" hidden="1" x14ac:dyDescent="0.2">
      <c r="A265">
        <v>10101013145005</v>
      </c>
      <c r="B265" t="s">
        <v>1624</v>
      </c>
      <c r="C265" t="s">
        <v>1624</v>
      </c>
      <c r="D265" t="s">
        <v>1624</v>
      </c>
      <c r="E265" t="s">
        <v>1624</v>
      </c>
      <c r="F265">
        <v>3145005</v>
      </c>
      <c r="G265" t="s">
        <v>2015</v>
      </c>
      <c r="H265" t="s">
        <v>1812</v>
      </c>
      <c r="I265" t="s">
        <v>1812</v>
      </c>
      <c r="J265" t="s">
        <v>1975</v>
      </c>
      <c r="N265">
        <v>0</v>
      </c>
      <c r="O265" t="s">
        <v>748</v>
      </c>
      <c r="P265" t="s">
        <v>1976</v>
      </c>
      <c r="U265">
        <v>0</v>
      </c>
      <c r="V265">
        <v>0</v>
      </c>
      <c r="W265">
        <v>0</v>
      </c>
      <c r="X265">
        <v>0</v>
      </c>
    </row>
    <row r="266" spans="1:24" hidden="1" x14ac:dyDescent="0.2">
      <c r="A266">
        <v>10101013150001</v>
      </c>
      <c r="B266" t="s">
        <v>1624</v>
      </c>
      <c r="C266" t="s">
        <v>1624</v>
      </c>
      <c r="D266" t="s">
        <v>1624</v>
      </c>
      <c r="E266" t="s">
        <v>1624</v>
      </c>
      <c r="F266">
        <v>3150001</v>
      </c>
      <c r="G266" t="s">
        <v>2016</v>
      </c>
      <c r="H266" t="s">
        <v>1812</v>
      </c>
      <c r="I266" t="s">
        <v>1812</v>
      </c>
      <c r="J266" t="s">
        <v>1975</v>
      </c>
      <c r="N266">
        <v>0</v>
      </c>
      <c r="O266" t="s">
        <v>748</v>
      </c>
      <c r="P266" t="s">
        <v>1976</v>
      </c>
      <c r="U266">
        <v>0</v>
      </c>
      <c r="V266">
        <v>0</v>
      </c>
      <c r="W266">
        <v>0</v>
      </c>
      <c r="X266">
        <v>0</v>
      </c>
    </row>
    <row r="267" spans="1:24" hidden="1" x14ac:dyDescent="0.2">
      <c r="A267">
        <v>10101013150002</v>
      </c>
      <c r="B267" t="s">
        <v>1624</v>
      </c>
      <c r="C267" t="s">
        <v>1624</v>
      </c>
      <c r="D267" t="s">
        <v>1624</v>
      </c>
      <c r="E267" t="s">
        <v>1624</v>
      </c>
      <c r="F267">
        <v>3150002</v>
      </c>
      <c r="G267" t="s">
        <v>2017</v>
      </c>
      <c r="H267" t="s">
        <v>1812</v>
      </c>
      <c r="I267" t="s">
        <v>1812</v>
      </c>
      <c r="J267" t="s">
        <v>1975</v>
      </c>
      <c r="N267">
        <v>0</v>
      </c>
      <c r="O267" t="s">
        <v>748</v>
      </c>
      <c r="P267" t="s">
        <v>1976</v>
      </c>
      <c r="U267">
        <v>0</v>
      </c>
      <c r="V267">
        <v>0</v>
      </c>
      <c r="W267">
        <v>0</v>
      </c>
      <c r="X267">
        <v>0</v>
      </c>
    </row>
    <row r="268" spans="1:24" hidden="1" x14ac:dyDescent="0.2">
      <c r="A268">
        <v>10101013150003</v>
      </c>
      <c r="B268" t="s">
        <v>1624</v>
      </c>
      <c r="C268" t="s">
        <v>1624</v>
      </c>
      <c r="D268" t="s">
        <v>1624</v>
      </c>
      <c r="E268" t="s">
        <v>1624</v>
      </c>
      <c r="F268">
        <v>3150003</v>
      </c>
      <c r="G268" t="s">
        <v>2018</v>
      </c>
      <c r="H268" t="s">
        <v>1812</v>
      </c>
      <c r="I268" t="s">
        <v>1812</v>
      </c>
      <c r="J268" t="s">
        <v>1975</v>
      </c>
      <c r="N268">
        <v>0</v>
      </c>
      <c r="O268" t="s">
        <v>748</v>
      </c>
      <c r="P268" t="s">
        <v>1976</v>
      </c>
      <c r="U268">
        <v>0</v>
      </c>
      <c r="V268">
        <v>0</v>
      </c>
      <c r="W268">
        <v>0</v>
      </c>
      <c r="X268">
        <v>0</v>
      </c>
    </row>
    <row r="269" spans="1:24" hidden="1" x14ac:dyDescent="0.2">
      <c r="A269">
        <v>10101013150004</v>
      </c>
      <c r="B269" t="s">
        <v>1624</v>
      </c>
      <c r="C269" t="s">
        <v>1624</v>
      </c>
      <c r="D269" t="s">
        <v>1624</v>
      </c>
      <c r="E269" t="s">
        <v>1624</v>
      </c>
      <c r="F269">
        <v>3150004</v>
      </c>
      <c r="G269" t="s">
        <v>2019</v>
      </c>
      <c r="H269" t="s">
        <v>1812</v>
      </c>
      <c r="I269" t="s">
        <v>1812</v>
      </c>
      <c r="J269" t="s">
        <v>1975</v>
      </c>
      <c r="N269">
        <v>0</v>
      </c>
      <c r="O269" t="s">
        <v>748</v>
      </c>
      <c r="P269" t="s">
        <v>1976</v>
      </c>
      <c r="U269">
        <v>0</v>
      </c>
      <c r="V269">
        <v>0</v>
      </c>
      <c r="W269">
        <v>0</v>
      </c>
      <c r="X269">
        <v>0</v>
      </c>
    </row>
    <row r="270" spans="1:24" hidden="1" x14ac:dyDescent="0.2">
      <c r="A270">
        <v>10101013150005</v>
      </c>
      <c r="B270" t="s">
        <v>1624</v>
      </c>
      <c r="C270" t="s">
        <v>1624</v>
      </c>
      <c r="D270" t="s">
        <v>1624</v>
      </c>
      <c r="E270" t="s">
        <v>1624</v>
      </c>
      <c r="F270">
        <v>3150005</v>
      </c>
      <c r="G270" t="s">
        <v>2020</v>
      </c>
      <c r="H270" t="s">
        <v>1812</v>
      </c>
      <c r="I270" t="s">
        <v>1812</v>
      </c>
      <c r="J270" t="s">
        <v>1975</v>
      </c>
      <c r="N270">
        <v>0</v>
      </c>
      <c r="O270" t="s">
        <v>748</v>
      </c>
      <c r="P270" t="s">
        <v>1976</v>
      </c>
      <c r="U270">
        <v>0</v>
      </c>
      <c r="V270">
        <v>0</v>
      </c>
      <c r="W270">
        <v>0</v>
      </c>
      <c r="X270">
        <v>0</v>
      </c>
    </row>
    <row r="271" spans="1:24" hidden="1" x14ac:dyDescent="0.2">
      <c r="A271">
        <v>10101013155001</v>
      </c>
      <c r="B271" t="s">
        <v>1624</v>
      </c>
      <c r="C271" t="s">
        <v>1624</v>
      </c>
      <c r="D271" t="s">
        <v>1624</v>
      </c>
      <c r="E271" t="s">
        <v>1624</v>
      </c>
      <c r="F271">
        <v>3155001</v>
      </c>
      <c r="G271" t="s">
        <v>2021</v>
      </c>
      <c r="H271" t="s">
        <v>1812</v>
      </c>
      <c r="I271" t="s">
        <v>1812</v>
      </c>
      <c r="J271" t="s">
        <v>1975</v>
      </c>
      <c r="N271">
        <v>0</v>
      </c>
      <c r="O271" t="s">
        <v>748</v>
      </c>
      <c r="P271" t="s">
        <v>1976</v>
      </c>
      <c r="U271">
        <v>0</v>
      </c>
      <c r="V271">
        <v>0</v>
      </c>
      <c r="W271">
        <v>0</v>
      </c>
      <c r="X271">
        <v>0</v>
      </c>
    </row>
    <row r="272" spans="1:24" hidden="1" x14ac:dyDescent="0.2">
      <c r="A272">
        <v>10101013155002</v>
      </c>
      <c r="B272" t="s">
        <v>1624</v>
      </c>
      <c r="C272" t="s">
        <v>1624</v>
      </c>
      <c r="D272" t="s">
        <v>1624</v>
      </c>
      <c r="E272" t="s">
        <v>1624</v>
      </c>
      <c r="F272">
        <v>3155002</v>
      </c>
      <c r="G272" t="s">
        <v>2022</v>
      </c>
      <c r="H272" t="s">
        <v>1812</v>
      </c>
      <c r="I272" t="s">
        <v>1812</v>
      </c>
      <c r="J272" t="s">
        <v>1975</v>
      </c>
      <c r="N272">
        <v>0</v>
      </c>
      <c r="O272" t="s">
        <v>748</v>
      </c>
      <c r="P272" t="s">
        <v>1976</v>
      </c>
      <c r="U272">
        <v>0</v>
      </c>
      <c r="V272">
        <v>0</v>
      </c>
      <c r="W272">
        <v>0</v>
      </c>
      <c r="X272">
        <v>0</v>
      </c>
    </row>
    <row r="273" spans="1:24" hidden="1" x14ac:dyDescent="0.2">
      <c r="A273">
        <v>10101013155003</v>
      </c>
      <c r="B273" t="s">
        <v>1624</v>
      </c>
      <c r="C273" t="s">
        <v>1624</v>
      </c>
      <c r="D273" t="s">
        <v>1624</v>
      </c>
      <c r="E273" t="s">
        <v>1624</v>
      </c>
      <c r="F273">
        <v>3155003</v>
      </c>
      <c r="G273" t="s">
        <v>2023</v>
      </c>
      <c r="H273" t="s">
        <v>1812</v>
      </c>
      <c r="I273" t="s">
        <v>1812</v>
      </c>
      <c r="J273" t="s">
        <v>1975</v>
      </c>
      <c r="N273">
        <v>0</v>
      </c>
      <c r="O273" t="s">
        <v>748</v>
      </c>
      <c r="P273" t="s">
        <v>1976</v>
      </c>
      <c r="U273">
        <v>0</v>
      </c>
      <c r="V273">
        <v>0</v>
      </c>
      <c r="W273">
        <v>0</v>
      </c>
      <c r="X273">
        <v>0</v>
      </c>
    </row>
    <row r="274" spans="1:24" hidden="1" x14ac:dyDescent="0.2">
      <c r="A274">
        <v>10101013155004</v>
      </c>
      <c r="B274" t="s">
        <v>1624</v>
      </c>
      <c r="C274" t="s">
        <v>1624</v>
      </c>
      <c r="D274" t="s">
        <v>1624</v>
      </c>
      <c r="E274" t="s">
        <v>1624</v>
      </c>
      <c r="F274">
        <v>3155004</v>
      </c>
      <c r="G274" t="s">
        <v>2024</v>
      </c>
      <c r="H274" t="s">
        <v>1812</v>
      </c>
      <c r="I274" t="s">
        <v>1812</v>
      </c>
      <c r="J274" t="s">
        <v>1975</v>
      </c>
      <c r="N274">
        <v>0</v>
      </c>
      <c r="O274" t="s">
        <v>748</v>
      </c>
      <c r="P274" t="s">
        <v>1976</v>
      </c>
      <c r="U274">
        <v>0</v>
      </c>
      <c r="V274">
        <v>0</v>
      </c>
      <c r="W274">
        <v>0</v>
      </c>
      <c r="X274">
        <v>0</v>
      </c>
    </row>
    <row r="275" spans="1:24" hidden="1" x14ac:dyDescent="0.2">
      <c r="A275">
        <v>10101013155005</v>
      </c>
      <c r="B275" t="s">
        <v>1624</v>
      </c>
      <c r="C275" t="s">
        <v>1624</v>
      </c>
      <c r="D275" t="s">
        <v>1624</v>
      </c>
      <c r="E275" t="s">
        <v>1624</v>
      </c>
      <c r="F275">
        <v>3155005</v>
      </c>
      <c r="G275" t="s">
        <v>2025</v>
      </c>
      <c r="H275" t="s">
        <v>1812</v>
      </c>
      <c r="I275" t="s">
        <v>1812</v>
      </c>
      <c r="J275" t="s">
        <v>1975</v>
      </c>
      <c r="N275">
        <v>0</v>
      </c>
      <c r="O275" t="s">
        <v>748</v>
      </c>
      <c r="P275" t="s">
        <v>1976</v>
      </c>
      <c r="U275">
        <v>0</v>
      </c>
      <c r="V275">
        <v>0</v>
      </c>
      <c r="W275">
        <v>0</v>
      </c>
      <c r="X275">
        <v>0</v>
      </c>
    </row>
    <row r="276" spans="1:24" hidden="1" x14ac:dyDescent="0.2">
      <c r="A276">
        <v>10101013165001</v>
      </c>
      <c r="B276" t="s">
        <v>1624</v>
      </c>
      <c r="C276" t="s">
        <v>1624</v>
      </c>
      <c r="D276" t="s">
        <v>1624</v>
      </c>
      <c r="E276" t="s">
        <v>1624</v>
      </c>
      <c r="F276">
        <v>3165001</v>
      </c>
      <c r="G276" t="s">
        <v>2026</v>
      </c>
      <c r="H276" t="s">
        <v>1812</v>
      </c>
      <c r="I276" t="s">
        <v>1812</v>
      </c>
      <c r="J276" t="s">
        <v>1975</v>
      </c>
      <c r="N276">
        <v>0</v>
      </c>
      <c r="O276" t="s">
        <v>748</v>
      </c>
      <c r="P276" t="s">
        <v>1976</v>
      </c>
      <c r="U276">
        <v>0</v>
      </c>
      <c r="V276">
        <v>0</v>
      </c>
      <c r="W276">
        <v>0</v>
      </c>
      <c r="X276">
        <v>0</v>
      </c>
    </row>
    <row r="277" spans="1:24" hidden="1" x14ac:dyDescent="0.2">
      <c r="A277">
        <v>10101013165002</v>
      </c>
      <c r="B277" t="s">
        <v>1624</v>
      </c>
      <c r="C277" t="s">
        <v>1624</v>
      </c>
      <c r="D277" t="s">
        <v>1624</v>
      </c>
      <c r="E277" t="s">
        <v>1624</v>
      </c>
      <c r="F277">
        <v>3165002</v>
      </c>
      <c r="G277" t="s">
        <v>2027</v>
      </c>
      <c r="H277" t="s">
        <v>1812</v>
      </c>
      <c r="I277" t="s">
        <v>1812</v>
      </c>
      <c r="J277" t="s">
        <v>1975</v>
      </c>
      <c r="N277">
        <v>0</v>
      </c>
      <c r="O277" t="s">
        <v>748</v>
      </c>
      <c r="P277" t="s">
        <v>1976</v>
      </c>
      <c r="U277">
        <v>0</v>
      </c>
      <c r="V277">
        <v>0</v>
      </c>
      <c r="W277">
        <v>0</v>
      </c>
      <c r="X277">
        <v>0</v>
      </c>
    </row>
    <row r="278" spans="1:24" hidden="1" x14ac:dyDescent="0.2">
      <c r="A278">
        <v>10101013165003</v>
      </c>
      <c r="B278" t="s">
        <v>1624</v>
      </c>
      <c r="C278" t="s">
        <v>1624</v>
      </c>
      <c r="D278" t="s">
        <v>1624</v>
      </c>
      <c r="E278" t="s">
        <v>1624</v>
      </c>
      <c r="F278">
        <v>3165003</v>
      </c>
      <c r="G278" t="s">
        <v>2028</v>
      </c>
      <c r="H278" t="s">
        <v>1812</v>
      </c>
      <c r="I278" t="s">
        <v>1812</v>
      </c>
      <c r="J278" t="s">
        <v>1975</v>
      </c>
      <c r="N278">
        <v>0</v>
      </c>
      <c r="O278" t="s">
        <v>748</v>
      </c>
      <c r="P278" t="s">
        <v>1976</v>
      </c>
      <c r="U278">
        <v>0</v>
      </c>
      <c r="V278">
        <v>0</v>
      </c>
      <c r="W278">
        <v>0</v>
      </c>
      <c r="X278">
        <v>0</v>
      </c>
    </row>
    <row r="279" spans="1:24" hidden="1" x14ac:dyDescent="0.2">
      <c r="A279">
        <v>10101013165004</v>
      </c>
      <c r="B279" t="s">
        <v>1624</v>
      </c>
      <c r="C279" t="s">
        <v>1624</v>
      </c>
      <c r="D279" t="s">
        <v>1624</v>
      </c>
      <c r="E279" t="s">
        <v>1624</v>
      </c>
      <c r="F279">
        <v>3165004</v>
      </c>
      <c r="G279" t="s">
        <v>2029</v>
      </c>
      <c r="H279" t="s">
        <v>1812</v>
      </c>
      <c r="I279" t="s">
        <v>1812</v>
      </c>
      <c r="J279" t="s">
        <v>1975</v>
      </c>
      <c r="N279">
        <v>0</v>
      </c>
      <c r="O279" t="s">
        <v>748</v>
      </c>
      <c r="P279" t="s">
        <v>1976</v>
      </c>
      <c r="U279">
        <v>0</v>
      </c>
      <c r="V279">
        <v>0</v>
      </c>
      <c r="W279">
        <v>0</v>
      </c>
      <c r="X279">
        <v>0</v>
      </c>
    </row>
    <row r="280" spans="1:24" hidden="1" x14ac:dyDescent="0.2">
      <c r="A280">
        <v>10101013165005</v>
      </c>
      <c r="B280" t="s">
        <v>1624</v>
      </c>
      <c r="C280" t="s">
        <v>1624</v>
      </c>
      <c r="D280" t="s">
        <v>1624</v>
      </c>
      <c r="E280" t="s">
        <v>1624</v>
      </c>
      <c r="F280">
        <v>3165005</v>
      </c>
      <c r="G280" t="s">
        <v>2030</v>
      </c>
      <c r="H280" t="s">
        <v>1812</v>
      </c>
      <c r="I280" t="s">
        <v>1812</v>
      </c>
      <c r="J280" t="s">
        <v>1975</v>
      </c>
      <c r="N280">
        <v>0</v>
      </c>
      <c r="O280" t="s">
        <v>748</v>
      </c>
      <c r="P280" t="s">
        <v>1976</v>
      </c>
      <c r="U280">
        <v>0</v>
      </c>
      <c r="V280">
        <v>0</v>
      </c>
      <c r="W280">
        <v>0</v>
      </c>
      <c r="X280">
        <v>0</v>
      </c>
    </row>
    <row r="281" spans="1:24" hidden="1" x14ac:dyDescent="0.2">
      <c r="A281">
        <v>10101013170001</v>
      </c>
      <c r="B281" t="s">
        <v>1624</v>
      </c>
      <c r="C281" t="s">
        <v>1624</v>
      </c>
      <c r="D281" t="s">
        <v>1624</v>
      </c>
      <c r="E281" t="s">
        <v>1624</v>
      </c>
      <c r="F281">
        <v>3170001</v>
      </c>
      <c r="G281" t="s">
        <v>2031</v>
      </c>
      <c r="H281" t="s">
        <v>1812</v>
      </c>
      <c r="I281" t="s">
        <v>1812</v>
      </c>
      <c r="J281" t="s">
        <v>1975</v>
      </c>
      <c r="N281">
        <v>0</v>
      </c>
      <c r="O281" t="s">
        <v>748</v>
      </c>
      <c r="P281" t="s">
        <v>1976</v>
      </c>
      <c r="U281">
        <v>0</v>
      </c>
      <c r="V281">
        <v>0</v>
      </c>
      <c r="W281">
        <v>0</v>
      </c>
      <c r="X281">
        <v>0</v>
      </c>
    </row>
    <row r="282" spans="1:24" hidden="1" x14ac:dyDescent="0.2">
      <c r="A282">
        <v>10101013170002</v>
      </c>
      <c r="B282" t="s">
        <v>1624</v>
      </c>
      <c r="C282" t="s">
        <v>1624</v>
      </c>
      <c r="D282" t="s">
        <v>1624</v>
      </c>
      <c r="E282" t="s">
        <v>1624</v>
      </c>
      <c r="F282">
        <v>3170002</v>
      </c>
      <c r="G282" t="s">
        <v>2032</v>
      </c>
      <c r="H282" t="s">
        <v>1812</v>
      </c>
      <c r="I282" t="s">
        <v>1812</v>
      </c>
      <c r="J282" t="s">
        <v>1975</v>
      </c>
      <c r="N282">
        <v>0</v>
      </c>
      <c r="O282" t="s">
        <v>748</v>
      </c>
      <c r="P282" t="s">
        <v>1976</v>
      </c>
      <c r="U282">
        <v>0</v>
      </c>
      <c r="V282">
        <v>0</v>
      </c>
      <c r="W282">
        <v>0</v>
      </c>
      <c r="X282">
        <v>0</v>
      </c>
    </row>
    <row r="283" spans="1:24" hidden="1" x14ac:dyDescent="0.2">
      <c r="A283">
        <v>10101013170003</v>
      </c>
      <c r="B283" t="s">
        <v>1624</v>
      </c>
      <c r="C283" t="s">
        <v>1624</v>
      </c>
      <c r="D283" t="s">
        <v>1624</v>
      </c>
      <c r="E283" t="s">
        <v>1624</v>
      </c>
      <c r="F283">
        <v>3170003</v>
      </c>
      <c r="G283" t="s">
        <v>2033</v>
      </c>
      <c r="H283" t="s">
        <v>1812</v>
      </c>
      <c r="I283" t="s">
        <v>1812</v>
      </c>
      <c r="J283" t="s">
        <v>1975</v>
      </c>
      <c r="N283">
        <v>0</v>
      </c>
      <c r="O283" t="s">
        <v>748</v>
      </c>
      <c r="P283" t="s">
        <v>1976</v>
      </c>
      <c r="U283">
        <v>0</v>
      </c>
      <c r="V283">
        <v>0</v>
      </c>
      <c r="W283">
        <v>0</v>
      </c>
      <c r="X283">
        <v>0</v>
      </c>
    </row>
    <row r="284" spans="1:24" hidden="1" x14ac:dyDescent="0.2">
      <c r="A284">
        <v>10101013170004</v>
      </c>
      <c r="B284" t="s">
        <v>1624</v>
      </c>
      <c r="C284" t="s">
        <v>1624</v>
      </c>
      <c r="D284" t="s">
        <v>1624</v>
      </c>
      <c r="E284" t="s">
        <v>1624</v>
      </c>
      <c r="F284">
        <v>3170004</v>
      </c>
      <c r="G284" t="s">
        <v>2034</v>
      </c>
      <c r="H284" t="s">
        <v>1812</v>
      </c>
      <c r="I284" t="s">
        <v>1812</v>
      </c>
      <c r="J284" t="s">
        <v>1975</v>
      </c>
      <c r="N284">
        <v>0</v>
      </c>
      <c r="O284" t="s">
        <v>748</v>
      </c>
      <c r="P284" t="s">
        <v>1976</v>
      </c>
      <c r="U284">
        <v>0</v>
      </c>
      <c r="V284">
        <v>0</v>
      </c>
      <c r="W284">
        <v>0</v>
      </c>
      <c r="X284">
        <v>0</v>
      </c>
    </row>
    <row r="285" spans="1:24" hidden="1" x14ac:dyDescent="0.2">
      <c r="A285">
        <v>10101013170005</v>
      </c>
      <c r="B285" t="s">
        <v>1624</v>
      </c>
      <c r="C285" t="s">
        <v>1624</v>
      </c>
      <c r="D285" t="s">
        <v>1624</v>
      </c>
      <c r="E285" t="s">
        <v>1624</v>
      </c>
      <c r="F285">
        <v>3170005</v>
      </c>
      <c r="G285" t="s">
        <v>2035</v>
      </c>
      <c r="H285" t="s">
        <v>1812</v>
      </c>
      <c r="I285" t="s">
        <v>1812</v>
      </c>
      <c r="J285" t="s">
        <v>1975</v>
      </c>
      <c r="N285">
        <v>0</v>
      </c>
      <c r="O285" t="s">
        <v>748</v>
      </c>
      <c r="P285" t="s">
        <v>1976</v>
      </c>
      <c r="U285">
        <v>0</v>
      </c>
      <c r="V285">
        <v>0</v>
      </c>
      <c r="W285">
        <v>0</v>
      </c>
      <c r="X285">
        <v>0</v>
      </c>
    </row>
    <row r="286" spans="1:24" hidden="1" x14ac:dyDescent="0.2">
      <c r="A286">
        <v>10101013175001</v>
      </c>
      <c r="B286" t="s">
        <v>1624</v>
      </c>
      <c r="C286" t="s">
        <v>1624</v>
      </c>
      <c r="D286" t="s">
        <v>1624</v>
      </c>
      <c r="E286" t="s">
        <v>1624</v>
      </c>
      <c r="F286">
        <v>3175001</v>
      </c>
      <c r="G286" t="s">
        <v>2036</v>
      </c>
      <c r="H286" t="s">
        <v>1812</v>
      </c>
      <c r="I286" t="s">
        <v>1812</v>
      </c>
      <c r="J286" t="s">
        <v>1975</v>
      </c>
      <c r="N286">
        <v>0</v>
      </c>
      <c r="O286" t="s">
        <v>748</v>
      </c>
      <c r="P286" t="s">
        <v>1976</v>
      </c>
      <c r="U286">
        <v>0</v>
      </c>
      <c r="V286">
        <v>0</v>
      </c>
      <c r="W286">
        <v>0</v>
      </c>
      <c r="X286">
        <v>0</v>
      </c>
    </row>
    <row r="287" spans="1:24" hidden="1" x14ac:dyDescent="0.2">
      <c r="A287">
        <v>10101013175002</v>
      </c>
      <c r="B287" t="s">
        <v>1624</v>
      </c>
      <c r="C287" t="s">
        <v>1624</v>
      </c>
      <c r="D287" t="s">
        <v>1624</v>
      </c>
      <c r="E287" t="s">
        <v>1624</v>
      </c>
      <c r="F287">
        <v>3175002</v>
      </c>
      <c r="G287" t="s">
        <v>2037</v>
      </c>
      <c r="H287" t="s">
        <v>1812</v>
      </c>
      <c r="I287" t="s">
        <v>1812</v>
      </c>
      <c r="J287" t="s">
        <v>1975</v>
      </c>
      <c r="N287">
        <v>0</v>
      </c>
      <c r="O287" t="s">
        <v>748</v>
      </c>
      <c r="P287" t="s">
        <v>1976</v>
      </c>
      <c r="U287">
        <v>0</v>
      </c>
      <c r="V287">
        <v>0</v>
      </c>
      <c r="W287">
        <v>0</v>
      </c>
      <c r="X287">
        <v>0</v>
      </c>
    </row>
    <row r="288" spans="1:24" hidden="1" x14ac:dyDescent="0.2">
      <c r="A288">
        <v>10101013175003</v>
      </c>
      <c r="B288" t="s">
        <v>1624</v>
      </c>
      <c r="C288" t="s">
        <v>1624</v>
      </c>
      <c r="D288" t="s">
        <v>1624</v>
      </c>
      <c r="E288" t="s">
        <v>1624</v>
      </c>
      <c r="F288">
        <v>3175003</v>
      </c>
      <c r="G288" t="s">
        <v>2038</v>
      </c>
      <c r="H288" t="s">
        <v>1812</v>
      </c>
      <c r="I288" t="s">
        <v>1812</v>
      </c>
      <c r="J288" t="s">
        <v>1975</v>
      </c>
      <c r="N288">
        <v>0</v>
      </c>
      <c r="O288" t="s">
        <v>748</v>
      </c>
      <c r="P288" t="s">
        <v>1976</v>
      </c>
      <c r="U288">
        <v>0</v>
      </c>
      <c r="V288">
        <v>0</v>
      </c>
      <c r="W288">
        <v>0</v>
      </c>
      <c r="X288">
        <v>0</v>
      </c>
    </row>
    <row r="289" spans="1:24" hidden="1" x14ac:dyDescent="0.2">
      <c r="A289">
        <v>10101013175004</v>
      </c>
      <c r="B289" t="s">
        <v>1624</v>
      </c>
      <c r="C289" t="s">
        <v>1624</v>
      </c>
      <c r="D289" t="s">
        <v>1624</v>
      </c>
      <c r="E289" t="s">
        <v>1624</v>
      </c>
      <c r="F289">
        <v>3175004</v>
      </c>
      <c r="G289" t="s">
        <v>2039</v>
      </c>
      <c r="H289" t="s">
        <v>1812</v>
      </c>
      <c r="I289" t="s">
        <v>1812</v>
      </c>
      <c r="J289" t="s">
        <v>1975</v>
      </c>
      <c r="N289">
        <v>0</v>
      </c>
      <c r="O289" t="s">
        <v>748</v>
      </c>
      <c r="P289" t="s">
        <v>1976</v>
      </c>
      <c r="U289">
        <v>0</v>
      </c>
      <c r="V289">
        <v>0</v>
      </c>
      <c r="W289">
        <v>0</v>
      </c>
      <c r="X289">
        <v>0</v>
      </c>
    </row>
    <row r="290" spans="1:24" hidden="1" x14ac:dyDescent="0.2">
      <c r="A290">
        <v>10101013175005</v>
      </c>
      <c r="B290" t="s">
        <v>1624</v>
      </c>
      <c r="C290" t="s">
        <v>1624</v>
      </c>
      <c r="D290" t="s">
        <v>1624</v>
      </c>
      <c r="E290" t="s">
        <v>1624</v>
      </c>
      <c r="F290">
        <v>3175005</v>
      </c>
      <c r="G290" t="s">
        <v>2040</v>
      </c>
      <c r="H290" t="s">
        <v>1812</v>
      </c>
      <c r="I290" t="s">
        <v>1812</v>
      </c>
      <c r="J290" t="s">
        <v>1975</v>
      </c>
      <c r="N290">
        <v>0</v>
      </c>
      <c r="O290" t="s">
        <v>748</v>
      </c>
      <c r="P290" t="s">
        <v>1976</v>
      </c>
      <c r="U290">
        <v>0</v>
      </c>
      <c r="V290">
        <v>0</v>
      </c>
      <c r="W290">
        <v>0</v>
      </c>
      <c r="X290">
        <v>0</v>
      </c>
    </row>
    <row r="291" spans="1:24" hidden="1" x14ac:dyDescent="0.2">
      <c r="A291">
        <v>10101013180006</v>
      </c>
      <c r="B291" t="s">
        <v>1624</v>
      </c>
      <c r="C291" t="s">
        <v>1624</v>
      </c>
      <c r="D291" t="s">
        <v>1624</v>
      </c>
      <c r="E291" t="s">
        <v>1624</v>
      </c>
      <c r="F291">
        <v>3180006</v>
      </c>
      <c r="G291" t="s">
        <v>2041</v>
      </c>
      <c r="H291" t="s">
        <v>1812</v>
      </c>
      <c r="I291" t="s">
        <v>1812</v>
      </c>
      <c r="J291" t="s">
        <v>1975</v>
      </c>
      <c r="O291" t="s">
        <v>748</v>
      </c>
      <c r="P291" t="s">
        <v>2042</v>
      </c>
      <c r="V291">
        <v>18782.88</v>
      </c>
      <c r="W291">
        <v>0</v>
      </c>
      <c r="X291">
        <v>18782.88</v>
      </c>
    </row>
    <row r="292" spans="1:24" hidden="1" x14ac:dyDescent="0.2">
      <c r="A292">
        <v>10101013180001</v>
      </c>
      <c r="B292" t="s">
        <v>1624</v>
      </c>
      <c r="C292" t="s">
        <v>1624</v>
      </c>
      <c r="D292" t="s">
        <v>1624</v>
      </c>
      <c r="E292" t="s">
        <v>1624</v>
      </c>
      <c r="F292">
        <v>3180001</v>
      </c>
      <c r="G292" t="s">
        <v>1996</v>
      </c>
      <c r="H292" t="s">
        <v>1812</v>
      </c>
      <c r="I292" t="s">
        <v>1812</v>
      </c>
      <c r="J292" t="s">
        <v>1975</v>
      </c>
      <c r="N292">
        <v>0</v>
      </c>
      <c r="O292" t="s">
        <v>748</v>
      </c>
      <c r="P292" t="s">
        <v>1976</v>
      </c>
      <c r="U292">
        <v>0</v>
      </c>
      <c r="V292">
        <v>0</v>
      </c>
      <c r="W292">
        <v>0</v>
      </c>
      <c r="X292">
        <v>0</v>
      </c>
    </row>
    <row r="293" spans="1:24" hidden="1" x14ac:dyDescent="0.2">
      <c r="A293">
        <v>10101013180002</v>
      </c>
      <c r="B293" t="s">
        <v>1624</v>
      </c>
      <c r="C293" t="s">
        <v>1624</v>
      </c>
      <c r="D293" t="s">
        <v>1624</v>
      </c>
      <c r="E293" t="s">
        <v>1624</v>
      </c>
      <c r="F293">
        <v>3180002</v>
      </c>
      <c r="G293" t="s">
        <v>1997</v>
      </c>
      <c r="H293" t="s">
        <v>1812</v>
      </c>
      <c r="I293" t="s">
        <v>1812</v>
      </c>
      <c r="J293" t="s">
        <v>1975</v>
      </c>
      <c r="N293">
        <v>0</v>
      </c>
      <c r="O293" t="s">
        <v>748</v>
      </c>
      <c r="P293" t="s">
        <v>1976</v>
      </c>
      <c r="U293">
        <v>0</v>
      </c>
      <c r="V293">
        <v>0</v>
      </c>
      <c r="W293">
        <v>0</v>
      </c>
      <c r="X293">
        <v>0</v>
      </c>
    </row>
    <row r="294" spans="1:24" hidden="1" x14ac:dyDescent="0.2">
      <c r="A294">
        <v>10101013180003</v>
      </c>
      <c r="B294" t="s">
        <v>1624</v>
      </c>
      <c r="C294" t="s">
        <v>1624</v>
      </c>
      <c r="D294" t="s">
        <v>1624</v>
      </c>
      <c r="E294" t="s">
        <v>1624</v>
      </c>
      <c r="F294">
        <v>3180003</v>
      </c>
      <c r="G294" t="s">
        <v>1998</v>
      </c>
      <c r="H294" t="s">
        <v>1812</v>
      </c>
      <c r="I294" t="s">
        <v>1812</v>
      </c>
      <c r="J294" t="s">
        <v>1975</v>
      </c>
      <c r="N294">
        <v>0</v>
      </c>
      <c r="O294" t="s">
        <v>748</v>
      </c>
      <c r="P294" t="s">
        <v>1976</v>
      </c>
      <c r="U294">
        <v>0</v>
      </c>
      <c r="V294">
        <v>0</v>
      </c>
      <c r="W294">
        <v>0</v>
      </c>
      <c r="X294">
        <v>0</v>
      </c>
    </row>
    <row r="295" spans="1:24" hidden="1" x14ac:dyDescent="0.2">
      <c r="A295">
        <v>10101013180004</v>
      </c>
      <c r="B295" t="s">
        <v>1624</v>
      </c>
      <c r="C295" t="s">
        <v>1624</v>
      </c>
      <c r="D295" t="s">
        <v>1624</v>
      </c>
      <c r="E295" t="s">
        <v>1624</v>
      </c>
      <c r="F295">
        <v>3180004</v>
      </c>
      <c r="G295" t="s">
        <v>1999</v>
      </c>
      <c r="H295" t="s">
        <v>1812</v>
      </c>
      <c r="I295" t="s">
        <v>1812</v>
      </c>
      <c r="J295" t="s">
        <v>1975</v>
      </c>
      <c r="N295">
        <v>0</v>
      </c>
      <c r="O295" t="s">
        <v>748</v>
      </c>
      <c r="P295" t="s">
        <v>1976</v>
      </c>
      <c r="U295">
        <v>0</v>
      </c>
      <c r="V295">
        <v>0</v>
      </c>
      <c r="W295">
        <v>0</v>
      </c>
      <c r="X295">
        <v>0</v>
      </c>
    </row>
    <row r="296" spans="1:24" hidden="1" x14ac:dyDescent="0.2">
      <c r="A296">
        <v>10101013180005</v>
      </c>
      <c r="B296" t="s">
        <v>1624</v>
      </c>
      <c r="C296" t="s">
        <v>1624</v>
      </c>
      <c r="D296" t="s">
        <v>1624</v>
      </c>
      <c r="E296" t="s">
        <v>1624</v>
      </c>
      <c r="F296">
        <v>3180005</v>
      </c>
      <c r="G296" t="s">
        <v>2000</v>
      </c>
      <c r="H296" t="s">
        <v>1812</v>
      </c>
      <c r="I296" t="s">
        <v>1812</v>
      </c>
      <c r="J296" t="s">
        <v>1975</v>
      </c>
      <c r="N296">
        <v>0</v>
      </c>
      <c r="O296" t="s">
        <v>748</v>
      </c>
      <c r="P296" t="s">
        <v>1976</v>
      </c>
      <c r="U296">
        <v>0</v>
      </c>
      <c r="V296">
        <v>0</v>
      </c>
      <c r="W296">
        <v>0</v>
      </c>
      <c r="X296">
        <v>0</v>
      </c>
    </row>
    <row r="297" spans="1:24" hidden="1" x14ac:dyDescent="0.2">
      <c r="A297">
        <v>10101014031001</v>
      </c>
      <c r="B297" t="s">
        <v>1624</v>
      </c>
      <c r="C297" t="s">
        <v>1624</v>
      </c>
      <c r="D297" t="s">
        <v>1624</v>
      </c>
      <c r="E297" t="s">
        <v>1624</v>
      </c>
      <c r="F297">
        <v>4031001</v>
      </c>
      <c r="G297" t="s">
        <v>2043</v>
      </c>
      <c r="H297" t="s">
        <v>1812</v>
      </c>
      <c r="I297" t="s">
        <v>1812</v>
      </c>
      <c r="J297" t="s">
        <v>2044</v>
      </c>
      <c r="N297">
        <v>0</v>
      </c>
      <c r="O297" t="s">
        <v>2045</v>
      </c>
      <c r="P297" t="s">
        <v>2046</v>
      </c>
      <c r="U297">
        <v>0</v>
      </c>
      <c r="V297">
        <v>252042.86</v>
      </c>
      <c r="W297">
        <v>0</v>
      </c>
      <c r="X297">
        <v>252042.86</v>
      </c>
    </row>
    <row r="298" spans="1:24" hidden="1" x14ac:dyDescent="0.2">
      <c r="A298">
        <v>10101014031002</v>
      </c>
      <c r="B298" t="s">
        <v>1624</v>
      </c>
      <c r="C298" t="s">
        <v>1624</v>
      </c>
      <c r="D298" t="s">
        <v>1624</v>
      </c>
      <c r="E298" t="s">
        <v>1624</v>
      </c>
      <c r="F298">
        <v>4031002</v>
      </c>
      <c r="G298" t="s">
        <v>2047</v>
      </c>
      <c r="H298" t="s">
        <v>1812</v>
      </c>
      <c r="I298" t="s">
        <v>1812</v>
      </c>
      <c r="J298" t="s">
        <v>2044</v>
      </c>
      <c r="N298">
        <v>0</v>
      </c>
      <c r="O298" t="s">
        <v>2045</v>
      </c>
      <c r="P298" t="s">
        <v>2046</v>
      </c>
      <c r="U298">
        <v>0</v>
      </c>
      <c r="V298">
        <v>0</v>
      </c>
      <c r="W298">
        <v>0</v>
      </c>
      <c r="X298">
        <v>0</v>
      </c>
    </row>
    <row r="299" spans="1:24" hidden="1" x14ac:dyDescent="0.2">
      <c r="A299">
        <v>10101014031003</v>
      </c>
      <c r="B299" t="s">
        <v>1624</v>
      </c>
      <c r="C299" t="s">
        <v>1624</v>
      </c>
      <c r="D299" t="s">
        <v>1624</v>
      </c>
      <c r="E299" t="s">
        <v>1624</v>
      </c>
      <c r="F299">
        <v>4031003</v>
      </c>
      <c r="G299" t="s">
        <v>2048</v>
      </c>
      <c r="H299" t="s">
        <v>1812</v>
      </c>
      <c r="I299" t="s">
        <v>1812</v>
      </c>
      <c r="J299" t="s">
        <v>2044</v>
      </c>
      <c r="N299">
        <v>0</v>
      </c>
      <c r="O299" t="s">
        <v>2045</v>
      </c>
      <c r="P299" t="s">
        <v>2046</v>
      </c>
      <c r="U299">
        <v>0</v>
      </c>
      <c r="V299">
        <v>0</v>
      </c>
      <c r="W299">
        <v>0</v>
      </c>
      <c r="X299">
        <v>0</v>
      </c>
    </row>
    <row r="300" spans="1:24" hidden="1" x14ac:dyDescent="0.2">
      <c r="A300">
        <v>10101014031004</v>
      </c>
      <c r="B300" t="s">
        <v>1624</v>
      </c>
      <c r="C300" t="s">
        <v>1624</v>
      </c>
      <c r="D300" t="s">
        <v>1624</v>
      </c>
      <c r="E300" t="s">
        <v>1624</v>
      </c>
      <c r="F300">
        <v>4031004</v>
      </c>
      <c r="G300" t="s">
        <v>2049</v>
      </c>
      <c r="H300" t="s">
        <v>1812</v>
      </c>
      <c r="I300" t="s">
        <v>1812</v>
      </c>
      <c r="J300" t="s">
        <v>2044</v>
      </c>
      <c r="N300">
        <v>0</v>
      </c>
      <c r="O300" t="s">
        <v>2045</v>
      </c>
      <c r="P300" t="s">
        <v>2046</v>
      </c>
      <c r="U300">
        <v>0</v>
      </c>
      <c r="V300">
        <v>0</v>
      </c>
      <c r="W300">
        <v>0</v>
      </c>
      <c r="X300">
        <v>0</v>
      </c>
    </row>
    <row r="301" spans="1:24" hidden="1" x14ac:dyDescent="0.2">
      <c r="A301">
        <v>10101014031005</v>
      </c>
      <c r="B301" t="s">
        <v>1624</v>
      </c>
      <c r="C301" t="s">
        <v>1624</v>
      </c>
      <c r="D301" t="s">
        <v>1624</v>
      </c>
      <c r="E301" t="s">
        <v>1624</v>
      </c>
      <c r="F301">
        <v>4031005</v>
      </c>
      <c r="G301" t="s">
        <v>2050</v>
      </c>
      <c r="H301" t="s">
        <v>1812</v>
      </c>
      <c r="I301" t="s">
        <v>1812</v>
      </c>
      <c r="J301" t="s">
        <v>2044</v>
      </c>
      <c r="N301">
        <v>0</v>
      </c>
      <c r="O301" t="s">
        <v>2045</v>
      </c>
      <c r="P301" t="s">
        <v>2046</v>
      </c>
      <c r="U301">
        <v>0</v>
      </c>
      <c r="V301">
        <v>0</v>
      </c>
      <c r="W301">
        <v>0</v>
      </c>
      <c r="X301">
        <v>0</v>
      </c>
    </row>
    <row r="302" spans="1:24" hidden="1" x14ac:dyDescent="0.2">
      <c r="A302">
        <v>10101014044001</v>
      </c>
      <c r="B302" t="s">
        <v>1624</v>
      </c>
      <c r="C302" t="s">
        <v>1624</v>
      </c>
      <c r="D302" t="s">
        <v>1624</v>
      </c>
      <c r="E302" t="s">
        <v>1624</v>
      </c>
      <c r="F302">
        <v>4044001</v>
      </c>
      <c r="G302" t="s">
        <v>2043</v>
      </c>
      <c r="H302" t="s">
        <v>1812</v>
      </c>
      <c r="I302" t="s">
        <v>1812</v>
      </c>
      <c r="J302" t="s">
        <v>2044</v>
      </c>
      <c r="N302">
        <v>0</v>
      </c>
      <c r="O302" t="s">
        <v>2045</v>
      </c>
      <c r="P302" t="s">
        <v>2046</v>
      </c>
      <c r="U302">
        <v>0</v>
      </c>
      <c r="V302">
        <v>0</v>
      </c>
      <c r="W302">
        <v>0</v>
      </c>
      <c r="X302">
        <v>0</v>
      </c>
    </row>
    <row r="303" spans="1:24" hidden="1" x14ac:dyDescent="0.2">
      <c r="A303">
        <v>10101014044002</v>
      </c>
      <c r="B303" t="s">
        <v>1624</v>
      </c>
      <c r="C303" t="s">
        <v>1624</v>
      </c>
      <c r="D303" t="s">
        <v>1624</v>
      </c>
      <c r="E303" t="s">
        <v>1624</v>
      </c>
      <c r="F303">
        <v>4044002</v>
      </c>
      <c r="G303" t="s">
        <v>2047</v>
      </c>
      <c r="H303" t="s">
        <v>1812</v>
      </c>
      <c r="I303" t="s">
        <v>1812</v>
      </c>
      <c r="J303" t="s">
        <v>2044</v>
      </c>
      <c r="N303">
        <v>0</v>
      </c>
      <c r="O303" t="s">
        <v>2045</v>
      </c>
      <c r="P303" t="s">
        <v>2046</v>
      </c>
      <c r="U303">
        <v>0</v>
      </c>
      <c r="V303">
        <v>0</v>
      </c>
      <c r="W303">
        <v>0</v>
      </c>
      <c r="X303">
        <v>0</v>
      </c>
    </row>
    <row r="304" spans="1:24" hidden="1" x14ac:dyDescent="0.2">
      <c r="A304">
        <v>10101014044003</v>
      </c>
      <c r="B304" t="s">
        <v>1624</v>
      </c>
      <c r="C304" t="s">
        <v>1624</v>
      </c>
      <c r="D304" t="s">
        <v>1624</v>
      </c>
      <c r="E304" t="s">
        <v>1624</v>
      </c>
      <c r="F304">
        <v>4044003</v>
      </c>
      <c r="G304" t="s">
        <v>2048</v>
      </c>
      <c r="H304" t="s">
        <v>1812</v>
      </c>
      <c r="I304" t="s">
        <v>1812</v>
      </c>
      <c r="J304" t="s">
        <v>2044</v>
      </c>
      <c r="N304">
        <v>0</v>
      </c>
      <c r="O304" t="s">
        <v>2045</v>
      </c>
      <c r="P304" t="s">
        <v>2046</v>
      </c>
      <c r="U304">
        <v>0</v>
      </c>
      <c r="V304">
        <v>0</v>
      </c>
      <c r="W304">
        <v>0</v>
      </c>
      <c r="X304">
        <v>0</v>
      </c>
    </row>
    <row r="305" spans="1:24" hidden="1" x14ac:dyDescent="0.2">
      <c r="A305">
        <v>10101014044004</v>
      </c>
      <c r="B305" t="s">
        <v>1624</v>
      </c>
      <c r="C305" t="s">
        <v>1624</v>
      </c>
      <c r="D305" t="s">
        <v>1624</v>
      </c>
      <c r="E305" t="s">
        <v>1624</v>
      </c>
      <c r="F305">
        <v>4044004</v>
      </c>
      <c r="G305" t="s">
        <v>2049</v>
      </c>
      <c r="H305" t="s">
        <v>1812</v>
      </c>
      <c r="I305" t="s">
        <v>1812</v>
      </c>
      <c r="J305" t="s">
        <v>2044</v>
      </c>
      <c r="N305">
        <v>0</v>
      </c>
      <c r="O305" t="s">
        <v>2045</v>
      </c>
      <c r="P305" t="s">
        <v>2046</v>
      </c>
      <c r="U305">
        <v>0</v>
      </c>
      <c r="V305">
        <v>0</v>
      </c>
      <c r="W305">
        <v>0</v>
      </c>
      <c r="X305">
        <v>0</v>
      </c>
    </row>
    <row r="306" spans="1:24" hidden="1" x14ac:dyDescent="0.2">
      <c r="A306">
        <v>10101014044005</v>
      </c>
      <c r="B306" t="s">
        <v>1624</v>
      </c>
      <c r="C306" t="s">
        <v>1624</v>
      </c>
      <c r="D306" t="s">
        <v>1624</v>
      </c>
      <c r="E306" t="s">
        <v>1624</v>
      </c>
      <c r="F306">
        <v>4044005</v>
      </c>
      <c r="G306" t="s">
        <v>2050</v>
      </c>
      <c r="H306" t="s">
        <v>1812</v>
      </c>
      <c r="I306" t="s">
        <v>1812</v>
      </c>
      <c r="J306" t="s">
        <v>2044</v>
      </c>
      <c r="N306">
        <v>0</v>
      </c>
      <c r="O306" t="s">
        <v>2045</v>
      </c>
      <c r="P306" t="s">
        <v>2046</v>
      </c>
      <c r="U306">
        <v>0</v>
      </c>
      <c r="V306">
        <v>0</v>
      </c>
      <c r="W306">
        <v>0</v>
      </c>
      <c r="X306">
        <v>0</v>
      </c>
    </row>
    <row r="307" spans="1:24" hidden="1" x14ac:dyDescent="0.2">
      <c r="A307">
        <v>10101014051001</v>
      </c>
      <c r="B307" t="s">
        <v>1624</v>
      </c>
      <c r="C307" t="s">
        <v>1624</v>
      </c>
      <c r="D307" t="s">
        <v>1624</v>
      </c>
      <c r="E307" t="s">
        <v>1624</v>
      </c>
      <c r="F307">
        <v>4051001</v>
      </c>
      <c r="G307" t="s">
        <v>2043</v>
      </c>
      <c r="H307" t="s">
        <v>1812</v>
      </c>
      <c r="I307" t="s">
        <v>1812</v>
      </c>
      <c r="J307" t="s">
        <v>2044</v>
      </c>
      <c r="N307">
        <v>0</v>
      </c>
      <c r="O307" t="s">
        <v>2045</v>
      </c>
      <c r="P307" t="s">
        <v>2046</v>
      </c>
      <c r="U307">
        <v>0</v>
      </c>
      <c r="V307">
        <v>-171613.93</v>
      </c>
      <c r="W307">
        <v>0</v>
      </c>
      <c r="X307">
        <v>-171613.93</v>
      </c>
    </row>
    <row r="308" spans="1:24" hidden="1" x14ac:dyDescent="0.2">
      <c r="A308">
        <v>10101014051002</v>
      </c>
      <c r="B308" t="s">
        <v>1624</v>
      </c>
      <c r="C308" t="s">
        <v>1624</v>
      </c>
      <c r="D308" t="s">
        <v>1624</v>
      </c>
      <c r="E308" t="s">
        <v>1624</v>
      </c>
      <c r="F308">
        <v>4051002</v>
      </c>
      <c r="G308" t="s">
        <v>2047</v>
      </c>
      <c r="H308" t="s">
        <v>1812</v>
      </c>
      <c r="I308" t="s">
        <v>1812</v>
      </c>
      <c r="J308" t="s">
        <v>2044</v>
      </c>
      <c r="N308">
        <v>0</v>
      </c>
      <c r="O308" t="s">
        <v>2045</v>
      </c>
      <c r="P308" t="s">
        <v>2046</v>
      </c>
      <c r="U308">
        <v>0</v>
      </c>
      <c r="V308">
        <v>0</v>
      </c>
      <c r="W308">
        <v>0</v>
      </c>
      <c r="X308">
        <v>0</v>
      </c>
    </row>
    <row r="309" spans="1:24" hidden="1" x14ac:dyDescent="0.2">
      <c r="A309">
        <v>10101014051003</v>
      </c>
      <c r="B309" t="s">
        <v>1624</v>
      </c>
      <c r="C309" t="s">
        <v>1624</v>
      </c>
      <c r="D309" t="s">
        <v>1624</v>
      </c>
      <c r="E309" t="s">
        <v>1624</v>
      </c>
      <c r="F309">
        <v>4051003</v>
      </c>
      <c r="G309" t="s">
        <v>2048</v>
      </c>
      <c r="H309" t="s">
        <v>1812</v>
      </c>
      <c r="I309" t="s">
        <v>1812</v>
      </c>
      <c r="J309" t="s">
        <v>2044</v>
      </c>
      <c r="N309">
        <v>0</v>
      </c>
      <c r="O309" t="s">
        <v>2045</v>
      </c>
      <c r="P309" t="s">
        <v>2046</v>
      </c>
      <c r="U309">
        <v>0</v>
      </c>
      <c r="V309">
        <v>0</v>
      </c>
      <c r="W309">
        <v>0</v>
      </c>
      <c r="X309">
        <v>0</v>
      </c>
    </row>
    <row r="310" spans="1:24" hidden="1" x14ac:dyDescent="0.2">
      <c r="A310">
        <v>10101014051004</v>
      </c>
      <c r="B310" t="s">
        <v>1624</v>
      </c>
      <c r="C310" t="s">
        <v>1624</v>
      </c>
      <c r="D310" t="s">
        <v>1624</v>
      </c>
      <c r="E310" t="s">
        <v>1624</v>
      </c>
      <c r="F310">
        <v>4051004</v>
      </c>
      <c r="G310" t="s">
        <v>2049</v>
      </c>
      <c r="H310" t="s">
        <v>1812</v>
      </c>
      <c r="I310" t="s">
        <v>1812</v>
      </c>
      <c r="J310" t="s">
        <v>2044</v>
      </c>
      <c r="N310">
        <v>0</v>
      </c>
      <c r="O310" t="s">
        <v>2045</v>
      </c>
      <c r="P310" t="s">
        <v>2046</v>
      </c>
      <c r="U310">
        <v>0</v>
      </c>
      <c r="V310">
        <v>0</v>
      </c>
      <c r="W310">
        <v>0</v>
      </c>
      <c r="X310">
        <v>0</v>
      </c>
    </row>
    <row r="311" spans="1:24" hidden="1" x14ac:dyDescent="0.2">
      <c r="A311">
        <v>10101014051005</v>
      </c>
      <c r="B311" t="s">
        <v>1624</v>
      </c>
      <c r="C311" t="s">
        <v>1624</v>
      </c>
      <c r="D311" t="s">
        <v>1624</v>
      </c>
      <c r="E311" t="s">
        <v>1624</v>
      </c>
      <c r="F311">
        <v>4051005</v>
      </c>
      <c r="G311" t="s">
        <v>2050</v>
      </c>
      <c r="H311" t="s">
        <v>1812</v>
      </c>
      <c r="I311" t="s">
        <v>1812</v>
      </c>
      <c r="J311" t="s">
        <v>2044</v>
      </c>
      <c r="N311">
        <v>0</v>
      </c>
      <c r="O311" t="s">
        <v>2045</v>
      </c>
      <c r="P311" t="s">
        <v>2046</v>
      </c>
      <c r="U311">
        <v>0</v>
      </c>
      <c r="V311">
        <v>0</v>
      </c>
      <c r="W311">
        <v>0</v>
      </c>
      <c r="X311">
        <v>0</v>
      </c>
    </row>
    <row r="312" spans="1:24" hidden="1" x14ac:dyDescent="0.2">
      <c r="A312">
        <v>10101014064001</v>
      </c>
      <c r="B312" t="s">
        <v>1624</v>
      </c>
      <c r="C312" t="s">
        <v>1624</v>
      </c>
      <c r="D312" t="s">
        <v>1624</v>
      </c>
      <c r="E312" t="s">
        <v>1624</v>
      </c>
      <c r="F312">
        <v>4064001</v>
      </c>
      <c r="G312" t="s">
        <v>2043</v>
      </c>
      <c r="H312" t="s">
        <v>1812</v>
      </c>
      <c r="I312" t="s">
        <v>1812</v>
      </c>
      <c r="J312" t="s">
        <v>2044</v>
      </c>
      <c r="N312">
        <v>0</v>
      </c>
      <c r="O312" t="s">
        <v>2045</v>
      </c>
      <c r="P312" t="s">
        <v>2046</v>
      </c>
      <c r="U312">
        <v>0</v>
      </c>
      <c r="V312">
        <v>0</v>
      </c>
      <c r="W312">
        <v>0</v>
      </c>
      <c r="X312">
        <v>0</v>
      </c>
    </row>
    <row r="313" spans="1:24" hidden="1" x14ac:dyDescent="0.2">
      <c r="A313">
        <v>10101014064002</v>
      </c>
      <c r="B313" t="s">
        <v>1624</v>
      </c>
      <c r="C313" t="s">
        <v>1624</v>
      </c>
      <c r="D313" t="s">
        <v>1624</v>
      </c>
      <c r="E313" t="s">
        <v>1624</v>
      </c>
      <c r="F313">
        <v>4064002</v>
      </c>
      <c r="G313" t="s">
        <v>2047</v>
      </c>
      <c r="H313" t="s">
        <v>1812</v>
      </c>
      <c r="I313" t="s">
        <v>1812</v>
      </c>
      <c r="J313" t="s">
        <v>2044</v>
      </c>
      <c r="N313">
        <v>0</v>
      </c>
      <c r="O313" t="s">
        <v>2045</v>
      </c>
      <c r="P313" t="s">
        <v>2046</v>
      </c>
      <c r="U313">
        <v>0</v>
      </c>
      <c r="V313">
        <v>0</v>
      </c>
      <c r="W313">
        <v>0</v>
      </c>
      <c r="X313">
        <v>0</v>
      </c>
    </row>
    <row r="314" spans="1:24" hidden="1" x14ac:dyDescent="0.2">
      <c r="A314">
        <v>10101014064003</v>
      </c>
      <c r="B314" t="s">
        <v>1624</v>
      </c>
      <c r="C314" t="s">
        <v>1624</v>
      </c>
      <c r="D314" t="s">
        <v>1624</v>
      </c>
      <c r="E314" t="s">
        <v>1624</v>
      </c>
      <c r="F314">
        <v>4064003</v>
      </c>
      <c r="G314" t="s">
        <v>2048</v>
      </c>
      <c r="H314" t="s">
        <v>1812</v>
      </c>
      <c r="I314" t="s">
        <v>1812</v>
      </c>
      <c r="J314" t="s">
        <v>2044</v>
      </c>
      <c r="N314">
        <v>0</v>
      </c>
      <c r="O314" t="s">
        <v>2045</v>
      </c>
      <c r="P314" t="s">
        <v>2046</v>
      </c>
      <c r="U314">
        <v>0</v>
      </c>
      <c r="V314">
        <v>0</v>
      </c>
      <c r="W314">
        <v>0</v>
      </c>
      <c r="X314">
        <v>0</v>
      </c>
    </row>
    <row r="315" spans="1:24" hidden="1" x14ac:dyDescent="0.2">
      <c r="A315">
        <v>10101014064004</v>
      </c>
      <c r="B315" t="s">
        <v>1624</v>
      </c>
      <c r="C315" t="s">
        <v>1624</v>
      </c>
      <c r="D315" t="s">
        <v>1624</v>
      </c>
      <c r="E315" t="s">
        <v>1624</v>
      </c>
      <c r="F315">
        <v>4064004</v>
      </c>
      <c r="G315" t="s">
        <v>2049</v>
      </c>
      <c r="H315" t="s">
        <v>1812</v>
      </c>
      <c r="I315" t="s">
        <v>1812</v>
      </c>
      <c r="J315" t="s">
        <v>2044</v>
      </c>
      <c r="N315">
        <v>0</v>
      </c>
      <c r="O315" t="s">
        <v>2045</v>
      </c>
      <c r="P315" t="s">
        <v>2046</v>
      </c>
      <c r="U315">
        <v>0</v>
      </c>
      <c r="V315">
        <v>0</v>
      </c>
      <c r="W315">
        <v>0</v>
      </c>
      <c r="X315">
        <v>0</v>
      </c>
    </row>
    <row r="316" spans="1:24" hidden="1" x14ac:dyDescent="0.2">
      <c r="A316">
        <v>10101014064005</v>
      </c>
      <c r="B316" t="s">
        <v>1624</v>
      </c>
      <c r="C316" t="s">
        <v>1624</v>
      </c>
      <c r="D316" t="s">
        <v>1624</v>
      </c>
      <c r="E316" t="s">
        <v>1624</v>
      </c>
      <c r="F316">
        <v>4064005</v>
      </c>
      <c r="G316" t="s">
        <v>2050</v>
      </c>
      <c r="H316" t="s">
        <v>1812</v>
      </c>
      <c r="I316" t="s">
        <v>1812</v>
      </c>
      <c r="J316" t="s">
        <v>2044</v>
      </c>
      <c r="N316">
        <v>0</v>
      </c>
      <c r="O316" t="s">
        <v>2045</v>
      </c>
      <c r="P316" t="s">
        <v>2046</v>
      </c>
      <c r="U316">
        <v>0</v>
      </c>
      <c r="V316">
        <v>0</v>
      </c>
      <c r="W316">
        <v>0</v>
      </c>
      <c r="X316">
        <v>0</v>
      </c>
    </row>
    <row r="317" spans="1:24" hidden="1" x14ac:dyDescent="0.2">
      <c r="A317">
        <v>10101014130001</v>
      </c>
      <c r="B317" t="s">
        <v>1624</v>
      </c>
      <c r="C317" t="s">
        <v>1624</v>
      </c>
      <c r="D317" t="s">
        <v>1624</v>
      </c>
      <c r="E317" t="s">
        <v>1624</v>
      </c>
      <c r="F317">
        <v>4130001</v>
      </c>
      <c r="G317" t="s">
        <v>2051</v>
      </c>
      <c r="H317" t="s">
        <v>1812</v>
      </c>
      <c r="I317" t="s">
        <v>1812</v>
      </c>
      <c r="J317" t="s">
        <v>2052</v>
      </c>
      <c r="N317">
        <v>0</v>
      </c>
      <c r="O317" t="s">
        <v>2053</v>
      </c>
      <c r="P317" t="s">
        <v>2054</v>
      </c>
      <c r="U317">
        <v>0</v>
      </c>
      <c r="V317">
        <v>0</v>
      </c>
      <c r="W317">
        <v>0</v>
      </c>
      <c r="X317">
        <v>0</v>
      </c>
    </row>
    <row r="318" spans="1:24" hidden="1" x14ac:dyDescent="0.2">
      <c r="A318">
        <v>10101014130002</v>
      </c>
      <c r="B318" t="s">
        <v>1624</v>
      </c>
      <c r="C318" t="s">
        <v>1624</v>
      </c>
      <c r="D318" t="s">
        <v>1624</v>
      </c>
      <c r="E318" t="s">
        <v>1624</v>
      </c>
      <c r="F318">
        <v>4130002</v>
      </c>
      <c r="G318" t="s">
        <v>2055</v>
      </c>
      <c r="H318" t="s">
        <v>1812</v>
      </c>
      <c r="I318" t="s">
        <v>1812</v>
      </c>
      <c r="J318" t="s">
        <v>2052</v>
      </c>
      <c r="N318">
        <v>0</v>
      </c>
      <c r="O318" t="s">
        <v>2053</v>
      </c>
      <c r="P318" t="s">
        <v>2054</v>
      </c>
      <c r="U318">
        <v>0</v>
      </c>
      <c r="V318">
        <v>0</v>
      </c>
      <c r="W318">
        <v>0</v>
      </c>
      <c r="X318">
        <v>0</v>
      </c>
    </row>
    <row r="319" spans="1:24" hidden="1" x14ac:dyDescent="0.2">
      <c r="A319">
        <v>10101014130003</v>
      </c>
      <c r="B319" t="s">
        <v>1624</v>
      </c>
      <c r="C319" t="s">
        <v>1624</v>
      </c>
      <c r="D319" t="s">
        <v>1624</v>
      </c>
      <c r="E319" t="s">
        <v>1624</v>
      </c>
      <c r="F319">
        <v>4130003</v>
      </c>
      <c r="G319" t="s">
        <v>2056</v>
      </c>
      <c r="H319" t="s">
        <v>1812</v>
      </c>
      <c r="I319" t="s">
        <v>1812</v>
      </c>
      <c r="J319" t="s">
        <v>2052</v>
      </c>
      <c r="N319">
        <v>0</v>
      </c>
      <c r="O319" t="s">
        <v>2053</v>
      </c>
      <c r="P319" t="s">
        <v>2054</v>
      </c>
      <c r="U319">
        <v>0</v>
      </c>
      <c r="V319">
        <v>0</v>
      </c>
      <c r="W319">
        <v>0</v>
      </c>
      <c r="X319">
        <v>0</v>
      </c>
    </row>
    <row r="320" spans="1:24" hidden="1" x14ac:dyDescent="0.2">
      <c r="A320">
        <v>10101014130004</v>
      </c>
      <c r="B320" t="s">
        <v>1624</v>
      </c>
      <c r="C320" t="s">
        <v>1624</v>
      </c>
      <c r="D320" t="s">
        <v>1624</v>
      </c>
      <c r="E320" t="s">
        <v>1624</v>
      </c>
      <c r="F320">
        <v>4130004</v>
      </c>
      <c r="G320" t="s">
        <v>2057</v>
      </c>
      <c r="H320" t="s">
        <v>1812</v>
      </c>
      <c r="I320" t="s">
        <v>1812</v>
      </c>
      <c r="J320" t="s">
        <v>2052</v>
      </c>
      <c r="N320">
        <v>0</v>
      </c>
      <c r="O320" t="s">
        <v>2053</v>
      </c>
      <c r="P320" t="s">
        <v>2054</v>
      </c>
      <c r="U320">
        <v>0</v>
      </c>
      <c r="V320">
        <v>0</v>
      </c>
      <c r="W320">
        <v>0</v>
      </c>
      <c r="X320">
        <v>0</v>
      </c>
    </row>
    <row r="321" spans="1:24" hidden="1" x14ac:dyDescent="0.2">
      <c r="A321">
        <v>10101014145001</v>
      </c>
      <c r="B321" t="s">
        <v>1624</v>
      </c>
      <c r="C321" t="s">
        <v>1624</v>
      </c>
      <c r="D321" t="s">
        <v>1624</v>
      </c>
      <c r="E321" t="s">
        <v>1624</v>
      </c>
      <c r="F321">
        <v>4145001</v>
      </c>
      <c r="G321" t="s">
        <v>2058</v>
      </c>
      <c r="H321" t="s">
        <v>1812</v>
      </c>
      <c r="I321" t="s">
        <v>1812</v>
      </c>
      <c r="J321" t="s">
        <v>2052</v>
      </c>
      <c r="N321">
        <v>0</v>
      </c>
      <c r="O321" t="s">
        <v>2053</v>
      </c>
      <c r="P321" t="s">
        <v>2054</v>
      </c>
      <c r="U321">
        <v>0</v>
      </c>
      <c r="V321">
        <v>0</v>
      </c>
      <c r="W321">
        <v>0</v>
      </c>
      <c r="X321">
        <v>0</v>
      </c>
    </row>
    <row r="322" spans="1:24" hidden="1" x14ac:dyDescent="0.2">
      <c r="A322">
        <v>10101014145002</v>
      </c>
      <c r="B322" t="s">
        <v>1624</v>
      </c>
      <c r="C322" t="s">
        <v>1624</v>
      </c>
      <c r="D322" t="s">
        <v>1624</v>
      </c>
      <c r="E322" t="s">
        <v>1624</v>
      </c>
      <c r="F322">
        <v>4145002</v>
      </c>
      <c r="G322" t="s">
        <v>2059</v>
      </c>
      <c r="H322" t="s">
        <v>1812</v>
      </c>
      <c r="I322" t="s">
        <v>1812</v>
      </c>
      <c r="J322" t="s">
        <v>2052</v>
      </c>
      <c r="N322">
        <v>0</v>
      </c>
      <c r="O322" t="s">
        <v>2053</v>
      </c>
      <c r="P322" t="s">
        <v>2054</v>
      </c>
      <c r="U322">
        <v>0</v>
      </c>
      <c r="V322">
        <v>0</v>
      </c>
      <c r="W322">
        <v>0</v>
      </c>
      <c r="X322">
        <v>0</v>
      </c>
    </row>
    <row r="323" spans="1:24" hidden="1" x14ac:dyDescent="0.2">
      <c r="A323">
        <v>10101014145003</v>
      </c>
      <c r="B323" t="s">
        <v>1624</v>
      </c>
      <c r="C323" t="s">
        <v>1624</v>
      </c>
      <c r="D323" t="s">
        <v>1624</v>
      </c>
      <c r="E323" t="s">
        <v>1624</v>
      </c>
      <c r="F323">
        <v>4145003</v>
      </c>
      <c r="G323" t="s">
        <v>2060</v>
      </c>
      <c r="H323" t="s">
        <v>1812</v>
      </c>
      <c r="I323" t="s">
        <v>1812</v>
      </c>
      <c r="J323" t="s">
        <v>2052</v>
      </c>
      <c r="N323">
        <v>0</v>
      </c>
      <c r="O323" t="s">
        <v>2053</v>
      </c>
      <c r="P323" t="s">
        <v>2054</v>
      </c>
      <c r="U323">
        <v>0</v>
      </c>
      <c r="V323">
        <v>0</v>
      </c>
      <c r="W323">
        <v>0</v>
      </c>
      <c r="X323">
        <v>0</v>
      </c>
    </row>
    <row r="324" spans="1:24" hidden="1" x14ac:dyDescent="0.2">
      <c r="A324">
        <v>10101014145004</v>
      </c>
      <c r="B324" t="s">
        <v>1624</v>
      </c>
      <c r="C324" t="s">
        <v>1624</v>
      </c>
      <c r="D324" t="s">
        <v>1624</v>
      </c>
      <c r="E324" t="s">
        <v>1624</v>
      </c>
      <c r="F324">
        <v>4145004</v>
      </c>
      <c r="G324" t="s">
        <v>2061</v>
      </c>
      <c r="H324" t="s">
        <v>1812</v>
      </c>
      <c r="I324" t="s">
        <v>1812</v>
      </c>
      <c r="J324" t="s">
        <v>2052</v>
      </c>
      <c r="N324">
        <v>0</v>
      </c>
      <c r="O324" t="s">
        <v>2053</v>
      </c>
      <c r="P324" t="s">
        <v>2054</v>
      </c>
      <c r="U324">
        <v>0</v>
      </c>
      <c r="V324">
        <v>0</v>
      </c>
      <c r="W324">
        <v>0</v>
      </c>
      <c r="X324">
        <v>0</v>
      </c>
    </row>
    <row r="325" spans="1:24" hidden="1" x14ac:dyDescent="0.2">
      <c r="A325">
        <v>10101014155001</v>
      </c>
      <c r="B325" t="s">
        <v>1624</v>
      </c>
      <c r="C325" t="s">
        <v>1624</v>
      </c>
      <c r="D325" t="s">
        <v>1624</v>
      </c>
      <c r="E325" t="s">
        <v>1624</v>
      </c>
      <c r="F325">
        <v>4155001</v>
      </c>
      <c r="G325" t="s">
        <v>2062</v>
      </c>
      <c r="H325" t="s">
        <v>1812</v>
      </c>
      <c r="I325" t="s">
        <v>1812</v>
      </c>
      <c r="J325" t="s">
        <v>2052</v>
      </c>
      <c r="N325">
        <v>0</v>
      </c>
      <c r="O325" t="s">
        <v>2053</v>
      </c>
      <c r="P325" t="s">
        <v>2054</v>
      </c>
      <c r="U325">
        <v>0</v>
      </c>
      <c r="V325">
        <v>1356003.63</v>
      </c>
      <c r="W325">
        <v>0</v>
      </c>
      <c r="X325">
        <v>1356003.63</v>
      </c>
    </row>
    <row r="326" spans="1:24" hidden="1" x14ac:dyDescent="0.2">
      <c r="A326">
        <v>10101014155002</v>
      </c>
      <c r="B326" t="s">
        <v>1624</v>
      </c>
      <c r="C326" t="s">
        <v>1624</v>
      </c>
      <c r="D326" t="s">
        <v>1624</v>
      </c>
      <c r="E326" t="s">
        <v>1624</v>
      </c>
      <c r="F326">
        <v>4155002</v>
      </c>
      <c r="G326" t="s">
        <v>2063</v>
      </c>
      <c r="H326" t="s">
        <v>1812</v>
      </c>
      <c r="I326" t="s">
        <v>1812</v>
      </c>
      <c r="J326" t="s">
        <v>2052</v>
      </c>
      <c r="N326">
        <v>0</v>
      </c>
      <c r="O326" t="s">
        <v>2053</v>
      </c>
      <c r="P326" t="s">
        <v>2054</v>
      </c>
      <c r="U326">
        <v>0</v>
      </c>
      <c r="V326">
        <v>0</v>
      </c>
      <c r="W326">
        <v>0</v>
      </c>
      <c r="X326">
        <v>0</v>
      </c>
    </row>
    <row r="327" spans="1:24" hidden="1" x14ac:dyDescent="0.2">
      <c r="A327">
        <v>10101014155003</v>
      </c>
      <c r="B327" t="s">
        <v>1624</v>
      </c>
      <c r="C327" t="s">
        <v>1624</v>
      </c>
      <c r="D327" t="s">
        <v>1624</v>
      </c>
      <c r="E327" t="s">
        <v>1624</v>
      </c>
      <c r="F327">
        <v>4155003</v>
      </c>
      <c r="G327" t="s">
        <v>2064</v>
      </c>
      <c r="H327" t="s">
        <v>1812</v>
      </c>
      <c r="I327" t="s">
        <v>1812</v>
      </c>
      <c r="J327" t="s">
        <v>2052</v>
      </c>
      <c r="N327">
        <v>0</v>
      </c>
      <c r="O327" t="s">
        <v>2053</v>
      </c>
      <c r="P327" t="s">
        <v>2054</v>
      </c>
      <c r="U327">
        <v>0</v>
      </c>
      <c r="V327">
        <v>0</v>
      </c>
      <c r="W327">
        <v>0</v>
      </c>
      <c r="X327">
        <v>0</v>
      </c>
    </row>
    <row r="328" spans="1:24" hidden="1" x14ac:dyDescent="0.2">
      <c r="A328">
        <v>10101014155004</v>
      </c>
      <c r="B328" t="s">
        <v>1624</v>
      </c>
      <c r="C328" t="s">
        <v>1624</v>
      </c>
      <c r="D328" t="s">
        <v>1624</v>
      </c>
      <c r="E328" t="s">
        <v>1624</v>
      </c>
      <c r="F328">
        <v>4155004</v>
      </c>
      <c r="G328" t="s">
        <v>2065</v>
      </c>
      <c r="H328" t="s">
        <v>1812</v>
      </c>
      <c r="I328" t="s">
        <v>1812</v>
      </c>
      <c r="J328" t="s">
        <v>2052</v>
      </c>
      <c r="N328">
        <v>0</v>
      </c>
      <c r="O328" t="s">
        <v>2053</v>
      </c>
      <c r="P328" t="s">
        <v>2054</v>
      </c>
      <c r="U328">
        <v>0</v>
      </c>
      <c r="V328">
        <v>0</v>
      </c>
      <c r="W328">
        <v>0</v>
      </c>
      <c r="X328">
        <v>0</v>
      </c>
    </row>
    <row r="329" spans="1:24" hidden="1" x14ac:dyDescent="0.2">
      <c r="A329">
        <v>10101014210001</v>
      </c>
      <c r="B329" t="s">
        <v>1624</v>
      </c>
      <c r="C329" t="s">
        <v>1624</v>
      </c>
      <c r="D329" t="s">
        <v>1624</v>
      </c>
      <c r="E329" t="s">
        <v>1624</v>
      </c>
      <c r="F329">
        <v>4210001</v>
      </c>
      <c r="G329" t="s">
        <v>2066</v>
      </c>
      <c r="H329" t="s">
        <v>1812</v>
      </c>
      <c r="I329" t="s">
        <v>1812</v>
      </c>
      <c r="J329" t="s">
        <v>2067</v>
      </c>
      <c r="N329">
        <v>0</v>
      </c>
      <c r="O329" t="s">
        <v>2068</v>
      </c>
      <c r="P329" t="s">
        <v>2069</v>
      </c>
      <c r="U329">
        <v>0</v>
      </c>
      <c r="V329">
        <v>0</v>
      </c>
      <c r="W329">
        <v>0</v>
      </c>
      <c r="X329">
        <v>0</v>
      </c>
    </row>
    <row r="330" spans="1:24" hidden="1" x14ac:dyDescent="0.2">
      <c r="A330">
        <v>10101014210002</v>
      </c>
      <c r="B330" t="s">
        <v>1624</v>
      </c>
      <c r="C330" t="s">
        <v>1624</v>
      </c>
      <c r="D330" t="s">
        <v>1624</v>
      </c>
      <c r="E330" t="s">
        <v>1624</v>
      </c>
      <c r="F330">
        <v>4210002</v>
      </c>
      <c r="G330" t="s">
        <v>2070</v>
      </c>
      <c r="H330" t="s">
        <v>1812</v>
      </c>
      <c r="I330" t="s">
        <v>1812</v>
      </c>
      <c r="J330" t="s">
        <v>2067</v>
      </c>
      <c r="N330">
        <v>0</v>
      </c>
      <c r="O330" t="s">
        <v>2068</v>
      </c>
      <c r="P330" t="s">
        <v>2069</v>
      </c>
      <c r="U330">
        <v>0</v>
      </c>
      <c r="V330">
        <v>0</v>
      </c>
      <c r="W330">
        <v>0</v>
      </c>
      <c r="X330">
        <v>0</v>
      </c>
    </row>
    <row r="331" spans="1:24" hidden="1" x14ac:dyDescent="0.2">
      <c r="A331">
        <v>10101014210003</v>
      </c>
      <c r="B331" t="s">
        <v>1624</v>
      </c>
      <c r="C331" t="s">
        <v>1624</v>
      </c>
      <c r="D331" t="s">
        <v>1624</v>
      </c>
      <c r="E331" t="s">
        <v>1624</v>
      </c>
      <c r="F331">
        <v>4210003</v>
      </c>
      <c r="G331" t="s">
        <v>2071</v>
      </c>
      <c r="H331" t="s">
        <v>1812</v>
      </c>
      <c r="I331" t="s">
        <v>1812</v>
      </c>
      <c r="J331" t="s">
        <v>2067</v>
      </c>
      <c r="N331">
        <v>0</v>
      </c>
      <c r="O331" t="s">
        <v>2068</v>
      </c>
      <c r="P331" t="s">
        <v>2069</v>
      </c>
      <c r="U331">
        <v>0</v>
      </c>
      <c r="V331">
        <v>0</v>
      </c>
      <c r="W331">
        <v>0</v>
      </c>
      <c r="X331">
        <v>0</v>
      </c>
    </row>
    <row r="332" spans="1:24" hidden="1" x14ac:dyDescent="0.2">
      <c r="A332">
        <v>10101014210004</v>
      </c>
      <c r="B332" t="s">
        <v>1624</v>
      </c>
      <c r="C332" t="s">
        <v>1624</v>
      </c>
      <c r="D332" t="s">
        <v>1624</v>
      </c>
      <c r="E332" t="s">
        <v>1624</v>
      </c>
      <c r="F332">
        <v>4210004</v>
      </c>
      <c r="G332" t="s">
        <v>2072</v>
      </c>
      <c r="H332" t="s">
        <v>1812</v>
      </c>
      <c r="I332" t="s">
        <v>1812</v>
      </c>
      <c r="J332" t="s">
        <v>2067</v>
      </c>
      <c r="N332">
        <v>0</v>
      </c>
      <c r="O332" t="s">
        <v>2068</v>
      </c>
      <c r="P332" t="s">
        <v>2069</v>
      </c>
      <c r="U332">
        <v>0</v>
      </c>
      <c r="V332">
        <v>0</v>
      </c>
      <c r="W332">
        <v>0</v>
      </c>
      <c r="X332">
        <v>0</v>
      </c>
    </row>
    <row r="333" spans="1:24" hidden="1" x14ac:dyDescent="0.2">
      <c r="A333">
        <v>10101014210005</v>
      </c>
      <c r="B333" t="s">
        <v>1624</v>
      </c>
      <c r="C333" t="s">
        <v>1624</v>
      </c>
      <c r="D333" t="s">
        <v>1624</v>
      </c>
      <c r="E333" t="s">
        <v>1624</v>
      </c>
      <c r="F333">
        <v>4210005</v>
      </c>
      <c r="G333" t="s">
        <v>2073</v>
      </c>
      <c r="H333" t="s">
        <v>1812</v>
      </c>
      <c r="I333" t="s">
        <v>1812</v>
      </c>
      <c r="J333" t="s">
        <v>2067</v>
      </c>
      <c r="N333">
        <v>0</v>
      </c>
      <c r="O333" t="s">
        <v>2068</v>
      </c>
      <c r="P333" t="s">
        <v>2069</v>
      </c>
      <c r="U333">
        <v>0</v>
      </c>
      <c r="V333">
        <v>0</v>
      </c>
      <c r="W333">
        <v>0</v>
      </c>
      <c r="X333">
        <v>0</v>
      </c>
    </row>
    <row r="334" spans="1:24" hidden="1" x14ac:dyDescent="0.2">
      <c r="A334">
        <v>10101014210006</v>
      </c>
      <c r="B334" t="s">
        <v>1624</v>
      </c>
      <c r="C334" t="s">
        <v>1624</v>
      </c>
      <c r="D334" t="s">
        <v>1624</v>
      </c>
      <c r="E334" t="s">
        <v>1624</v>
      </c>
      <c r="F334">
        <v>4210006</v>
      </c>
      <c r="G334" t="s">
        <v>2074</v>
      </c>
      <c r="H334" t="s">
        <v>1812</v>
      </c>
      <c r="I334" t="s">
        <v>1812</v>
      </c>
      <c r="J334" t="s">
        <v>2067</v>
      </c>
      <c r="N334">
        <v>0</v>
      </c>
      <c r="O334" t="s">
        <v>2068</v>
      </c>
      <c r="P334" t="s">
        <v>2069</v>
      </c>
      <c r="U334">
        <v>0</v>
      </c>
      <c r="V334">
        <v>0</v>
      </c>
      <c r="W334">
        <v>0</v>
      </c>
      <c r="X334">
        <v>0</v>
      </c>
    </row>
    <row r="335" spans="1:24" hidden="1" x14ac:dyDescent="0.2">
      <c r="A335">
        <v>10101014215001</v>
      </c>
      <c r="B335" t="s">
        <v>1624</v>
      </c>
      <c r="C335" t="s">
        <v>1624</v>
      </c>
      <c r="D335" t="s">
        <v>1624</v>
      </c>
      <c r="E335" t="s">
        <v>1624</v>
      </c>
      <c r="F335">
        <v>4215001</v>
      </c>
      <c r="G335" t="s">
        <v>2073</v>
      </c>
      <c r="H335" t="s">
        <v>1812</v>
      </c>
      <c r="I335" t="s">
        <v>1812</v>
      </c>
      <c r="J335" t="s">
        <v>2067</v>
      </c>
      <c r="N335">
        <v>0</v>
      </c>
      <c r="O335" t="s">
        <v>2068</v>
      </c>
      <c r="P335" t="s">
        <v>2069</v>
      </c>
      <c r="U335">
        <v>0</v>
      </c>
      <c r="V335">
        <v>0</v>
      </c>
      <c r="W335">
        <v>0</v>
      </c>
      <c r="X335">
        <v>0</v>
      </c>
    </row>
    <row r="336" spans="1:24" hidden="1" x14ac:dyDescent="0.2">
      <c r="A336">
        <v>10101014215002</v>
      </c>
      <c r="B336" t="s">
        <v>1624</v>
      </c>
      <c r="C336" t="s">
        <v>1624</v>
      </c>
      <c r="D336" t="s">
        <v>1624</v>
      </c>
      <c r="E336" t="s">
        <v>1624</v>
      </c>
      <c r="F336">
        <v>4215002</v>
      </c>
      <c r="G336" t="s">
        <v>2075</v>
      </c>
      <c r="H336" t="s">
        <v>1812</v>
      </c>
      <c r="I336" t="s">
        <v>1812</v>
      </c>
      <c r="J336" t="s">
        <v>2067</v>
      </c>
      <c r="N336">
        <v>0</v>
      </c>
      <c r="O336" t="s">
        <v>2068</v>
      </c>
      <c r="P336" t="s">
        <v>2069</v>
      </c>
      <c r="U336">
        <v>0</v>
      </c>
      <c r="V336">
        <v>0</v>
      </c>
      <c r="W336">
        <v>0</v>
      </c>
      <c r="X336">
        <v>0</v>
      </c>
    </row>
    <row r="337" spans="1:24" hidden="1" x14ac:dyDescent="0.2">
      <c r="A337">
        <v>10101014215003</v>
      </c>
      <c r="B337" t="s">
        <v>1624</v>
      </c>
      <c r="C337" t="s">
        <v>1624</v>
      </c>
      <c r="D337" t="s">
        <v>1624</v>
      </c>
      <c r="E337" t="s">
        <v>1624</v>
      </c>
      <c r="F337">
        <v>4215003</v>
      </c>
      <c r="G337" t="s">
        <v>2076</v>
      </c>
      <c r="H337" t="s">
        <v>1812</v>
      </c>
      <c r="I337" t="s">
        <v>1812</v>
      </c>
      <c r="J337" t="s">
        <v>2067</v>
      </c>
      <c r="N337">
        <v>0</v>
      </c>
      <c r="O337" t="s">
        <v>2068</v>
      </c>
      <c r="P337" t="s">
        <v>2069</v>
      </c>
      <c r="U337">
        <v>0</v>
      </c>
      <c r="V337">
        <v>0</v>
      </c>
      <c r="W337">
        <v>0</v>
      </c>
      <c r="X337">
        <v>0</v>
      </c>
    </row>
    <row r="338" spans="1:24" hidden="1" x14ac:dyDescent="0.2">
      <c r="A338">
        <v>10101014215004</v>
      </c>
      <c r="B338" t="s">
        <v>1624</v>
      </c>
      <c r="C338" t="s">
        <v>1624</v>
      </c>
      <c r="D338" t="s">
        <v>1624</v>
      </c>
      <c r="E338" t="s">
        <v>1624</v>
      </c>
      <c r="F338">
        <v>4215004</v>
      </c>
      <c r="G338" t="s">
        <v>2077</v>
      </c>
      <c r="H338" t="s">
        <v>1812</v>
      </c>
      <c r="I338" t="s">
        <v>1812</v>
      </c>
      <c r="J338" t="s">
        <v>2067</v>
      </c>
      <c r="N338">
        <v>0</v>
      </c>
      <c r="O338" t="s">
        <v>2068</v>
      </c>
      <c r="P338" t="s">
        <v>2069</v>
      </c>
      <c r="U338">
        <v>0</v>
      </c>
      <c r="V338">
        <v>0</v>
      </c>
      <c r="W338">
        <v>0</v>
      </c>
      <c r="X338">
        <v>0</v>
      </c>
    </row>
    <row r="339" spans="1:24" hidden="1" x14ac:dyDescent="0.2">
      <c r="A339">
        <v>10101014215005</v>
      </c>
      <c r="B339" t="s">
        <v>1624</v>
      </c>
      <c r="C339" t="s">
        <v>1624</v>
      </c>
      <c r="D339" t="s">
        <v>1624</v>
      </c>
      <c r="E339" t="s">
        <v>1624</v>
      </c>
      <c r="F339">
        <v>4215005</v>
      </c>
      <c r="G339" t="s">
        <v>2074</v>
      </c>
      <c r="H339" t="s">
        <v>1812</v>
      </c>
      <c r="I339" t="s">
        <v>1812</v>
      </c>
      <c r="J339" t="s">
        <v>2067</v>
      </c>
      <c r="N339">
        <v>0</v>
      </c>
      <c r="O339" t="s">
        <v>2068</v>
      </c>
      <c r="P339" t="s">
        <v>2069</v>
      </c>
      <c r="U339">
        <v>0</v>
      </c>
      <c r="V339">
        <v>0</v>
      </c>
      <c r="W339">
        <v>0</v>
      </c>
      <c r="X339">
        <v>0</v>
      </c>
    </row>
    <row r="340" spans="1:24" hidden="1" x14ac:dyDescent="0.2">
      <c r="A340">
        <v>10101014215006</v>
      </c>
      <c r="B340" t="s">
        <v>1624</v>
      </c>
      <c r="C340" t="s">
        <v>1624</v>
      </c>
      <c r="D340" t="s">
        <v>1624</v>
      </c>
      <c r="E340" t="s">
        <v>1624</v>
      </c>
      <c r="F340">
        <v>4215006</v>
      </c>
      <c r="G340" t="s">
        <v>2078</v>
      </c>
      <c r="H340" t="s">
        <v>1812</v>
      </c>
      <c r="I340" t="s">
        <v>1812</v>
      </c>
      <c r="J340" t="s">
        <v>2067</v>
      </c>
      <c r="N340">
        <v>0</v>
      </c>
      <c r="O340" t="s">
        <v>2068</v>
      </c>
      <c r="P340" t="s">
        <v>2069</v>
      </c>
      <c r="U340">
        <v>0</v>
      </c>
      <c r="V340">
        <v>0</v>
      </c>
      <c r="W340">
        <v>0</v>
      </c>
      <c r="X340">
        <v>0</v>
      </c>
    </row>
    <row r="341" spans="1:24" hidden="1" x14ac:dyDescent="0.2">
      <c r="A341">
        <v>10101014215007</v>
      </c>
      <c r="B341" t="s">
        <v>1624</v>
      </c>
      <c r="C341" t="s">
        <v>1624</v>
      </c>
      <c r="D341" t="s">
        <v>1624</v>
      </c>
      <c r="E341" t="s">
        <v>1624</v>
      </c>
      <c r="F341">
        <v>4215007</v>
      </c>
      <c r="G341" t="s">
        <v>2079</v>
      </c>
      <c r="H341" t="s">
        <v>1812</v>
      </c>
      <c r="I341" t="s">
        <v>1812</v>
      </c>
      <c r="J341" t="s">
        <v>2067</v>
      </c>
      <c r="N341">
        <v>0</v>
      </c>
      <c r="O341" t="s">
        <v>2068</v>
      </c>
      <c r="P341" t="s">
        <v>2069</v>
      </c>
      <c r="U341">
        <v>0</v>
      </c>
      <c r="V341">
        <v>0</v>
      </c>
      <c r="W341">
        <v>0</v>
      </c>
      <c r="X341">
        <v>0</v>
      </c>
    </row>
    <row r="342" spans="1:24" hidden="1" x14ac:dyDescent="0.2">
      <c r="A342">
        <v>10101014215008</v>
      </c>
      <c r="B342" t="s">
        <v>1624</v>
      </c>
      <c r="C342" t="s">
        <v>1624</v>
      </c>
      <c r="D342" t="s">
        <v>1624</v>
      </c>
      <c r="E342" t="s">
        <v>1624</v>
      </c>
      <c r="F342">
        <v>4215008</v>
      </c>
      <c r="G342" t="s">
        <v>2066</v>
      </c>
      <c r="H342" t="s">
        <v>1812</v>
      </c>
      <c r="I342" t="s">
        <v>1812</v>
      </c>
      <c r="J342" t="s">
        <v>2067</v>
      </c>
      <c r="N342">
        <v>0</v>
      </c>
      <c r="O342" t="s">
        <v>2068</v>
      </c>
      <c r="P342" t="s">
        <v>2069</v>
      </c>
      <c r="U342">
        <v>0</v>
      </c>
      <c r="V342">
        <v>0</v>
      </c>
      <c r="W342">
        <v>0</v>
      </c>
      <c r="X342">
        <v>0</v>
      </c>
    </row>
    <row r="343" spans="1:24" hidden="1" x14ac:dyDescent="0.2">
      <c r="A343">
        <v>10101014215009</v>
      </c>
      <c r="B343" t="s">
        <v>1624</v>
      </c>
      <c r="C343" t="s">
        <v>1624</v>
      </c>
      <c r="D343" t="s">
        <v>1624</v>
      </c>
      <c r="E343" t="s">
        <v>1624</v>
      </c>
      <c r="F343">
        <v>4215009</v>
      </c>
      <c r="G343" t="s">
        <v>2080</v>
      </c>
      <c r="H343" t="s">
        <v>1812</v>
      </c>
      <c r="I343" t="s">
        <v>1812</v>
      </c>
      <c r="J343" t="s">
        <v>2067</v>
      </c>
      <c r="N343">
        <v>0</v>
      </c>
      <c r="O343" t="s">
        <v>2068</v>
      </c>
      <c r="P343" t="s">
        <v>2069</v>
      </c>
      <c r="U343">
        <v>0</v>
      </c>
      <c r="V343">
        <v>0</v>
      </c>
      <c r="W343">
        <v>0</v>
      </c>
      <c r="X343">
        <v>0</v>
      </c>
    </row>
    <row r="344" spans="1:24" hidden="1" x14ac:dyDescent="0.2">
      <c r="A344">
        <v>10101014215010</v>
      </c>
      <c r="B344" t="s">
        <v>1624</v>
      </c>
      <c r="C344" t="s">
        <v>1624</v>
      </c>
      <c r="D344" t="s">
        <v>1624</v>
      </c>
      <c r="E344" t="s">
        <v>1624</v>
      </c>
      <c r="F344">
        <v>4215010</v>
      </c>
      <c r="G344" t="s">
        <v>2081</v>
      </c>
      <c r="H344" t="s">
        <v>1812</v>
      </c>
      <c r="I344" t="s">
        <v>1812</v>
      </c>
      <c r="J344" t="s">
        <v>2067</v>
      </c>
      <c r="N344">
        <v>0</v>
      </c>
      <c r="O344" t="s">
        <v>2068</v>
      </c>
      <c r="P344" t="s">
        <v>2069</v>
      </c>
      <c r="U344">
        <v>0</v>
      </c>
      <c r="V344">
        <v>0</v>
      </c>
      <c r="W344">
        <v>0</v>
      </c>
      <c r="X344">
        <v>0</v>
      </c>
    </row>
    <row r="345" spans="1:24" hidden="1" x14ac:dyDescent="0.2">
      <c r="A345">
        <v>10101014215011</v>
      </c>
      <c r="B345" t="s">
        <v>1624</v>
      </c>
      <c r="C345" t="s">
        <v>1624</v>
      </c>
      <c r="D345" t="s">
        <v>1624</v>
      </c>
      <c r="E345" t="s">
        <v>1624</v>
      </c>
      <c r="F345">
        <v>4215011</v>
      </c>
      <c r="G345" t="s">
        <v>2082</v>
      </c>
      <c r="H345" t="s">
        <v>1812</v>
      </c>
      <c r="I345" t="s">
        <v>1812</v>
      </c>
      <c r="J345" t="s">
        <v>2067</v>
      </c>
      <c r="N345">
        <v>0</v>
      </c>
      <c r="O345" t="s">
        <v>2068</v>
      </c>
      <c r="P345" t="s">
        <v>2069</v>
      </c>
      <c r="U345">
        <v>0</v>
      </c>
      <c r="V345">
        <v>0</v>
      </c>
      <c r="W345">
        <v>0</v>
      </c>
      <c r="X345">
        <v>0</v>
      </c>
    </row>
    <row r="346" spans="1:24" hidden="1" x14ac:dyDescent="0.2">
      <c r="A346">
        <v>10101014215012</v>
      </c>
      <c r="B346" t="s">
        <v>1624</v>
      </c>
      <c r="C346" t="s">
        <v>1624</v>
      </c>
      <c r="D346" t="s">
        <v>1624</v>
      </c>
      <c r="E346" t="s">
        <v>1624</v>
      </c>
      <c r="F346">
        <v>4215012</v>
      </c>
      <c r="G346" t="s">
        <v>2083</v>
      </c>
      <c r="H346" t="s">
        <v>1812</v>
      </c>
      <c r="I346" t="s">
        <v>1812</v>
      </c>
      <c r="J346" t="s">
        <v>2067</v>
      </c>
      <c r="N346">
        <v>0</v>
      </c>
      <c r="O346" t="s">
        <v>2068</v>
      </c>
      <c r="P346" t="s">
        <v>2069</v>
      </c>
      <c r="U346">
        <v>0</v>
      </c>
      <c r="V346">
        <v>0</v>
      </c>
      <c r="W346">
        <v>0</v>
      </c>
      <c r="X346">
        <v>0</v>
      </c>
    </row>
    <row r="347" spans="1:24" hidden="1" x14ac:dyDescent="0.2">
      <c r="A347">
        <v>10101014215100</v>
      </c>
      <c r="B347" t="s">
        <v>1624</v>
      </c>
      <c r="C347" t="s">
        <v>1624</v>
      </c>
      <c r="D347" t="s">
        <v>1624</v>
      </c>
      <c r="E347" t="s">
        <v>1624</v>
      </c>
      <c r="F347">
        <v>4215100</v>
      </c>
      <c r="G347" t="s">
        <v>2084</v>
      </c>
      <c r="H347" t="s">
        <v>1812</v>
      </c>
      <c r="I347" t="s">
        <v>1812</v>
      </c>
      <c r="J347" t="s">
        <v>2067</v>
      </c>
      <c r="N347">
        <v>0</v>
      </c>
      <c r="O347" t="s">
        <v>2068</v>
      </c>
      <c r="P347" t="s">
        <v>2069</v>
      </c>
      <c r="U347">
        <v>0</v>
      </c>
      <c r="V347">
        <v>0</v>
      </c>
      <c r="W347">
        <v>0</v>
      </c>
      <c r="X347">
        <v>0</v>
      </c>
    </row>
    <row r="348" spans="1:24" hidden="1" x14ac:dyDescent="0.2">
      <c r="A348">
        <v>10101014215101</v>
      </c>
      <c r="B348" t="s">
        <v>1624</v>
      </c>
      <c r="C348" t="s">
        <v>1624</v>
      </c>
      <c r="D348" t="s">
        <v>1624</v>
      </c>
      <c r="E348" t="s">
        <v>1624</v>
      </c>
      <c r="F348">
        <v>4215101</v>
      </c>
      <c r="G348" t="s">
        <v>2085</v>
      </c>
      <c r="H348" t="s">
        <v>1812</v>
      </c>
      <c r="I348" t="s">
        <v>1812</v>
      </c>
      <c r="J348" t="s">
        <v>2067</v>
      </c>
      <c r="N348">
        <v>0</v>
      </c>
      <c r="O348" t="s">
        <v>2068</v>
      </c>
      <c r="P348" t="s">
        <v>2069</v>
      </c>
      <c r="U348">
        <v>0</v>
      </c>
      <c r="V348">
        <v>0</v>
      </c>
      <c r="W348">
        <v>0</v>
      </c>
      <c r="X348">
        <v>0</v>
      </c>
    </row>
    <row r="349" spans="1:24" hidden="1" x14ac:dyDescent="0.2">
      <c r="A349">
        <v>10101014215102</v>
      </c>
      <c r="B349" t="s">
        <v>1624</v>
      </c>
      <c r="C349" t="s">
        <v>1624</v>
      </c>
      <c r="D349" t="s">
        <v>1624</v>
      </c>
      <c r="E349" t="s">
        <v>1624</v>
      </c>
      <c r="F349">
        <v>4215102</v>
      </c>
      <c r="G349" t="s">
        <v>2086</v>
      </c>
      <c r="H349" t="s">
        <v>1812</v>
      </c>
      <c r="I349" t="s">
        <v>1812</v>
      </c>
      <c r="J349" t="s">
        <v>2067</v>
      </c>
      <c r="N349">
        <v>0</v>
      </c>
      <c r="O349" t="s">
        <v>2068</v>
      </c>
      <c r="P349" t="s">
        <v>2069</v>
      </c>
      <c r="U349">
        <v>0</v>
      </c>
      <c r="V349">
        <v>0</v>
      </c>
      <c r="W349">
        <v>0</v>
      </c>
      <c r="X349">
        <v>0</v>
      </c>
    </row>
    <row r="350" spans="1:24" hidden="1" x14ac:dyDescent="0.2">
      <c r="A350">
        <v>10101014215103</v>
      </c>
      <c r="B350" t="s">
        <v>1624</v>
      </c>
      <c r="C350" t="s">
        <v>1624</v>
      </c>
      <c r="D350" t="s">
        <v>1624</v>
      </c>
      <c r="E350" t="s">
        <v>1624</v>
      </c>
      <c r="F350">
        <v>4215103</v>
      </c>
      <c r="G350" t="s">
        <v>2087</v>
      </c>
      <c r="H350" t="s">
        <v>1812</v>
      </c>
      <c r="I350" t="s">
        <v>1812</v>
      </c>
      <c r="J350" t="s">
        <v>2067</v>
      </c>
      <c r="N350">
        <v>0</v>
      </c>
      <c r="O350" t="s">
        <v>2068</v>
      </c>
      <c r="P350" t="s">
        <v>2069</v>
      </c>
      <c r="U350">
        <v>0</v>
      </c>
      <c r="V350">
        <v>1925310</v>
      </c>
      <c r="W350">
        <v>0</v>
      </c>
      <c r="X350">
        <v>1925310</v>
      </c>
    </row>
    <row r="351" spans="1:24" hidden="1" x14ac:dyDescent="0.2">
      <c r="A351">
        <v>10101014215104</v>
      </c>
      <c r="B351" t="s">
        <v>1624</v>
      </c>
      <c r="C351" t="s">
        <v>1624</v>
      </c>
      <c r="D351" t="s">
        <v>1624</v>
      </c>
      <c r="E351" t="s">
        <v>1624</v>
      </c>
      <c r="F351">
        <v>4215104</v>
      </c>
      <c r="G351" t="s">
        <v>2088</v>
      </c>
      <c r="H351" t="s">
        <v>1812</v>
      </c>
      <c r="I351" t="s">
        <v>1812</v>
      </c>
      <c r="J351" t="s">
        <v>2067</v>
      </c>
      <c r="N351">
        <v>0</v>
      </c>
      <c r="O351" t="s">
        <v>2068</v>
      </c>
      <c r="P351" t="s">
        <v>2069</v>
      </c>
      <c r="U351">
        <v>0</v>
      </c>
      <c r="V351">
        <v>966656</v>
      </c>
      <c r="W351">
        <v>0</v>
      </c>
      <c r="X351">
        <v>966656</v>
      </c>
    </row>
    <row r="352" spans="1:24" hidden="1" x14ac:dyDescent="0.2">
      <c r="A352">
        <v>10101014405001</v>
      </c>
      <c r="B352" t="s">
        <v>1624</v>
      </c>
      <c r="C352" t="s">
        <v>1624</v>
      </c>
      <c r="D352" t="s">
        <v>1624</v>
      </c>
      <c r="E352" t="s">
        <v>1624</v>
      </c>
      <c r="F352">
        <v>4405001</v>
      </c>
      <c r="G352" t="s">
        <v>2089</v>
      </c>
      <c r="H352" t="s">
        <v>1812</v>
      </c>
      <c r="I352" t="s">
        <v>1812</v>
      </c>
      <c r="J352" t="s">
        <v>743</v>
      </c>
      <c r="N352">
        <v>0</v>
      </c>
      <c r="O352" t="s">
        <v>743</v>
      </c>
      <c r="P352" t="s">
        <v>2090</v>
      </c>
      <c r="U352">
        <v>0</v>
      </c>
      <c r="V352">
        <v>802090.95</v>
      </c>
      <c r="W352">
        <v>0</v>
      </c>
      <c r="X352">
        <v>802090.95</v>
      </c>
    </row>
    <row r="353" spans="1:24" hidden="1" x14ac:dyDescent="0.2">
      <c r="A353">
        <v>10101014405002</v>
      </c>
      <c r="B353" t="s">
        <v>1624</v>
      </c>
      <c r="C353" t="s">
        <v>1624</v>
      </c>
      <c r="D353" t="s">
        <v>1624</v>
      </c>
      <c r="E353" t="s">
        <v>1624</v>
      </c>
      <c r="F353">
        <v>4405002</v>
      </c>
      <c r="G353" t="s">
        <v>2091</v>
      </c>
      <c r="H353" t="s">
        <v>1812</v>
      </c>
      <c r="I353" t="s">
        <v>1812</v>
      </c>
      <c r="J353" t="s">
        <v>743</v>
      </c>
      <c r="N353">
        <v>0</v>
      </c>
      <c r="O353" t="s">
        <v>743</v>
      </c>
      <c r="P353" t="s">
        <v>2090</v>
      </c>
      <c r="U353">
        <v>0</v>
      </c>
      <c r="V353">
        <v>263649.75</v>
      </c>
      <c r="W353">
        <v>0</v>
      </c>
      <c r="X353">
        <v>263649.75</v>
      </c>
    </row>
    <row r="354" spans="1:24" hidden="1" x14ac:dyDescent="0.2">
      <c r="A354">
        <v>10101014405003</v>
      </c>
      <c r="B354" t="s">
        <v>1624</v>
      </c>
      <c r="C354" t="s">
        <v>1624</v>
      </c>
      <c r="D354" t="s">
        <v>1624</v>
      </c>
      <c r="E354" t="s">
        <v>1624</v>
      </c>
      <c r="F354">
        <v>4405003</v>
      </c>
      <c r="G354" t="s">
        <v>2092</v>
      </c>
      <c r="H354" t="s">
        <v>1812</v>
      </c>
      <c r="I354" t="s">
        <v>1812</v>
      </c>
      <c r="J354" t="s">
        <v>743</v>
      </c>
      <c r="N354">
        <v>0</v>
      </c>
      <c r="O354" t="s">
        <v>743</v>
      </c>
      <c r="P354" t="s">
        <v>2090</v>
      </c>
      <c r="U354">
        <v>0</v>
      </c>
      <c r="V354">
        <v>1972246.39</v>
      </c>
      <c r="W354">
        <v>0</v>
      </c>
      <c r="X354">
        <v>1972246.39</v>
      </c>
    </row>
    <row r="355" spans="1:24" hidden="1" x14ac:dyDescent="0.2">
      <c r="A355">
        <v>10101014405004</v>
      </c>
      <c r="B355" t="s">
        <v>1624</v>
      </c>
      <c r="C355" t="s">
        <v>1624</v>
      </c>
      <c r="D355" t="s">
        <v>1624</v>
      </c>
      <c r="E355" t="s">
        <v>1624</v>
      </c>
      <c r="F355">
        <v>4405004</v>
      </c>
      <c r="G355" t="s">
        <v>2093</v>
      </c>
      <c r="H355" t="s">
        <v>1812</v>
      </c>
      <c r="I355" t="s">
        <v>1812</v>
      </c>
      <c r="J355" t="s">
        <v>743</v>
      </c>
      <c r="N355">
        <v>0</v>
      </c>
      <c r="O355" t="s">
        <v>743</v>
      </c>
      <c r="P355" t="s">
        <v>2090</v>
      </c>
      <c r="U355">
        <v>0</v>
      </c>
      <c r="V355">
        <v>2434.66</v>
      </c>
      <c r="W355">
        <v>0</v>
      </c>
      <c r="X355">
        <v>2434.66</v>
      </c>
    </row>
    <row r="356" spans="1:24" hidden="1" x14ac:dyDescent="0.2">
      <c r="A356">
        <v>10101014405005</v>
      </c>
      <c r="B356" t="s">
        <v>1624</v>
      </c>
      <c r="C356" t="s">
        <v>1624</v>
      </c>
      <c r="D356" t="s">
        <v>1624</v>
      </c>
      <c r="E356" t="s">
        <v>1624</v>
      </c>
      <c r="F356">
        <v>4405005</v>
      </c>
      <c r="G356" t="s">
        <v>2094</v>
      </c>
      <c r="H356" t="s">
        <v>1812</v>
      </c>
      <c r="I356" t="s">
        <v>1812</v>
      </c>
      <c r="J356" t="s">
        <v>743</v>
      </c>
      <c r="N356">
        <v>0</v>
      </c>
      <c r="O356" t="s">
        <v>743</v>
      </c>
      <c r="P356" t="s">
        <v>2090</v>
      </c>
      <c r="U356">
        <v>0</v>
      </c>
      <c r="V356">
        <v>2102.92</v>
      </c>
      <c r="W356">
        <v>0</v>
      </c>
      <c r="X356">
        <v>2102.92</v>
      </c>
    </row>
    <row r="357" spans="1:24" hidden="1" x14ac:dyDescent="0.2">
      <c r="A357">
        <v>10101014405006</v>
      </c>
      <c r="B357" t="s">
        <v>1624</v>
      </c>
      <c r="C357" t="s">
        <v>1624</v>
      </c>
      <c r="D357" t="s">
        <v>1624</v>
      </c>
      <c r="E357" t="s">
        <v>1624</v>
      </c>
      <c r="F357">
        <v>4405006</v>
      </c>
      <c r="G357" t="s">
        <v>2095</v>
      </c>
      <c r="H357" t="s">
        <v>1812</v>
      </c>
      <c r="I357" t="s">
        <v>1812</v>
      </c>
      <c r="J357" t="s">
        <v>743</v>
      </c>
      <c r="N357">
        <v>0</v>
      </c>
      <c r="O357" t="s">
        <v>743</v>
      </c>
      <c r="P357" t="s">
        <v>2090</v>
      </c>
      <c r="U357">
        <v>0</v>
      </c>
      <c r="V357">
        <v>-2326625.9500000002</v>
      </c>
      <c r="W357">
        <v>0</v>
      </c>
      <c r="X357">
        <v>-2326625.9500000002</v>
      </c>
    </row>
    <row r="358" spans="1:24" hidden="1" x14ac:dyDescent="0.2">
      <c r="A358">
        <v>10101014405007</v>
      </c>
      <c r="B358" t="s">
        <v>1624</v>
      </c>
      <c r="C358" t="s">
        <v>1624</v>
      </c>
      <c r="D358" t="s">
        <v>1624</v>
      </c>
      <c r="E358" t="s">
        <v>1624</v>
      </c>
      <c r="F358">
        <v>4405007</v>
      </c>
      <c r="G358" t="s">
        <v>2096</v>
      </c>
      <c r="H358" t="s">
        <v>1812</v>
      </c>
      <c r="I358" t="s">
        <v>1812</v>
      </c>
      <c r="J358" t="s">
        <v>743</v>
      </c>
      <c r="N358">
        <v>0</v>
      </c>
      <c r="O358" t="s">
        <v>743</v>
      </c>
      <c r="P358" t="s">
        <v>2090</v>
      </c>
      <c r="U358">
        <v>0</v>
      </c>
      <c r="V358">
        <v>-14657.4</v>
      </c>
      <c r="W358">
        <v>0</v>
      </c>
      <c r="X358">
        <v>-14657.4</v>
      </c>
    </row>
    <row r="359" spans="1:24" hidden="1" x14ac:dyDescent="0.2">
      <c r="A359">
        <v>10101014405008</v>
      </c>
      <c r="B359" t="s">
        <v>1624</v>
      </c>
      <c r="C359" t="s">
        <v>1624</v>
      </c>
      <c r="D359" t="s">
        <v>1624</v>
      </c>
      <c r="E359" t="s">
        <v>1624</v>
      </c>
      <c r="F359">
        <v>4405008</v>
      </c>
      <c r="G359" t="s">
        <v>2097</v>
      </c>
      <c r="H359" t="s">
        <v>1812</v>
      </c>
      <c r="I359" t="s">
        <v>1812</v>
      </c>
      <c r="J359" t="s">
        <v>743</v>
      </c>
      <c r="N359">
        <v>0</v>
      </c>
      <c r="O359" t="s">
        <v>743</v>
      </c>
      <c r="P359" t="s">
        <v>2090</v>
      </c>
      <c r="U359">
        <v>0</v>
      </c>
      <c r="V359">
        <v>0</v>
      </c>
      <c r="W359">
        <v>0</v>
      </c>
      <c r="X359">
        <v>0</v>
      </c>
    </row>
    <row r="360" spans="1:24" hidden="1" x14ac:dyDescent="0.2">
      <c r="A360">
        <v>10101014405009</v>
      </c>
      <c r="B360" t="s">
        <v>1624</v>
      </c>
      <c r="C360" t="s">
        <v>1624</v>
      </c>
      <c r="D360" t="s">
        <v>1624</v>
      </c>
      <c r="E360" t="s">
        <v>1624</v>
      </c>
      <c r="F360">
        <v>4405009</v>
      </c>
      <c r="G360" t="s">
        <v>2098</v>
      </c>
      <c r="H360" t="s">
        <v>1812</v>
      </c>
      <c r="I360" t="s">
        <v>1812</v>
      </c>
      <c r="J360" t="s">
        <v>743</v>
      </c>
      <c r="N360">
        <v>0</v>
      </c>
      <c r="O360" t="s">
        <v>743</v>
      </c>
      <c r="P360" t="s">
        <v>2090</v>
      </c>
      <c r="U360">
        <v>0</v>
      </c>
      <c r="V360">
        <v>5798.77</v>
      </c>
      <c r="W360">
        <v>0</v>
      </c>
      <c r="X360">
        <v>5798.77</v>
      </c>
    </row>
    <row r="361" spans="1:24" hidden="1" x14ac:dyDescent="0.2">
      <c r="A361">
        <v>10101014405010</v>
      </c>
      <c r="B361" t="s">
        <v>1624</v>
      </c>
      <c r="C361" t="s">
        <v>1624</v>
      </c>
      <c r="D361" t="s">
        <v>1624</v>
      </c>
      <c r="E361" t="s">
        <v>1624</v>
      </c>
      <c r="F361">
        <v>4405010</v>
      </c>
      <c r="G361" t="s">
        <v>2099</v>
      </c>
      <c r="H361" t="s">
        <v>1812</v>
      </c>
      <c r="I361" t="s">
        <v>1812</v>
      </c>
      <c r="J361" t="s">
        <v>743</v>
      </c>
      <c r="N361">
        <v>0</v>
      </c>
      <c r="O361" t="s">
        <v>743</v>
      </c>
      <c r="P361" t="s">
        <v>2090</v>
      </c>
      <c r="U361">
        <v>0</v>
      </c>
      <c r="V361">
        <v>0</v>
      </c>
      <c r="W361">
        <v>0</v>
      </c>
      <c r="X361">
        <v>0</v>
      </c>
    </row>
    <row r="362" spans="1:24" hidden="1" x14ac:dyDescent="0.2">
      <c r="A362">
        <v>10101014405011</v>
      </c>
      <c r="B362" t="s">
        <v>1624</v>
      </c>
      <c r="C362" t="s">
        <v>1624</v>
      </c>
      <c r="D362" t="s">
        <v>1624</v>
      </c>
      <c r="E362" t="s">
        <v>1624</v>
      </c>
      <c r="F362">
        <v>4405011</v>
      </c>
      <c r="G362" t="s">
        <v>2100</v>
      </c>
      <c r="H362" t="s">
        <v>1812</v>
      </c>
      <c r="I362" t="s">
        <v>1812</v>
      </c>
      <c r="J362" t="s">
        <v>743</v>
      </c>
      <c r="N362">
        <v>0</v>
      </c>
      <c r="O362" t="s">
        <v>743</v>
      </c>
      <c r="P362" t="s">
        <v>2090</v>
      </c>
      <c r="U362">
        <v>0</v>
      </c>
      <c r="V362">
        <v>0</v>
      </c>
      <c r="W362">
        <v>0</v>
      </c>
      <c r="X362">
        <v>0</v>
      </c>
    </row>
    <row r="363" spans="1:24" hidden="1" x14ac:dyDescent="0.2">
      <c r="A363">
        <v>10101014405012</v>
      </c>
      <c r="B363" t="s">
        <v>1624</v>
      </c>
      <c r="C363" t="s">
        <v>1624</v>
      </c>
      <c r="D363" t="s">
        <v>1624</v>
      </c>
      <c r="E363" t="s">
        <v>1624</v>
      </c>
      <c r="F363">
        <v>4405012</v>
      </c>
      <c r="G363" t="s">
        <v>2101</v>
      </c>
      <c r="H363" t="s">
        <v>1812</v>
      </c>
      <c r="I363" t="s">
        <v>1812</v>
      </c>
      <c r="J363" t="s">
        <v>743</v>
      </c>
      <c r="N363">
        <v>0</v>
      </c>
      <c r="O363" t="s">
        <v>743</v>
      </c>
      <c r="P363" t="s">
        <v>2090</v>
      </c>
      <c r="U363">
        <v>0</v>
      </c>
      <c r="V363">
        <v>94178.09</v>
      </c>
      <c r="W363">
        <v>0</v>
      </c>
      <c r="X363">
        <v>94178.09</v>
      </c>
    </row>
    <row r="364" spans="1:24" hidden="1" x14ac:dyDescent="0.2">
      <c r="A364">
        <v>10101014405013</v>
      </c>
      <c r="B364" t="s">
        <v>1624</v>
      </c>
      <c r="C364" t="s">
        <v>1624</v>
      </c>
      <c r="D364" t="s">
        <v>1624</v>
      </c>
      <c r="E364" t="s">
        <v>1624</v>
      </c>
      <c r="F364">
        <v>4405013</v>
      </c>
      <c r="G364" t="s">
        <v>2102</v>
      </c>
      <c r="H364" t="s">
        <v>1812</v>
      </c>
      <c r="I364" t="s">
        <v>1812</v>
      </c>
      <c r="J364" t="s">
        <v>743</v>
      </c>
      <c r="N364">
        <v>0</v>
      </c>
      <c r="O364" t="s">
        <v>743</v>
      </c>
      <c r="P364" t="s">
        <v>2090</v>
      </c>
      <c r="U364">
        <v>0</v>
      </c>
      <c r="V364">
        <v>0</v>
      </c>
      <c r="W364">
        <v>0</v>
      </c>
      <c r="X364">
        <v>0</v>
      </c>
    </row>
    <row r="365" spans="1:24" hidden="1" x14ac:dyDescent="0.2">
      <c r="A365">
        <v>10101014405014</v>
      </c>
      <c r="B365" t="s">
        <v>1624</v>
      </c>
      <c r="C365" t="s">
        <v>1624</v>
      </c>
      <c r="D365" t="s">
        <v>1624</v>
      </c>
      <c r="E365" t="s">
        <v>1624</v>
      </c>
      <c r="F365">
        <v>4405014</v>
      </c>
      <c r="G365" t="s">
        <v>2103</v>
      </c>
      <c r="H365" t="s">
        <v>1812</v>
      </c>
      <c r="I365" t="s">
        <v>1812</v>
      </c>
      <c r="J365" t="s">
        <v>743</v>
      </c>
      <c r="N365">
        <v>0</v>
      </c>
      <c r="O365" t="s">
        <v>743</v>
      </c>
      <c r="P365" t="s">
        <v>2090</v>
      </c>
      <c r="U365">
        <v>0</v>
      </c>
      <c r="V365">
        <v>0</v>
      </c>
      <c r="W365">
        <v>0</v>
      </c>
      <c r="X365">
        <v>0</v>
      </c>
    </row>
    <row r="366" spans="1:24" hidden="1" x14ac:dyDescent="0.2">
      <c r="A366">
        <v>10101014450001</v>
      </c>
      <c r="B366" t="s">
        <v>1624</v>
      </c>
      <c r="C366" t="s">
        <v>1624</v>
      </c>
      <c r="D366" t="s">
        <v>1624</v>
      </c>
      <c r="E366" t="s">
        <v>1624</v>
      </c>
      <c r="F366">
        <v>4450001</v>
      </c>
      <c r="G366" t="s">
        <v>2104</v>
      </c>
      <c r="H366" t="s">
        <v>1812</v>
      </c>
      <c r="I366" t="s">
        <v>1812</v>
      </c>
      <c r="J366" t="s">
        <v>1886</v>
      </c>
      <c r="N366">
        <v>0</v>
      </c>
      <c r="O366" t="s">
        <v>1887</v>
      </c>
      <c r="P366" t="s">
        <v>1888</v>
      </c>
      <c r="U366">
        <v>0</v>
      </c>
      <c r="V366">
        <v>0</v>
      </c>
      <c r="W366">
        <v>0</v>
      </c>
      <c r="X366">
        <v>0</v>
      </c>
    </row>
    <row r="367" spans="1:24" hidden="1" x14ac:dyDescent="0.2">
      <c r="A367">
        <v>10101014450002</v>
      </c>
      <c r="B367" t="s">
        <v>1624</v>
      </c>
      <c r="C367" t="s">
        <v>1624</v>
      </c>
      <c r="D367" t="s">
        <v>1624</v>
      </c>
      <c r="E367" t="s">
        <v>1624</v>
      </c>
      <c r="F367">
        <v>4450002</v>
      </c>
      <c r="G367" t="s">
        <v>2105</v>
      </c>
      <c r="H367" t="s">
        <v>1812</v>
      </c>
      <c r="I367" t="s">
        <v>1812</v>
      </c>
      <c r="J367" t="s">
        <v>1886</v>
      </c>
      <c r="N367">
        <v>0</v>
      </c>
      <c r="O367" t="s">
        <v>1887</v>
      </c>
      <c r="P367" t="s">
        <v>1888</v>
      </c>
      <c r="U367">
        <v>0</v>
      </c>
      <c r="V367">
        <v>0</v>
      </c>
      <c r="W367">
        <v>0</v>
      </c>
      <c r="X367">
        <v>0</v>
      </c>
    </row>
    <row r="368" spans="1:24" hidden="1" x14ac:dyDescent="0.2">
      <c r="A368">
        <v>10101014450003</v>
      </c>
      <c r="B368" t="s">
        <v>1624</v>
      </c>
      <c r="C368" t="s">
        <v>1624</v>
      </c>
      <c r="D368" t="s">
        <v>1624</v>
      </c>
      <c r="E368" t="s">
        <v>1624</v>
      </c>
      <c r="F368">
        <v>4450003</v>
      </c>
      <c r="G368" t="s">
        <v>2106</v>
      </c>
      <c r="H368" t="s">
        <v>1812</v>
      </c>
      <c r="I368" t="s">
        <v>1812</v>
      </c>
      <c r="J368" t="s">
        <v>1886</v>
      </c>
      <c r="N368">
        <v>0</v>
      </c>
      <c r="O368" t="s">
        <v>1887</v>
      </c>
      <c r="P368" t="s">
        <v>1888</v>
      </c>
      <c r="U368">
        <v>0</v>
      </c>
      <c r="V368">
        <v>143088.28</v>
      </c>
      <c r="W368">
        <v>0</v>
      </c>
      <c r="X368">
        <v>143088.28</v>
      </c>
    </row>
    <row r="369" spans="1:24" hidden="1" x14ac:dyDescent="0.2">
      <c r="A369">
        <v>10101014450004</v>
      </c>
      <c r="B369" t="s">
        <v>1624</v>
      </c>
      <c r="C369" t="s">
        <v>1624</v>
      </c>
      <c r="D369" t="s">
        <v>1624</v>
      </c>
      <c r="E369" t="s">
        <v>1624</v>
      </c>
      <c r="F369">
        <v>4450004</v>
      </c>
      <c r="G369" t="s">
        <v>2107</v>
      </c>
      <c r="H369" t="s">
        <v>1812</v>
      </c>
      <c r="I369" t="s">
        <v>1812</v>
      </c>
      <c r="J369" t="s">
        <v>1886</v>
      </c>
      <c r="N369">
        <v>0</v>
      </c>
      <c r="O369" t="s">
        <v>1887</v>
      </c>
      <c r="P369" t="s">
        <v>1888</v>
      </c>
      <c r="U369">
        <v>0</v>
      </c>
      <c r="V369">
        <v>0</v>
      </c>
      <c r="W369">
        <v>0</v>
      </c>
      <c r="X369">
        <v>0</v>
      </c>
    </row>
    <row r="370" spans="1:24" hidden="1" x14ac:dyDescent="0.2">
      <c r="A370">
        <v>10101014450005</v>
      </c>
      <c r="B370" t="s">
        <v>1624</v>
      </c>
      <c r="C370" t="s">
        <v>1624</v>
      </c>
      <c r="D370" t="s">
        <v>1624</v>
      </c>
      <c r="E370" t="s">
        <v>1624</v>
      </c>
      <c r="F370">
        <v>4450005</v>
      </c>
      <c r="G370" t="s">
        <v>2108</v>
      </c>
      <c r="H370" t="s">
        <v>1812</v>
      </c>
      <c r="I370" t="s">
        <v>1812</v>
      </c>
      <c r="J370" t="s">
        <v>1886</v>
      </c>
      <c r="N370">
        <v>0</v>
      </c>
      <c r="O370" t="s">
        <v>1887</v>
      </c>
      <c r="P370" t="s">
        <v>1888</v>
      </c>
      <c r="U370">
        <v>0</v>
      </c>
      <c r="V370">
        <v>0</v>
      </c>
      <c r="W370">
        <v>0</v>
      </c>
      <c r="X370">
        <v>0</v>
      </c>
    </row>
    <row r="371" spans="1:24" hidden="1" x14ac:dyDescent="0.2">
      <c r="A371">
        <v>10101014450006</v>
      </c>
      <c r="B371" t="s">
        <v>1624</v>
      </c>
      <c r="C371" t="s">
        <v>1624</v>
      </c>
      <c r="D371" t="s">
        <v>1624</v>
      </c>
      <c r="E371" t="s">
        <v>1624</v>
      </c>
      <c r="F371">
        <v>4450006</v>
      </c>
      <c r="G371" t="s">
        <v>2109</v>
      </c>
      <c r="H371" t="s">
        <v>1812</v>
      </c>
      <c r="I371" t="s">
        <v>1812</v>
      </c>
      <c r="J371" t="s">
        <v>1886</v>
      </c>
      <c r="N371">
        <v>0</v>
      </c>
      <c r="O371" t="s">
        <v>1887</v>
      </c>
      <c r="P371" t="s">
        <v>1888</v>
      </c>
      <c r="U371">
        <v>0</v>
      </c>
      <c r="V371">
        <v>0</v>
      </c>
      <c r="W371">
        <v>0</v>
      </c>
      <c r="X371">
        <v>0</v>
      </c>
    </row>
    <row r="372" spans="1:24" hidden="1" x14ac:dyDescent="0.2">
      <c r="A372">
        <v>10101014450007</v>
      </c>
      <c r="B372" t="s">
        <v>1624</v>
      </c>
      <c r="C372" t="s">
        <v>1624</v>
      </c>
      <c r="D372" t="s">
        <v>1624</v>
      </c>
      <c r="E372" t="s">
        <v>1624</v>
      </c>
      <c r="F372">
        <v>4450007</v>
      </c>
      <c r="G372" t="s">
        <v>2110</v>
      </c>
      <c r="H372" t="s">
        <v>1812</v>
      </c>
      <c r="I372" t="s">
        <v>1812</v>
      </c>
      <c r="J372" t="s">
        <v>1886</v>
      </c>
      <c r="N372">
        <v>0</v>
      </c>
      <c r="O372" t="s">
        <v>1887</v>
      </c>
      <c r="P372" t="s">
        <v>1888</v>
      </c>
      <c r="U372">
        <v>0</v>
      </c>
      <c r="V372">
        <v>0</v>
      </c>
      <c r="W372">
        <v>0</v>
      </c>
      <c r="X372">
        <v>0</v>
      </c>
    </row>
    <row r="373" spans="1:24" hidden="1" x14ac:dyDescent="0.2">
      <c r="A373">
        <v>10101014450008</v>
      </c>
      <c r="B373" t="s">
        <v>1624</v>
      </c>
      <c r="C373" t="s">
        <v>1624</v>
      </c>
      <c r="D373" t="s">
        <v>1624</v>
      </c>
      <c r="E373" t="s">
        <v>1624</v>
      </c>
      <c r="F373">
        <v>4450008</v>
      </c>
      <c r="G373" t="s">
        <v>2111</v>
      </c>
      <c r="H373" t="s">
        <v>1812</v>
      </c>
      <c r="I373" t="s">
        <v>1812</v>
      </c>
      <c r="J373" t="s">
        <v>1886</v>
      </c>
      <c r="N373">
        <v>0</v>
      </c>
      <c r="O373" t="s">
        <v>1887</v>
      </c>
      <c r="P373" t="s">
        <v>1888</v>
      </c>
      <c r="U373">
        <v>0</v>
      </c>
      <c r="V373">
        <v>0</v>
      </c>
      <c r="W373">
        <v>0</v>
      </c>
      <c r="X373">
        <v>0</v>
      </c>
    </row>
    <row r="374" spans="1:24" hidden="1" x14ac:dyDescent="0.2">
      <c r="A374">
        <v>10101014450010</v>
      </c>
      <c r="B374" t="s">
        <v>1624</v>
      </c>
      <c r="C374" t="s">
        <v>1624</v>
      </c>
      <c r="D374" t="s">
        <v>1624</v>
      </c>
      <c r="E374" t="s">
        <v>1624</v>
      </c>
      <c r="F374">
        <v>4450010</v>
      </c>
      <c r="G374" t="s">
        <v>2112</v>
      </c>
      <c r="H374" t="s">
        <v>1812</v>
      </c>
      <c r="I374" t="s">
        <v>1812</v>
      </c>
      <c r="J374" t="s">
        <v>1886</v>
      </c>
      <c r="N374">
        <v>0</v>
      </c>
      <c r="O374" t="s">
        <v>1887</v>
      </c>
      <c r="P374" t="s">
        <v>1888</v>
      </c>
      <c r="U374">
        <v>0</v>
      </c>
      <c r="V374">
        <v>0</v>
      </c>
      <c r="W374">
        <v>0</v>
      </c>
      <c r="X374">
        <v>0</v>
      </c>
    </row>
    <row r="375" spans="1:24" hidden="1" x14ac:dyDescent="0.2">
      <c r="A375">
        <v>10101014450011</v>
      </c>
      <c r="B375" t="s">
        <v>1624</v>
      </c>
      <c r="C375" t="s">
        <v>1624</v>
      </c>
      <c r="D375" t="s">
        <v>1624</v>
      </c>
      <c r="E375" t="s">
        <v>1624</v>
      </c>
      <c r="F375">
        <v>4450011</v>
      </c>
      <c r="G375" t="s">
        <v>2113</v>
      </c>
      <c r="H375" t="s">
        <v>1812</v>
      </c>
      <c r="I375" t="s">
        <v>1812</v>
      </c>
      <c r="J375" t="s">
        <v>1886</v>
      </c>
      <c r="N375">
        <v>0</v>
      </c>
      <c r="O375" t="s">
        <v>1887</v>
      </c>
      <c r="P375" t="s">
        <v>1888</v>
      </c>
      <c r="U375">
        <v>0</v>
      </c>
      <c r="V375">
        <v>-262870.45</v>
      </c>
      <c r="W375">
        <v>0</v>
      </c>
      <c r="X375">
        <v>-262870.45</v>
      </c>
    </row>
    <row r="376" spans="1:24" hidden="1" x14ac:dyDescent="0.2">
      <c r="A376">
        <v>10101014450012</v>
      </c>
      <c r="B376" t="s">
        <v>1624</v>
      </c>
      <c r="C376" t="s">
        <v>1624</v>
      </c>
      <c r="D376" t="s">
        <v>1624</v>
      </c>
      <c r="E376" t="s">
        <v>1624</v>
      </c>
      <c r="F376">
        <v>4450012</v>
      </c>
      <c r="G376" t="s">
        <v>2114</v>
      </c>
      <c r="H376" t="s">
        <v>1812</v>
      </c>
      <c r="I376" t="s">
        <v>1812</v>
      </c>
      <c r="J376" t="s">
        <v>1886</v>
      </c>
      <c r="N376">
        <v>0</v>
      </c>
      <c r="O376" t="s">
        <v>1887</v>
      </c>
      <c r="P376" t="s">
        <v>1888</v>
      </c>
      <c r="U376">
        <v>0</v>
      </c>
      <c r="V376">
        <v>0</v>
      </c>
      <c r="W376">
        <v>0</v>
      </c>
      <c r="X376">
        <v>0</v>
      </c>
    </row>
    <row r="377" spans="1:24" hidden="1" x14ac:dyDescent="0.2">
      <c r="A377">
        <v>10101014465001</v>
      </c>
      <c r="B377" t="s">
        <v>1624</v>
      </c>
      <c r="C377" t="s">
        <v>1624</v>
      </c>
      <c r="D377" t="s">
        <v>1624</v>
      </c>
      <c r="E377" t="s">
        <v>1624</v>
      </c>
      <c r="F377">
        <v>4465001</v>
      </c>
      <c r="G377" t="s">
        <v>2115</v>
      </c>
      <c r="H377" t="s">
        <v>1812</v>
      </c>
      <c r="I377" t="s">
        <v>1812</v>
      </c>
      <c r="J377" t="s">
        <v>2116</v>
      </c>
      <c r="N377">
        <v>0</v>
      </c>
      <c r="O377" t="s">
        <v>1887</v>
      </c>
      <c r="P377" t="s">
        <v>1888</v>
      </c>
      <c r="U377">
        <v>0</v>
      </c>
      <c r="V377">
        <v>663341.48</v>
      </c>
      <c r="W377">
        <v>0</v>
      </c>
      <c r="X377">
        <v>663341.48</v>
      </c>
    </row>
    <row r="378" spans="1:24" hidden="1" x14ac:dyDescent="0.2">
      <c r="A378">
        <v>10101014465002</v>
      </c>
      <c r="B378" t="s">
        <v>1624</v>
      </c>
      <c r="C378" t="s">
        <v>1624</v>
      </c>
      <c r="D378" t="s">
        <v>1624</v>
      </c>
      <c r="E378" t="s">
        <v>1624</v>
      </c>
      <c r="F378">
        <v>4465002</v>
      </c>
      <c r="G378" t="s">
        <v>2117</v>
      </c>
      <c r="H378" t="s">
        <v>1812</v>
      </c>
      <c r="I378" t="s">
        <v>1812</v>
      </c>
      <c r="J378" t="s">
        <v>2116</v>
      </c>
      <c r="N378">
        <v>0</v>
      </c>
      <c r="O378" t="s">
        <v>1887</v>
      </c>
      <c r="P378" t="s">
        <v>1888</v>
      </c>
      <c r="U378">
        <v>0</v>
      </c>
      <c r="V378">
        <v>0</v>
      </c>
      <c r="W378">
        <v>0</v>
      </c>
      <c r="X378">
        <v>0</v>
      </c>
    </row>
    <row r="379" spans="1:24" hidden="1" x14ac:dyDescent="0.2">
      <c r="A379">
        <v>10101014465003</v>
      </c>
      <c r="B379" t="s">
        <v>1624</v>
      </c>
      <c r="C379" t="s">
        <v>1624</v>
      </c>
      <c r="D379" t="s">
        <v>1624</v>
      </c>
      <c r="E379" t="s">
        <v>1624</v>
      </c>
      <c r="F379">
        <v>4465003</v>
      </c>
      <c r="G379" t="s">
        <v>1921</v>
      </c>
      <c r="H379" t="s">
        <v>1812</v>
      </c>
      <c r="I379" t="s">
        <v>1812</v>
      </c>
      <c r="J379" t="s">
        <v>2116</v>
      </c>
      <c r="N379">
        <v>0</v>
      </c>
      <c r="O379" t="s">
        <v>1887</v>
      </c>
      <c r="P379" t="s">
        <v>1888</v>
      </c>
      <c r="U379">
        <v>0</v>
      </c>
      <c r="V379">
        <v>0</v>
      </c>
      <c r="W379">
        <v>0</v>
      </c>
      <c r="X379">
        <v>0</v>
      </c>
    </row>
    <row r="380" spans="1:24" hidden="1" x14ac:dyDescent="0.2">
      <c r="A380">
        <v>10101014466001</v>
      </c>
      <c r="B380" t="s">
        <v>1624</v>
      </c>
      <c r="C380" t="s">
        <v>1624</v>
      </c>
      <c r="D380" t="s">
        <v>1624</v>
      </c>
      <c r="E380" t="s">
        <v>1624</v>
      </c>
      <c r="F380">
        <v>4466001</v>
      </c>
      <c r="G380" t="s">
        <v>1697</v>
      </c>
      <c r="H380" t="s">
        <v>1812</v>
      </c>
      <c r="I380" t="s">
        <v>1812</v>
      </c>
      <c r="J380" t="s">
        <v>2118</v>
      </c>
      <c r="N380">
        <v>0</v>
      </c>
      <c r="O380" t="s">
        <v>1887</v>
      </c>
      <c r="P380" t="s">
        <v>1888</v>
      </c>
      <c r="U380">
        <v>0</v>
      </c>
      <c r="V380">
        <v>3142.41</v>
      </c>
      <c r="W380">
        <v>0</v>
      </c>
      <c r="X380">
        <v>3142.41</v>
      </c>
    </row>
    <row r="381" spans="1:24" hidden="1" x14ac:dyDescent="0.2">
      <c r="A381">
        <v>10101014466003</v>
      </c>
      <c r="B381" t="s">
        <v>1624</v>
      </c>
      <c r="C381" t="s">
        <v>1624</v>
      </c>
      <c r="D381" t="s">
        <v>1624</v>
      </c>
      <c r="E381" t="s">
        <v>1624</v>
      </c>
      <c r="F381">
        <v>4466003</v>
      </c>
      <c r="G381" t="s">
        <v>2119</v>
      </c>
      <c r="H381" t="s">
        <v>1812</v>
      </c>
      <c r="I381" t="s">
        <v>1812</v>
      </c>
      <c r="J381" t="s">
        <v>2118</v>
      </c>
      <c r="N381">
        <v>0</v>
      </c>
      <c r="O381" t="s">
        <v>1887</v>
      </c>
      <c r="P381" t="s">
        <v>1888</v>
      </c>
      <c r="U381">
        <v>0</v>
      </c>
      <c r="V381">
        <v>0</v>
      </c>
      <c r="W381">
        <v>0</v>
      </c>
      <c r="X381">
        <v>0</v>
      </c>
    </row>
    <row r="382" spans="1:24" hidden="1" x14ac:dyDescent="0.2">
      <c r="A382">
        <v>10101014466004</v>
      </c>
      <c r="B382" t="s">
        <v>1624</v>
      </c>
      <c r="C382" t="s">
        <v>1624</v>
      </c>
      <c r="D382" t="s">
        <v>1624</v>
      </c>
      <c r="E382" t="s">
        <v>1624</v>
      </c>
      <c r="F382">
        <v>4466004</v>
      </c>
      <c r="G382" t="s">
        <v>2120</v>
      </c>
      <c r="H382" t="s">
        <v>1812</v>
      </c>
      <c r="I382" t="s">
        <v>1812</v>
      </c>
      <c r="J382" t="s">
        <v>2118</v>
      </c>
      <c r="N382">
        <v>0</v>
      </c>
      <c r="O382" t="s">
        <v>758</v>
      </c>
      <c r="P382" t="s">
        <v>1908</v>
      </c>
      <c r="U382">
        <v>0</v>
      </c>
      <c r="V382">
        <v>-90766</v>
      </c>
      <c r="W382">
        <v>0</v>
      </c>
      <c r="X382">
        <v>-90766</v>
      </c>
    </row>
    <row r="383" spans="1:24" hidden="1" x14ac:dyDescent="0.2">
      <c r="A383">
        <v>10101014466005</v>
      </c>
      <c r="B383" t="s">
        <v>1624</v>
      </c>
      <c r="C383" t="s">
        <v>1624</v>
      </c>
      <c r="D383" t="s">
        <v>1624</v>
      </c>
      <c r="E383" t="s">
        <v>1624</v>
      </c>
      <c r="F383">
        <v>4466005</v>
      </c>
      <c r="G383" t="s">
        <v>2121</v>
      </c>
      <c r="H383" t="s">
        <v>1812</v>
      </c>
      <c r="I383" t="s">
        <v>1812</v>
      </c>
      <c r="J383" t="s">
        <v>2118</v>
      </c>
      <c r="N383">
        <v>0</v>
      </c>
      <c r="O383" t="s">
        <v>1887</v>
      </c>
      <c r="P383" t="s">
        <v>1888</v>
      </c>
      <c r="U383">
        <v>0</v>
      </c>
      <c r="V383">
        <v>8568.08</v>
      </c>
      <c r="W383">
        <v>0</v>
      </c>
      <c r="X383">
        <v>8568.08</v>
      </c>
    </row>
    <row r="384" spans="1:24" hidden="1" x14ac:dyDescent="0.2">
      <c r="A384">
        <v>10101014466006</v>
      </c>
      <c r="B384" t="s">
        <v>1624</v>
      </c>
      <c r="C384" t="s">
        <v>1624</v>
      </c>
      <c r="D384" t="s">
        <v>1624</v>
      </c>
      <c r="E384" t="s">
        <v>1624</v>
      </c>
      <c r="F384">
        <v>4466006</v>
      </c>
      <c r="G384" t="s">
        <v>1946</v>
      </c>
      <c r="H384" t="s">
        <v>1812</v>
      </c>
      <c r="I384" t="s">
        <v>1812</v>
      </c>
      <c r="J384" t="s">
        <v>2118</v>
      </c>
      <c r="N384">
        <v>0</v>
      </c>
      <c r="O384" t="s">
        <v>1887</v>
      </c>
      <c r="P384" t="s">
        <v>1888</v>
      </c>
      <c r="U384">
        <v>0</v>
      </c>
      <c r="V384">
        <v>0</v>
      </c>
      <c r="W384">
        <v>0</v>
      </c>
      <c r="X384">
        <v>0</v>
      </c>
    </row>
    <row r="385" spans="1:24" hidden="1" x14ac:dyDescent="0.2">
      <c r="A385">
        <v>10101014466007</v>
      </c>
      <c r="B385" t="s">
        <v>1624</v>
      </c>
      <c r="C385" t="s">
        <v>1624</v>
      </c>
      <c r="D385" t="s">
        <v>1624</v>
      </c>
      <c r="E385" t="s">
        <v>1624</v>
      </c>
      <c r="F385">
        <v>4466007</v>
      </c>
      <c r="G385" t="s">
        <v>2122</v>
      </c>
      <c r="H385" t="s">
        <v>1812</v>
      </c>
      <c r="I385" t="s">
        <v>1812</v>
      </c>
      <c r="J385" t="s">
        <v>2118</v>
      </c>
      <c r="N385">
        <v>0</v>
      </c>
      <c r="O385" t="s">
        <v>1887</v>
      </c>
      <c r="P385" t="s">
        <v>1888</v>
      </c>
      <c r="U385">
        <v>0</v>
      </c>
      <c r="V385">
        <v>25819.77</v>
      </c>
      <c r="W385">
        <v>0</v>
      </c>
      <c r="X385">
        <v>25819.77</v>
      </c>
    </row>
    <row r="386" spans="1:24" hidden="1" x14ac:dyDescent="0.2">
      <c r="A386">
        <v>10101014466008</v>
      </c>
      <c r="B386" t="s">
        <v>1624</v>
      </c>
      <c r="C386" t="s">
        <v>1624</v>
      </c>
      <c r="D386" t="s">
        <v>1624</v>
      </c>
      <c r="E386" t="s">
        <v>1624</v>
      </c>
      <c r="F386">
        <v>4466008</v>
      </c>
      <c r="G386" t="s">
        <v>2123</v>
      </c>
      <c r="H386" t="s">
        <v>1812</v>
      </c>
      <c r="I386" t="s">
        <v>1812</v>
      </c>
      <c r="J386" t="s">
        <v>2118</v>
      </c>
      <c r="N386">
        <v>0</v>
      </c>
      <c r="O386" t="s">
        <v>1887</v>
      </c>
      <c r="P386" t="s">
        <v>1888</v>
      </c>
      <c r="U386">
        <v>0</v>
      </c>
      <c r="V386">
        <v>0</v>
      </c>
      <c r="W386">
        <v>0</v>
      </c>
      <c r="X386">
        <v>0</v>
      </c>
    </row>
    <row r="387" spans="1:24" hidden="1" x14ac:dyDescent="0.2">
      <c r="A387">
        <v>10101014466009</v>
      </c>
      <c r="B387" t="s">
        <v>1624</v>
      </c>
      <c r="C387" t="s">
        <v>1624</v>
      </c>
      <c r="D387" t="s">
        <v>1624</v>
      </c>
      <c r="E387" t="s">
        <v>1624</v>
      </c>
      <c r="F387">
        <v>4466009</v>
      </c>
      <c r="G387" t="s">
        <v>2124</v>
      </c>
      <c r="H387" t="s">
        <v>1812</v>
      </c>
      <c r="I387" t="s">
        <v>1812</v>
      </c>
      <c r="J387" t="s">
        <v>2118</v>
      </c>
      <c r="N387">
        <v>0</v>
      </c>
      <c r="O387" t="s">
        <v>1887</v>
      </c>
      <c r="P387" t="s">
        <v>1888</v>
      </c>
      <c r="U387">
        <v>0</v>
      </c>
      <c r="V387">
        <v>29842.77</v>
      </c>
      <c r="W387">
        <v>0</v>
      </c>
      <c r="X387">
        <v>29842.77</v>
      </c>
    </row>
    <row r="388" spans="1:24" hidden="1" x14ac:dyDescent="0.2">
      <c r="A388">
        <v>10101014466011</v>
      </c>
      <c r="B388" t="s">
        <v>1624</v>
      </c>
      <c r="C388" t="s">
        <v>1624</v>
      </c>
      <c r="D388" t="s">
        <v>1624</v>
      </c>
      <c r="E388" t="s">
        <v>1624</v>
      </c>
      <c r="F388">
        <v>4466011</v>
      </c>
      <c r="G388" t="s">
        <v>2125</v>
      </c>
      <c r="H388" t="s">
        <v>1812</v>
      </c>
      <c r="I388" t="s">
        <v>1812</v>
      </c>
      <c r="J388" t="s">
        <v>2118</v>
      </c>
      <c r="N388">
        <v>0</v>
      </c>
      <c r="O388" t="s">
        <v>1887</v>
      </c>
      <c r="P388" t="s">
        <v>1888</v>
      </c>
      <c r="U388">
        <v>0</v>
      </c>
      <c r="V388">
        <v>0</v>
      </c>
      <c r="W388">
        <v>0</v>
      </c>
      <c r="X388">
        <v>0</v>
      </c>
    </row>
    <row r="389" spans="1:24" hidden="1" x14ac:dyDescent="0.2">
      <c r="A389">
        <v>10101014466012</v>
      </c>
      <c r="B389" t="s">
        <v>1624</v>
      </c>
      <c r="C389" t="s">
        <v>1624</v>
      </c>
      <c r="D389" t="s">
        <v>1624</v>
      </c>
      <c r="E389" t="s">
        <v>1624</v>
      </c>
      <c r="F389">
        <v>4466012</v>
      </c>
      <c r="G389" t="s">
        <v>2126</v>
      </c>
      <c r="H389" t="s">
        <v>1812</v>
      </c>
      <c r="I389" t="s">
        <v>1812</v>
      </c>
      <c r="J389" t="s">
        <v>2118</v>
      </c>
      <c r="N389">
        <v>0</v>
      </c>
      <c r="O389" t="s">
        <v>1887</v>
      </c>
      <c r="P389" t="s">
        <v>1888</v>
      </c>
      <c r="U389">
        <v>0</v>
      </c>
      <c r="V389">
        <v>0</v>
      </c>
      <c r="W389">
        <v>0</v>
      </c>
      <c r="X389">
        <v>0</v>
      </c>
    </row>
    <row r="390" spans="1:24" hidden="1" x14ac:dyDescent="0.2">
      <c r="A390">
        <v>10101014466013</v>
      </c>
      <c r="B390" t="s">
        <v>1624</v>
      </c>
      <c r="C390" t="s">
        <v>1624</v>
      </c>
      <c r="D390" t="s">
        <v>1624</v>
      </c>
      <c r="E390" t="s">
        <v>1624</v>
      </c>
      <c r="F390">
        <v>4466013</v>
      </c>
      <c r="G390" t="s">
        <v>2127</v>
      </c>
      <c r="H390" t="s">
        <v>1812</v>
      </c>
      <c r="I390" t="s">
        <v>1812</v>
      </c>
      <c r="J390" t="s">
        <v>2118</v>
      </c>
      <c r="N390">
        <v>0</v>
      </c>
      <c r="O390" t="s">
        <v>1887</v>
      </c>
      <c r="P390" t="s">
        <v>1888</v>
      </c>
      <c r="U390">
        <v>0</v>
      </c>
      <c r="V390">
        <v>0</v>
      </c>
      <c r="W390">
        <v>0</v>
      </c>
      <c r="X390">
        <v>0</v>
      </c>
    </row>
    <row r="391" spans="1:24" hidden="1" x14ac:dyDescent="0.2">
      <c r="A391">
        <v>10101014466014</v>
      </c>
      <c r="B391" t="s">
        <v>1624</v>
      </c>
      <c r="C391" t="s">
        <v>1624</v>
      </c>
      <c r="D391" t="s">
        <v>1624</v>
      </c>
      <c r="E391" t="s">
        <v>1624</v>
      </c>
      <c r="F391">
        <v>4466014</v>
      </c>
      <c r="G391" t="s">
        <v>2128</v>
      </c>
      <c r="H391" t="s">
        <v>1812</v>
      </c>
      <c r="I391" t="s">
        <v>1812</v>
      </c>
      <c r="J391" t="s">
        <v>2116</v>
      </c>
      <c r="N391">
        <v>0</v>
      </c>
      <c r="O391" t="s">
        <v>1887</v>
      </c>
      <c r="P391" t="s">
        <v>1888</v>
      </c>
      <c r="U391">
        <v>0</v>
      </c>
      <c r="V391">
        <v>2867.38</v>
      </c>
      <c r="W391">
        <v>0</v>
      </c>
      <c r="X391">
        <v>2867.38</v>
      </c>
    </row>
    <row r="392" spans="1:24" hidden="1" x14ac:dyDescent="0.2">
      <c r="A392">
        <v>10101014466015</v>
      </c>
      <c r="B392" t="s">
        <v>1624</v>
      </c>
      <c r="C392" t="s">
        <v>1624</v>
      </c>
      <c r="D392" t="s">
        <v>1624</v>
      </c>
      <c r="E392" t="s">
        <v>1624</v>
      </c>
      <c r="F392">
        <v>4466015</v>
      </c>
      <c r="G392" t="s">
        <v>2129</v>
      </c>
      <c r="H392" t="s">
        <v>1812</v>
      </c>
      <c r="I392" t="s">
        <v>1812</v>
      </c>
      <c r="J392" t="s">
        <v>2118</v>
      </c>
      <c r="N392">
        <v>0</v>
      </c>
      <c r="O392" t="s">
        <v>1887</v>
      </c>
      <c r="P392" t="s">
        <v>1888</v>
      </c>
      <c r="U392">
        <v>0</v>
      </c>
      <c r="V392">
        <v>0</v>
      </c>
      <c r="W392">
        <v>0</v>
      </c>
      <c r="X392">
        <v>0</v>
      </c>
    </row>
    <row r="393" spans="1:24" hidden="1" x14ac:dyDescent="0.2">
      <c r="A393">
        <v>10101014466016</v>
      </c>
      <c r="B393" t="s">
        <v>1624</v>
      </c>
      <c r="C393" t="s">
        <v>1624</v>
      </c>
      <c r="D393" t="s">
        <v>1624</v>
      </c>
      <c r="E393" t="s">
        <v>1624</v>
      </c>
      <c r="F393">
        <v>4466016</v>
      </c>
      <c r="G393" t="s">
        <v>2130</v>
      </c>
      <c r="H393" t="s">
        <v>1812</v>
      </c>
      <c r="I393" t="s">
        <v>1812</v>
      </c>
      <c r="J393" t="s">
        <v>2118</v>
      </c>
      <c r="N393">
        <v>0</v>
      </c>
      <c r="O393" t="s">
        <v>1887</v>
      </c>
      <c r="P393" t="s">
        <v>1888</v>
      </c>
      <c r="U393">
        <v>0</v>
      </c>
      <c r="V393">
        <v>0</v>
      </c>
      <c r="W393">
        <v>0</v>
      </c>
      <c r="X393">
        <v>0</v>
      </c>
    </row>
    <row r="394" spans="1:24" hidden="1" x14ac:dyDescent="0.2">
      <c r="A394">
        <v>10101014466017</v>
      </c>
      <c r="B394" t="s">
        <v>1624</v>
      </c>
      <c r="C394" t="s">
        <v>1624</v>
      </c>
      <c r="D394" t="s">
        <v>1624</v>
      </c>
      <c r="E394" t="s">
        <v>1624</v>
      </c>
      <c r="F394">
        <v>4466017</v>
      </c>
      <c r="G394" t="s">
        <v>2131</v>
      </c>
      <c r="H394" t="s">
        <v>1812</v>
      </c>
      <c r="I394" t="s">
        <v>1812</v>
      </c>
      <c r="J394" t="s">
        <v>2118</v>
      </c>
      <c r="N394">
        <v>0</v>
      </c>
      <c r="O394" t="s">
        <v>1887</v>
      </c>
      <c r="P394" t="s">
        <v>1888</v>
      </c>
      <c r="U394">
        <v>0</v>
      </c>
      <c r="V394">
        <v>0</v>
      </c>
      <c r="W394">
        <v>0</v>
      </c>
      <c r="X394">
        <v>0</v>
      </c>
    </row>
    <row r="395" spans="1:24" hidden="1" x14ac:dyDescent="0.2">
      <c r="A395">
        <v>10101014466018</v>
      </c>
      <c r="B395" t="s">
        <v>1624</v>
      </c>
      <c r="C395" t="s">
        <v>1624</v>
      </c>
      <c r="D395" t="s">
        <v>1624</v>
      </c>
      <c r="E395" t="s">
        <v>1624</v>
      </c>
      <c r="F395">
        <v>4466018</v>
      </c>
      <c r="G395" t="s">
        <v>2132</v>
      </c>
      <c r="H395" t="s">
        <v>1812</v>
      </c>
      <c r="I395" t="s">
        <v>1812</v>
      </c>
      <c r="J395" t="s">
        <v>2118</v>
      </c>
      <c r="N395">
        <v>0</v>
      </c>
      <c r="O395" t="s">
        <v>1887</v>
      </c>
      <c r="P395" t="s">
        <v>1888</v>
      </c>
      <c r="U395">
        <v>0</v>
      </c>
      <c r="V395">
        <v>0</v>
      </c>
      <c r="W395">
        <v>0</v>
      </c>
      <c r="X395">
        <v>0</v>
      </c>
    </row>
    <row r="396" spans="1:24" hidden="1" x14ac:dyDescent="0.2">
      <c r="A396">
        <v>10101014466019</v>
      </c>
      <c r="B396" t="s">
        <v>1624</v>
      </c>
      <c r="C396" t="s">
        <v>1624</v>
      </c>
      <c r="D396" t="s">
        <v>1624</v>
      </c>
      <c r="E396" t="s">
        <v>1624</v>
      </c>
      <c r="F396">
        <v>4466019</v>
      </c>
      <c r="G396" t="s">
        <v>2133</v>
      </c>
      <c r="H396" t="s">
        <v>1812</v>
      </c>
      <c r="I396" t="s">
        <v>1812</v>
      </c>
      <c r="J396" t="s">
        <v>2118</v>
      </c>
      <c r="N396">
        <v>0</v>
      </c>
      <c r="O396" t="s">
        <v>1887</v>
      </c>
      <c r="P396" t="s">
        <v>1888</v>
      </c>
      <c r="U396">
        <v>0</v>
      </c>
      <c r="V396">
        <v>0</v>
      </c>
      <c r="W396">
        <v>0</v>
      </c>
      <c r="X396">
        <v>0</v>
      </c>
    </row>
    <row r="397" spans="1:24" hidden="1" x14ac:dyDescent="0.2">
      <c r="A397">
        <v>10101014466020</v>
      </c>
      <c r="B397" t="s">
        <v>1624</v>
      </c>
      <c r="C397" t="s">
        <v>1624</v>
      </c>
      <c r="D397" t="s">
        <v>1624</v>
      </c>
      <c r="E397" t="s">
        <v>1624</v>
      </c>
      <c r="F397">
        <v>4466020</v>
      </c>
      <c r="G397" t="s">
        <v>2134</v>
      </c>
      <c r="H397" t="s">
        <v>1812</v>
      </c>
      <c r="I397" t="s">
        <v>1812</v>
      </c>
      <c r="J397" t="s">
        <v>2118</v>
      </c>
      <c r="N397">
        <v>0</v>
      </c>
      <c r="O397" t="s">
        <v>1887</v>
      </c>
      <c r="P397" t="s">
        <v>1888</v>
      </c>
      <c r="U397">
        <v>0</v>
      </c>
      <c r="V397">
        <v>0</v>
      </c>
      <c r="W397">
        <v>0</v>
      </c>
      <c r="X397">
        <v>0</v>
      </c>
    </row>
    <row r="398" spans="1:24" hidden="1" x14ac:dyDescent="0.2">
      <c r="A398">
        <v>10101014466021</v>
      </c>
      <c r="B398" t="s">
        <v>1624</v>
      </c>
      <c r="C398" t="s">
        <v>1624</v>
      </c>
      <c r="D398" t="s">
        <v>1624</v>
      </c>
      <c r="E398" t="s">
        <v>1624</v>
      </c>
      <c r="F398">
        <v>4466021</v>
      </c>
      <c r="G398" t="s">
        <v>2135</v>
      </c>
      <c r="H398" t="s">
        <v>1812</v>
      </c>
      <c r="I398" t="s">
        <v>1812</v>
      </c>
      <c r="J398" t="s">
        <v>2118</v>
      </c>
      <c r="N398">
        <v>0</v>
      </c>
      <c r="O398" t="s">
        <v>1887</v>
      </c>
      <c r="P398" t="s">
        <v>1888</v>
      </c>
      <c r="U398">
        <v>0</v>
      </c>
      <c r="V398">
        <v>0</v>
      </c>
      <c r="W398">
        <v>0</v>
      </c>
      <c r="X398">
        <v>0</v>
      </c>
    </row>
    <row r="399" spans="1:24" hidden="1" x14ac:dyDescent="0.2">
      <c r="A399">
        <v>10101014466022</v>
      </c>
      <c r="B399" t="s">
        <v>1624</v>
      </c>
      <c r="C399" t="s">
        <v>1624</v>
      </c>
      <c r="D399" t="s">
        <v>1624</v>
      </c>
      <c r="E399" t="s">
        <v>1624</v>
      </c>
      <c r="F399">
        <v>4466022</v>
      </c>
      <c r="G399" t="s">
        <v>2136</v>
      </c>
      <c r="H399" t="s">
        <v>1812</v>
      </c>
      <c r="I399" t="s">
        <v>1812</v>
      </c>
      <c r="J399" t="s">
        <v>2118</v>
      </c>
      <c r="N399">
        <v>0</v>
      </c>
      <c r="O399" t="s">
        <v>1887</v>
      </c>
      <c r="P399" t="s">
        <v>1888</v>
      </c>
      <c r="U399">
        <v>0</v>
      </c>
      <c r="V399">
        <v>0</v>
      </c>
      <c r="W399">
        <v>0</v>
      </c>
      <c r="X399">
        <v>0</v>
      </c>
    </row>
    <row r="400" spans="1:24" hidden="1" x14ac:dyDescent="0.2">
      <c r="A400">
        <v>10101014466023</v>
      </c>
      <c r="B400" t="s">
        <v>1624</v>
      </c>
      <c r="C400" t="s">
        <v>1624</v>
      </c>
      <c r="D400" t="s">
        <v>1624</v>
      </c>
      <c r="E400" t="s">
        <v>1624</v>
      </c>
      <c r="F400">
        <v>4466023</v>
      </c>
      <c r="G400" t="s">
        <v>2137</v>
      </c>
      <c r="H400" t="s">
        <v>1812</v>
      </c>
      <c r="I400" t="s">
        <v>1812</v>
      </c>
      <c r="J400" t="s">
        <v>2118</v>
      </c>
      <c r="N400">
        <v>0</v>
      </c>
      <c r="O400" t="s">
        <v>1887</v>
      </c>
      <c r="P400" t="s">
        <v>1888</v>
      </c>
      <c r="U400">
        <v>0</v>
      </c>
      <c r="V400">
        <v>0</v>
      </c>
      <c r="W400">
        <v>0</v>
      </c>
      <c r="X400">
        <v>0</v>
      </c>
    </row>
    <row r="401" spans="1:24" hidden="1" x14ac:dyDescent="0.2">
      <c r="A401">
        <v>10101014466024</v>
      </c>
      <c r="B401" t="s">
        <v>1624</v>
      </c>
      <c r="C401" t="s">
        <v>1624</v>
      </c>
      <c r="D401" t="s">
        <v>1624</v>
      </c>
      <c r="E401" t="s">
        <v>1624</v>
      </c>
      <c r="F401">
        <v>4466024</v>
      </c>
      <c r="G401" t="s">
        <v>2138</v>
      </c>
      <c r="H401" t="s">
        <v>1812</v>
      </c>
      <c r="I401" t="s">
        <v>1812</v>
      </c>
      <c r="J401" t="s">
        <v>2118</v>
      </c>
      <c r="N401">
        <v>0</v>
      </c>
      <c r="O401" t="s">
        <v>1887</v>
      </c>
      <c r="P401" t="s">
        <v>1888</v>
      </c>
      <c r="U401">
        <v>0</v>
      </c>
      <c r="V401">
        <v>0</v>
      </c>
      <c r="W401">
        <v>0</v>
      </c>
      <c r="X401">
        <v>0</v>
      </c>
    </row>
    <row r="402" spans="1:24" hidden="1" x14ac:dyDescent="0.2">
      <c r="A402">
        <v>10101014466025</v>
      </c>
      <c r="B402" t="s">
        <v>1624</v>
      </c>
      <c r="C402" t="s">
        <v>1624</v>
      </c>
      <c r="D402" t="s">
        <v>1624</v>
      </c>
      <c r="E402" t="s">
        <v>1624</v>
      </c>
      <c r="F402">
        <v>4466025</v>
      </c>
      <c r="G402" t="s">
        <v>1781</v>
      </c>
      <c r="H402" t="s">
        <v>1812</v>
      </c>
      <c r="I402" t="s">
        <v>1812</v>
      </c>
      <c r="J402" t="s">
        <v>2118</v>
      </c>
      <c r="N402">
        <v>0</v>
      </c>
      <c r="O402" t="s">
        <v>1887</v>
      </c>
      <c r="P402" t="s">
        <v>1888</v>
      </c>
      <c r="U402">
        <v>0</v>
      </c>
      <c r="V402">
        <v>66610.100000000006</v>
      </c>
      <c r="W402">
        <v>0</v>
      </c>
      <c r="X402">
        <v>66610.100000000006</v>
      </c>
    </row>
    <row r="403" spans="1:24" hidden="1" x14ac:dyDescent="0.2">
      <c r="A403">
        <v>10101014466026</v>
      </c>
      <c r="B403" t="s">
        <v>1624</v>
      </c>
      <c r="C403" t="s">
        <v>1624</v>
      </c>
      <c r="D403" t="s">
        <v>1624</v>
      </c>
      <c r="E403" t="s">
        <v>1624</v>
      </c>
      <c r="F403">
        <v>4466026</v>
      </c>
      <c r="G403" t="s">
        <v>2139</v>
      </c>
      <c r="H403" t="s">
        <v>1812</v>
      </c>
      <c r="I403" t="s">
        <v>1812</v>
      </c>
      <c r="J403" t="s">
        <v>2118</v>
      </c>
      <c r="N403">
        <v>0</v>
      </c>
      <c r="O403" t="s">
        <v>1887</v>
      </c>
      <c r="P403" t="s">
        <v>1888</v>
      </c>
      <c r="U403">
        <v>0</v>
      </c>
      <c r="V403">
        <v>0</v>
      </c>
      <c r="W403">
        <v>0</v>
      </c>
      <c r="X403">
        <v>0</v>
      </c>
    </row>
    <row r="404" spans="1:24" hidden="1" x14ac:dyDescent="0.2">
      <c r="A404">
        <v>10101014466027</v>
      </c>
      <c r="B404" t="s">
        <v>1624</v>
      </c>
      <c r="C404" t="s">
        <v>1624</v>
      </c>
      <c r="D404" t="s">
        <v>1624</v>
      </c>
      <c r="E404" t="s">
        <v>1624</v>
      </c>
      <c r="F404">
        <v>4466027</v>
      </c>
      <c r="G404" t="s">
        <v>2140</v>
      </c>
      <c r="H404" t="s">
        <v>1812</v>
      </c>
      <c r="I404" t="s">
        <v>1812</v>
      </c>
      <c r="J404" t="s">
        <v>2118</v>
      </c>
      <c r="N404">
        <v>0</v>
      </c>
      <c r="O404" t="s">
        <v>1887</v>
      </c>
      <c r="P404" t="s">
        <v>1888</v>
      </c>
      <c r="U404">
        <v>0</v>
      </c>
      <c r="V404">
        <v>0</v>
      </c>
      <c r="W404">
        <v>0</v>
      </c>
      <c r="X404">
        <v>0</v>
      </c>
    </row>
    <row r="405" spans="1:24" hidden="1" x14ac:dyDescent="0.2">
      <c r="A405">
        <v>10101014466028</v>
      </c>
      <c r="B405" t="s">
        <v>1624</v>
      </c>
      <c r="C405" t="s">
        <v>1624</v>
      </c>
      <c r="D405" t="s">
        <v>1624</v>
      </c>
      <c r="E405" t="s">
        <v>1624</v>
      </c>
      <c r="F405">
        <v>4466028</v>
      </c>
      <c r="G405" t="s">
        <v>2141</v>
      </c>
      <c r="H405" t="s">
        <v>1812</v>
      </c>
      <c r="I405" t="s">
        <v>1812</v>
      </c>
      <c r="J405" t="s">
        <v>2118</v>
      </c>
      <c r="N405">
        <v>0</v>
      </c>
      <c r="O405" t="s">
        <v>1887</v>
      </c>
      <c r="P405" t="s">
        <v>1888</v>
      </c>
      <c r="U405">
        <v>0</v>
      </c>
      <c r="V405">
        <v>5528.71</v>
      </c>
      <c r="W405">
        <v>0</v>
      </c>
      <c r="X405">
        <v>5528.71</v>
      </c>
    </row>
    <row r="406" spans="1:24" hidden="1" x14ac:dyDescent="0.2">
      <c r="A406">
        <v>10101014482001</v>
      </c>
      <c r="B406" t="s">
        <v>1624</v>
      </c>
      <c r="C406" t="s">
        <v>1624</v>
      </c>
      <c r="D406" t="s">
        <v>1624</v>
      </c>
      <c r="E406" t="s">
        <v>1624</v>
      </c>
      <c r="F406">
        <v>4482001</v>
      </c>
      <c r="G406" t="s">
        <v>2142</v>
      </c>
      <c r="H406" t="s">
        <v>1812</v>
      </c>
      <c r="I406" t="s">
        <v>1812</v>
      </c>
      <c r="J406" t="s">
        <v>2116</v>
      </c>
      <c r="N406">
        <v>0</v>
      </c>
      <c r="O406" t="s">
        <v>1887</v>
      </c>
      <c r="P406" t="s">
        <v>1888</v>
      </c>
      <c r="U406">
        <v>0</v>
      </c>
      <c r="V406">
        <v>0</v>
      </c>
      <c r="W406">
        <v>0</v>
      </c>
      <c r="X406">
        <v>0</v>
      </c>
    </row>
    <row r="407" spans="1:24" hidden="1" x14ac:dyDescent="0.2">
      <c r="A407">
        <v>10101014482002</v>
      </c>
      <c r="B407" t="s">
        <v>1624</v>
      </c>
      <c r="C407" t="s">
        <v>1624</v>
      </c>
      <c r="D407" t="s">
        <v>1624</v>
      </c>
      <c r="E407" t="s">
        <v>1624</v>
      </c>
      <c r="F407">
        <v>4482002</v>
      </c>
      <c r="G407" t="s">
        <v>2143</v>
      </c>
      <c r="H407" t="s">
        <v>1812</v>
      </c>
      <c r="I407" t="s">
        <v>1812</v>
      </c>
      <c r="J407" t="s">
        <v>2116</v>
      </c>
      <c r="N407">
        <v>0</v>
      </c>
      <c r="O407" t="s">
        <v>1887</v>
      </c>
      <c r="P407" t="s">
        <v>1888</v>
      </c>
      <c r="U407">
        <v>0</v>
      </c>
      <c r="V407">
        <v>0</v>
      </c>
      <c r="W407">
        <v>0</v>
      </c>
      <c r="X407">
        <v>0</v>
      </c>
    </row>
    <row r="408" spans="1:24" hidden="1" x14ac:dyDescent="0.2">
      <c r="A408">
        <v>10101014482003</v>
      </c>
      <c r="B408" t="s">
        <v>1624</v>
      </c>
      <c r="C408" t="s">
        <v>1624</v>
      </c>
      <c r="D408" t="s">
        <v>1624</v>
      </c>
      <c r="E408" t="s">
        <v>1624</v>
      </c>
      <c r="F408">
        <v>4482003</v>
      </c>
      <c r="G408" t="s">
        <v>2144</v>
      </c>
      <c r="H408" t="s">
        <v>1812</v>
      </c>
      <c r="I408" t="s">
        <v>1812</v>
      </c>
      <c r="J408" t="s">
        <v>2116</v>
      </c>
      <c r="N408">
        <v>0</v>
      </c>
      <c r="O408" t="s">
        <v>1887</v>
      </c>
      <c r="P408" t="s">
        <v>1888</v>
      </c>
      <c r="U408">
        <v>0</v>
      </c>
      <c r="V408">
        <v>0</v>
      </c>
      <c r="W408">
        <v>0</v>
      </c>
      <c r="X408">
        <v>0</v>
      </c>
    </row>
    <row r="409" spans="1:24" hidden="1" x14ac:dyDescent="0.2">
      <c r="A409">
        <v>10101014482004</v>
      </c>
      <c r="B409" t="s">
        <v>1624</v>
      </c>
      <c r="C409" t="s">
        <v>1624</v>
      </c>
      <c r="D409" t="s">
        <v>1624</v>
      </c>
      <c r="E409" t="s">
        <v>1624</v>
      </c>
      <c r="F409">
        <v>4482004</v>
      </c>
      <c r="G409" t="s">
        <v>2145</v>
      </c>
      <c r="H409" t="s">
        <v>1812</v>
      </c>
      <c r="I409" t="s">
        <v>1812</v>
      </c>
      <c r="J409" t="s">
        <v>2116</v>
      </c>
      <c r="N409">
        <v>0</v>
      </c>
      <c r="O409" t="s">
        <v>1887</v>
      </c>
      <c r="P409" t="s">
        <v>1888</v>
      </c>
      <c r="U409">
        <v>0</v>
      </c>
      <c r="V409">
        <v>0</v>
      </c>
      <c r="W409">
        <v>0</v>
      </c>
      <c r="X409">
        <v>0</v>
      </c>
    </row>
    <row r="410" spans="1:24" hidden="1" x14ac:dyDescent="0.2">
      <c r="A410">
        <v>10101014482005</v>
      </c>
      <c r="B410" t="s">
        <v>1624</v>
      </c>
      <c r="C410" t="s">
        <v>1624</v>
      </c>
      <c r="D410" t="s">
        <v>1624</v>
      </c>
      <c r="E410" t="s">
        <v>1624</v>
      </c>
      <c r="F410">
        <v>4482005</v>
      </c>
      <c r="G410" t="s">
        <v>2146</v>
      </c>
      <c r="H410" t="s">
        <v>1812</v>
      </c>
      <c r="I410" t="s">
        <v>1812</v>
      </c>
      <c r="J410" t="s">
        <v>2116</v>
      </c>
      <c r="N410">
        <v>0</v>
      </c>
      <c r="O410" t="s">
        <v>1887</v>
      </c>
      <c r="P410" t="s">
        <v>1888</v>
      </c>
      <c r="U410">
        <v>0</v>
      </c>
      <c r="V410">
        <v>0</v>
      </c>
      <c r="W410">
        <v>0</v>
      </c>
      <c r="X410">
        <v>0</v>
      </c>
    </row>
    <row r="411" spans="1:24" hidden="1" x14ac:dyDescent="0.2">
      <c r="A411">
        <v>10101014482006</v>
      </c>
      <c r="B411" t="s">
        <v>1624</v>
      </c>
      <c r="C411" t="s">
        <v>1624</v>
      </c>
      <c r="D411" t="s">
        <v>1624</v>
      </c>
      <c r="E411" t="s">
        <v>1624</v>
      </c>
      <c r="F411">
        <v>4482006</v>
      </c>
      <c r="G411" t="s">
        <v>2147</v>
      </c>
      <c r="H411" t="s">
        <v>1812</v>
      </c>
      <c r="I411" t="s">
        <v>1812</v>
      </c>
      <c r="J411" t="s">
        <v>2116</v>
      </c>
      <c r="N411">
        <v>0</v>
      </c>
      <c r="O411" t="s">
        <v>1887</v>
      </c>
      <c r="P411" t="s">
        <v>1888</v>
      </c>
      <c r="U411">
        <v>0</v>
      </c>
      <c r="V411">
        <v>0</v>
      </c>
      <c r="W411">
        <v>0</v>
      </c>
      <c r="X411">
        <v>0</v>
      </c>
    </row>
    <row r="412" spans="1:24" hidden="1" x14ac:dyDescent="0.2">
      <c r="A412">
        <v>10101014482007</v>
      </c>
      <c r="B412" t="s">
        <v>1624</v>
      </c>
      <c r="C412" t="s">
        <v>1624</v>
      </c>
      <c r="D412" t="s">
        <v>1624</v>
      </c>
      <c r="E412" t="s">
        <v>1624</v>
      </c>
      <c r="F412">
        <v>4482007</v>
      </c>
      <c r="G412" t="s">
        <v>2148</v>
      </c>
      <c r="H412" t="s">
        <v>1812</v>
      </c>
      <c r="I412" t="s">
        <v>1812</v>
      </c>
      <c r="J412" t="s">
        <v>2116</v>
      </c>
      <c r="N412">
        <v>0</v>
      </c>
      <c r="O412" t="s">
        <v>1887</v>
      </c>
      <c r="P412" t="s">
        <v>1888</v>
      </c>
      <c r="U412">
        <v>0</v>
      </c>
      <c r="V412">
        <v>0</v>
      </c>
      <c r="W412">
        <v>0</v>
      </c>
      <c r="X412">
        <v>0</v>
      </c>
    </row>
    <row r="413" spans="1:24" hidden="1" x14ac:dyDescent="0.2">
      <c r="A413">
        <v>10101014482008</v>
      </c>
      <c r="B413" t="s">
        <v>1624</v>
      </c>
      <c r="C413" t="s">
        <v>1624</v>
      </c>
      <c r="D413" t="s">
        <v>1624</v>
      </c>
      <c r="E413" t="s">
        <v>1624</v>
      </c>
      <c r="F413">
        <v>4482008</v>
      </c>
      <c r="G413" t="s">
        <v>2149</v>
      </c>
      <c r="H413" t="s">
        <v>1812</v>
      </c>
      <c r="I413" t="s">
        <v>1812</v>
      </c>
      <c r="J413" t="s">
        <v>2116</v>
      </c>
      <c r="N413">
        <v>0</v>
      </c>
      <c r="O413" t="s">
        <v>1887</v>
      </c>
      <c r="P413" t="s">
        <v>1888</v>
      </c>
      <c r="U413">
        <v>0</v>
      </c>
      <c r="V413">
        <v>0</v>
      </c>
      <c r="W413">
        <v>0</v>
      </c>
      <c r="X413">
        <v>0</v>
      </c>
    </row>
    <row r="414" spans="1:24" hidden="1" x14ac:dyDescent="0.2">
      <c r="A414">
        <v>10101014482009</v>
      </c>
      <c r="B414" t="s">
        <v>1624</v>
      </c>
      <c r="C414" t="s">
        <v>1624</v>
      </c>
      <c r="D414" t="s">
        <v>1624</v>
      </c>
      <c r="E414" t="s">
        <v>1624</v>
      </c>
      <c r="F414">
        <v>4482009</v>
      </c>
      <c r="G414" t="s">
        <v>1775</v>
      </c>
      <c r="H414" t="s">
        <v>1812</v>
      </c>
      <c r="I414" t="s">
        <v>1812</v>
      </c>
      <c r="J414" t="s">
        <v>2116</v>
      </c>
      <c r="N414">
        <v>0</v>
      </c>
      <c r="O414" t="s">
        <v>1887</v>
      </c>
      <c r="P414" t="s">
        <v>1888</v>
      </c>
      <c r="U414">
        <v>0</v>
      </c>
      <c r="V414">
        <v>0</v>
      </c>
      <c r="W414">
        <v>0</v>
      </c>
      <c r="X414">
        <v>0</v>
      </c>
    </row>
    <row r="415" spans="1:24" hidden="1" x14ac:dyDescent="0.2">
      <c r="A415">
        <v>10101014482010</v>
      </c>
      <c r="B415" t="s">
        <v>1624</v>
      </c>
      <c r="C415" t="s">
        <v>1624</v>
      </c>
      <c r="D415" t="s">
        <v>1624</v>
      </c>
      <c r="E415" t="s">
        <v>1624</v>
      </c>
      <c r="F415">
        <v>4482010</v>
      </c>
      <c r="G415" t="s">
        <v>2150</v>
      </c>
      <c r="H415" t="s">
        <v>1812</v>
      </c>
      <c r="I415" t="s">
        <v>1812</v>
      </c>
      <c r="J415" t="s">
        <v>2116</v>
      </c>
      <c r="N415">
        <v>0</v>
      </c>
      <c r="O415" t="s">
        <v>1887</v>
      </c>
      <c r="P415" t="s">
        <v>1888</v>
      </c>
      <c r="U415">
        <v>0</v>
      </c>
      <c r="V415">
        <v>0</v>
      </c>
      <c r="W415">
        <v>0</v>
      </c>
      <c r="X415">
        <v>0</v>
      </c>
    </row>
    <row r="416" spans="1:24" hidden="1" x14ac:dyDescent="0.2">
      <c r="A416">
        <v>10101014482011</v>
      </c>
      <c r="B416" t="s">
        <v>1624</v>
      </c>
      <c r="C416" t="s">
        <v>1624</v>
      </c>
      <c r="D416" t="s">
        <v>1624</v>
      </c>
      <c r="E416" t="s">
        <v>1624</v>
      </c>
      <c r="F416">
        <v>4482011</v>
      </c>
      <c r="G416" t="s">
        <v>2151</v>
      </c>
      <c r="H416" t="s">
        <v>1812</v>
      </c>
      <c r="I416" t="s">
        <v>1812</v>
      </c>
      <c r="J416" t="s">
        <v>2116</v>
      </c>
      <c r="N416">
        <v>0</v>
      </c>
      <c r="O416" t="s">
        <v>1887</v>
      </c>
      <c r="P416" t="s">
        <v>1888</v>
      </c>
      <c r="U416">
        <v>0</v>
      </c>
      <c r="V416">
        <v>0</v>
      </c>
      <c r="W416">
        <v>0</v>
      </c>
      <c r="X416">
        <v>0</v>
      </c>
    </row>
    <row r="417" spans="1:24" hidden="1" x14ac:dyDescent="0.2">
      <c r="A417">
        <v>10101014482013</v>
      </c>
      <c r="B417" t="s">
        <v>1624</v>
      </c>
      <c r="C417" t="s">
        <v>1624</v>
      </c>
      <c r="D417" t="s">
        <v>1624</v>
      </c>
      <c r="E417" t="s">
        <v>1624</v>
      </c>
      <c r="F417">
        <v>4482013</v>
      </c>
      <c r="G417" t="s">
        <v>2152</v>
      </c>
      <c r="H417" t="s">
        <v>1812</v>
      </c>
      <c r="I417" t="s">
        <v>1812</v>
      </c>
      <c r="J417" t="s">
        <v>2116</v>
      </c>
      <c r="N417">
        <v>0</v>
      </c>
      <c r="O417" t="s">
        <v>1887</v>
      </c>
      <c r="P417" t="s">
        <v>1888</v>
      </c>
      <c r="U417">
        <v>0</v>
      </c>
      <c r="V417">
        <v>-26516.18</v>
      </c>
      <c r="W417">
        <v>0</v>
      </c>
      <c r="X417">
        <v>-26516.18</v>
      </c>
    </row>
    <row r="418" spans="1:24" hidden="1" x14ac:dyDescent="0.2">
      <c r="A418">
        <v>10101014482014</v>
      </c>
      <c r="B418" t="s">
        <v>1624</v>
      </c>
      <c r="C418" t="s">
        <v>1624</v>
      </c>
      <c r="D418" t="s">
        <v>1624</v>
      </c>
      <c r="E418" t="s">
        <v>1624</v>
      </c>
      <c r="F418">
        <v>4482014</v>
      </c>
      <c r="G418" t="s">
        <v>2153</v>
      </c>
      <c r="H418" t="s">
        <v>1812</v>
      </c>
      <c r="I418" t="s">
        <v>1812</v>
      </c>
      <c r="J418" t="s">
        <v>2116</v>
      </c>
      <c r="N418">
        <v>0</v>
      </c>
      <c r="O418" t="s">
        <v>1887</v>
      </c>
      <c r="P418" t="s">
        <v>1888</v>
      </c>
      <c r="U418">
        <v>0</v>
      </c>
      <c r="V418">
        <v>0</v>
      </c>
      <c r="W418">
        <v>0</v>
      </c>
      <c r="X418">
        <v>0</v>
      </c>
    </row>
    <row r="419" spans="1:24" hidden="1" x14ac:dyDescent="0.2">
      <c r="A419">
        <v>10101014605001</v>
      </c>
      <c r="B419" t="s">
        <v>1624</v>
      </c>
      <c r="C419" t="s">
        <v>1624</v>
      </c>
      <c r="D419" t="s">
        <v>1624</v>
      </c>
      <c r="E419" t="s">
        <v>1624</v>
      </c>
      <c r="F419">
        <v>4605001</v>
      </c>
      <c r="G419" t="s">
        <v>1842</v>
      </c>
      <c r="H419" t="s">
        <v>1812</v>
      </c>
      <c r="I419" t="s">
        <v>1812</v>
      </c>
      <c r="J419" t="s">
        <v>2052</v>
      </c>
      <c r="N419">
        <v>0</v>
      </c>
      <c r="O419" t="s">
        <v>2154</v>
      </c>
      <c r="P419" t="s">
        <v>2155</v>
      </c>
      <c r="U419">
        <v>0</v>
      </c>
      <c r="V419">
        <v>-2611701.15</v>
      </c>
      <c r="W419">
        <v>0</v>
      </c>
      <c r="X419">
        <v>-2611701.15</v>
      </c>
    </row>
    <row r="420" spans="1:24" hidden="1" x14ac:dyDescent="0.2">
      <c r="A420">
        <v>10101014605002</v>
      </c>
      <c r="B420" t="s">
        <v>1624</v>
      </c>
      <c r="C420" t="s">
        <v>1624</v>
      </c>
      <c r="D420" t="s">
        <v>1624</v>
      </c>
      <c r="E420" t="s">
        <v>1624</v>
      </c>
      <c r="F420">
        <v>4605002</v>
      </c>
      <c r="G420" t="s">
        <v>1851</v>
      </c>
      <c r="H420" t="s">
        <v>1812</v>
      </c>
      <c r="I420" t="s">
        <v>1812</v>
      </c>
      <c r="J420" t="s">
        <v>2052</v>
      </c>
      <c r="N420">
        <v>0</v>
      </c>
      <c r="O420" t="s">
        <v>2154</v>
      </c>
      <c r="P420" t="s">
        <v>2155</v>
      </c>
      <c r="U420">
        <v>0</v>
      </c>
      <c r="V420">
        <v>24095799.940000001</v>
      </c>
      <c r="W420">
        <v>0</v>
      </c>
      <c r="X420">
        <v>24095799.940000001</v>
      </c>
    </row>
    <row r="421" spans="1:24" hidden="1" x14ac:dyDescent="0.2">
      <c r="A421">
        <v>10101014605003</v>
      </c>
      <c r="B421" t="s">
        <v>1624</v>
      </c>
      <c r="C421" t="s">
        <v>1624</v>
      </c>
      <c r="D421" t="s">
        <v>1624</v>
      </c>
      <c r="E421" t="s">
        <v>1624</v>
      </c>
      <c r="F421">
        <v>4605003</v>
      </c>
      <c r="G421" t="s">
        <v>2156</v>
      </c>
      <c r="H421" t="s">
        <v>1812</v>
      </c>
      <c r="I421" t="s">
        <v>1812</v>
      </c>
      <c r="J421" t="s">
        <v>2052</v>
      </c>
      <c r="N421">
        <v>0</v>
      </c>
      <c r="O421" t="s">
        <v>2154</v>
      </c>
      <c r="P421" t="s">
        <v>2155</v>
      </c>
      <c r="U421">
        <v>0</v>
      </c>
      <c r="V421">
        <v>-19344.95</v>
      </c>
      <c r="W421">
        <v>0</v>
      </c>
      <c r="X421">
        <v>-19344.95</v>
      </c>
    </row>
    <row r="422" spans="1:24" hidden="1" x14ac:dyDescent="0.2">
      <c r="A422">
        <v>10101014605004</v>
      </c>
      <c r="B422" t="s">
        <v>1624</v>
      </c>
      <c r="C422" t="s">
        <v>1624</v>
      </c>
      <c r="D422" t="s">
        <v>1624</v>
      </c>
      <c r="E422" t="s">
        <v>1624</v>
      </c>
      <c r="F422">
        <v>4605004</v>
      </c>
      <c r="G422" t="s">
        <v>2157</v>
      </c>
      <c r="H422" t="s">
        <v>1812</v>
      </c>
      <c r="I422" t="s">
        <v>1812</v>
      </c>
      <c r="J422" t="s">
        <v>2052</v>
      </c>
      <c r="N422">
        <v>0</v>
      </c>
      <c r="O422" t="s">
        <v>2154</v>
      </c>
      <c r="P422" t="s">
        <v>2155</v>
      </c>
      <c r="U422">
        <v>0</v>
      </c>
      <c r="V422">
        <v>-18896381.210000001</v>
      </c>
      <c r="W422">
        <v>0</v>
      </c>
      <c r="X422">
        <v>-18896381.210000001</v>
      </c>
    </row>
    <row r="423" spans="1:24" hidden="1" x14ac:dyDescent="0.2">
      <c r="A423">
        <v>10101014610001</v>
      </c>
      <c r="B423" t="s">
        <v>1624</v>
      </c>
      <c r="C423" t="s">
        <v>1624</v>
      </c>
      <c r="D423" t="s">
        <v>1624</v>
      </c>
      <c r="E423" t="s">
        <v>1624</v>
      </c>
      <c r="F423">
        <v>4610001</v>
      </c>
      <c r="G423" t="s">
        <v>2158</v>
      </c>
      <c r="H423" t="s">
        <v>1812</v>
      </c>
      <c r="I423" t="s">
        <v>1812</v>
      </c>
      <c r="J423" t="s">
        <v>2052</v>
      </c>
      <c r="N423">
        <v>0</v>
      </c>
      <c r="O423" t="s">
        <v>738</v>
      </c>
      <c r="P423" t="s">
        <v>2159</v>
      </c>
      <c r="U423">
        <v>0</v>
      </c>
      <c r="V423">
        <v>700</v>
      </c>
      <c r="W423">
        <v>0</v>
      </c>
      <c r="X423">
        <v>700</v>
      </c>
    </row>
    <row r="424" spans="1:24" hidden="1" x14ac:dyDescent="0.2">
      <c r="A424">
        <v>10101014610002</v>
      </c>
      <c r="B424" t="s">
        <v>1624</v>
      </c>
      <c r="C424" t="s">
        <v>1624</v>
      </c>
      <c r="D424" t="s">
        <v>1624</v>
      </c>
      <c r="E424" t="s">
        <v>1624</v>
      </c>
      <c r="F424">
        <v>4610002</v>
      </c>
      <c r="G424" t="s">
        <v>2160</v>
      </c>
      <c r="H424" t="s">
        <v>1812</v>
      </c>
      <c r="I424" t="s">
        <v>1812</v>
      </c>
      <c r="J424" t="s">
        <v>2052</v>
      </c>
      <c r="N424">
        <v>0</v>
      </c>
      <c r="O424" t="s">
        <v>738</v>
      </c>
      <c r="P424" t="s">
        <v>2159</v>
      </c>
      <c r="U424">
        <v>0</v>
      </c>
      <c r="V424">
        <v>600</v>
      </c>
      <c r="W424">
        <v>0</v>
      </c>
      <c r="X424">
        <v>600</v>
      </c>
    </row>
    <row r="425" spans="1:24" hidden="1" x14ac:dyDescent="0.2">
      <c r="A425">
        <v>10101014950001</v>
      </c>
      <c r="B425" t="s">
        <v>1624</v>
      </c>
      <c r="C425" t="s">
        <v>1624</v>
      </c>
      <c r="D425" t="s">
        <v>1624</v>
      </c>
      <c r="E425" t="s">
        <v>1624</v>
      </c>
      <c r="F425">
        <v>4950001</v>
      </c>
      <c r="G425" t="s">
        <v>1628</v>
      </c>
      <c r="H425" t="s">
        <v>1812</v>
      </c>
      <c r="I425" t="s">
        <v>1812</v>
      </c>
      <c r="J425" t="s">
        <v>758</v>
      </c>
      <c r="N425">
        <v>0</v>
      </c>
      <c r="O425" t="s">
        <v>758</v>
      </c>
      <c r="P425" t="s">
        <v>1900</v>
      </c>
      <c r="U425">
        <v>0</v>
      </c>
      <c r="V425">
        <v>12641.1</v>
      </c>
      <c r="W425">
        <v>0</v>
      </c>
      <c r="X425">
        <v>12641.1</v>
      </c>
    </row>
    <row r="426" spans="1:24" hidden="1" x14ac:dyDescent="0.2">
      <c r="A426">
        <v>10101014950002</v>
      </c>
      <c r="B426" t="s">
        <v>1624</v>
      </c>
      <c r="C426" t="s">
        <v>1624</v>
      </c>
      <c r="D426" t="s">
        <v>1624</v>
      </c>
      <c r="E426" t="s">
        <v>1624</v>
      </c>
      <c r="F426">
        <v>4950002</v>
      </c>
      <c r="G426" t="s">
        <v>2161</v>
      </c>
      <c r="H426" t="s">
        <v>1812</v>
      </c>
      <c r="I426" t="s">
        <v>1812</v>
      </c>
      <c r="J426" t="s">
        <v>758</v>
      </c>
      <c r="N426">
        <v>0</v>
      </c>
      <c r="O426" t="s">
        <v>758</v>
      </c>
      <c r="P426" t="s">
        <v>1900</v>
      </c>
      <c r="U426">
        <v>0</v>
      </c>
      <c r="V426">
        <v>0</v>
      </c>
      <c r="W426">
        <v>0</v>
      </c>
      <c r="X426">
        <v>0</v>
      </c>
    </row>
    <row r="427" spans="1:24" hidden="1" x14ac:dyDescent="0.2">
      <c r="A427">
        <v>10101014950003</v>
      </c>
      <c r="B427" t="s">
        <v>1624</v>
      </c>
      <c r="C427" t="s">
        <v>1624</v>
      </c>
      <c r="D427" t="s">
        <v>1624</v>
      </c>
      <c r="E427" t="s">
        <v>1624</v>
      </c>
      <c r="F427">
        <v>4950003</v>
      </c>
      <c r="G427" t="s">
        <v>2162</v>
      </c>
      <c r="H427" t="s">
        <v>1812</v>
      </c>
      <c r="I427" t="s">
        <v>1812</v>
      </c>
      <c r="J427" t="s">
        <v>758</v>
      </c>
      <c r="N427">
        <v>0</v>
      </c>
      <c r="O427" t="s">
        <v>758</v>
      </c>
      <c r="P427" t="s">
        <v>1900</v>
      </c>
      <c r="U427">
        <v>0</v>
      </c>
      <c r="V427">
        <v>123613.86</v>
      </c>
      <c r="W427">
        <v>0</v>
      </c>
      <c r="X427">
        <v>123613.86</v>
      </c>
    </row>
    <row r="428" spans="1:24" hidden="1" x14ac:dyDescent="0.2">
      <c r="A428">
        <v>10101014950004</v>
      </c>
      <c r="B428" t="s">
        <v>1624</v>
      </c>
      <c r="C428" t="s">
        <v>1624</v>
      </c>
      <c r="D428" t="s">
        <v>1624</v>
      </c>
      <c r="E428" t="s">
        <v>1624</v>
      </c>
      <c r="F428">
        <v>4950004</v>
      </c>
      <c r="G428" t="s">
        <v>1633</v>
      </c>
      <c r="H428" t="s">
        <v>1812</v>
      </c>
      <c r="I428" t="s">
        <v>1812</v>
      </c>
      <c r="J428" t="s">
        <v>758</v>
      </c>
      <c r="N428">
        <v>0</v>
      </c>
      <c r="O428" t="s">
        <v>758</v>
      </c>
      <c r="P428" t="s">
        <v>1900</v>
      </c>
      <c r="U428">
        <v>0</v>
      </c>
      <c r="V428">
        <v>60751.95</v>
      </c>
      <c r="W428">
        <v>0</v>
      </c>
      <c r="X428">
        <v>60751.95</v>
      </c>
    </row>
    <row r="429" spans="1:24" hidden="1" x14ac:dyDescent="0.2">
      <c r="A429">
        <v>10101014950005</v>
      </c>
      <c r="B429" t="s">
        <v>1624</v>
      </c>
      <c r="C429" t="s">
        <v>1624</v>
      </c>
      <c r="D429" t="s">
        <v>1624</v>
      </c>
      <c r="E429" t="s">
        <v>1624</v>
      </c>
      <c r="F429">
        <v>4950005</v>
      </c>
      <c r="G429" t="s">
        <v>1632</v>
      </c>
      <c r="H429" t="s">
        <v>1812</v>
      </c>
      <c r="I429" t="s">
        <v>1812</v>
      </c>
      <c r="J429" t="s">
        <v>2116</v>
      </c>
      <c r="N429">
        <v>0</v>
      </c>
      <c r="O429" t="s">
        <v>1887</v>
      </c>
      <c r="P429" t="s">
        <v>1888</v>
      </c>
      <c r="U429">
        <v>0</v>
      </c>
      <c r="V429">
        <v>1250</v>
      </c>
      <c r="W429">
        <v>0</v>
      </c>
      <c r="X429">
        <v>1250</v>
      </c>
    </row>
    <row r="430" spans="1:24" hidden="1" x14ac:dyDescent="0.2">
      <c r="A430">
        <v>10101014950006</v>
      </c>
      <c r="B430" t="s">
        <v>1624</v>
      </c>
      <c r="C430" t="s">
        <v>1624</v>
      </c>
      <c r="D430" t="s">
        <v>1624</v>
      </c>
      <c r="E430" t="s">
        <v>1624</v>
      </c>
      <c r="F430">
        <v>4950006</v>
      </c>
      <c r="G430" t="s">
        <v>2163</v>
      </c>
      <c r="H430" t="s">
        <v>1812</v>
      </c>
      <c r="I430" t="s">
        <v>1812</v>
      </c>
      <c r="J430" t="s">
        <v>758</v>
      </c>
      <c r="N430">
        <v>0</v>
      </c>
      <c r="O430" t="s">
        <v>758</v>
      </c>
      <c r="P430" t="s">
        <v>1900</v>
      </c>
      <c r="U430">
        <v>0</v>
      </c>
      <c r="V430">
        <v>0</v>
      </c>
      <c r="W430">
        <v>0</v>
      </c>
      <c r="X430">
        <v>0</v>
      </c>
    </row>
    <row r="431" spans="1:24" hidden="1" x14ac:dyDescent="0.2">
      <c r="A431">
        <v>10101014950007</v>
      </c>
      <c r="B431" t="s">
        <v>1624</v>
      </c>
      <c r="C431" t="s">
        <v>1624</v>
      </c>
      <c r="D431" t="s">
        <v>1624</v>
      </c>
      <c r="E431" t="s">
        <v>1624</v>
      </c>
      <c r="F431">
        <v>4950007</v>
      </c>
      <c r="G431" t="s">
        <v>1668</v>
      </c>
      <c r="H431" t="s">
        <v>1812</v>
      </c>
      <c r="I431" t="s">
        <v>1812</v>
      </c>
      <c r="J431" t="s">
        <v>758</v>
      </c>
      <c r="N431">
        <v>0</v>
      </c>
      <c r="O431" t="s">
        <v>758</v>
      </c>
      <c r="P431" t="s">
        <v>1900</v>
      </c>
      <c r="U431">
        <v>0</v>
      </c>
      <c r="V431">
        <v>-29340.82</v>
      </c>
      <c r="W431">
        <v>0</v>
      </c>
      <c r="X431">
        <v>-29340.82</v>
      </c>
    </row>
    <row r="432" spans="1:24" hidden="1" x14ac:dyDescent="0.2">
      <c r="A432">
        <v>10101014950008</v>
      </c>
      <c r="B432" t="s">
        <v>1624</v>
      </c>
      <c r="C432" t="s">
        <v>1624</v>
      </c>
      <c r="D432" t="s">
        <v>1624</v>
      </c>
      <c r="E432" t="s">
        <v>1624</v>
      </c>
      <c r="F432">
        <v>4950008</v>
      </c>
      <c r="G432" t="s">
        <v>2164</v>
      </c>
      <c r="H432" t="s">
        <v>1812</v>
      </c>
      <c r="I432" t="s">
        <v>1812</v>
      </c>
      <c r="J432" t="s">
        <v>758</v>
      </c>
      <c r="N432">
        <v>0</v>
      </c>
      <c r="O432" t="s">
        <v>758</v>
      </c>
      <c r="P432" t="s">
        <v>1900</v>
      </c>
      <c r="U432">
        <v>0</v>
      </c>
      <c r="V432">
        <v>0</v>
      </c>
      <c r="W432">
        <v>0</v>
      </c>
      <c r="X432">
        <v>0</v>
      </c>
    </row>
    <row r="433" spans="1:24" hidden="1" x14ac:dyDescent="0.2">
      <c r="A433">
        <v>10101014950010</v>
      </c>
      <c r="B433" t="s">
        <v>1624</v>
      </c>
      <c r="C433" t="s">
        <v>1624</v>
      </c>
      <c r="D433" t="s">
        <v>1624</v>
      </c>
      <c r="E433" t="s">
        <v>1624</v>
      </c>
      <c r="F433">
        <v>4950010</v>
      </c>
      <c r="G433" t="s">
        <v>2165</v>
      </c>
      <c r="H433" t="s">
        <v>1812</v>
      </c>
      <c r="I433" t="s">
        <v>1812</v>
      </c>
      <c r="J433" t="s">
        <v>758</v>
      </c>
      <c r="N433">
        <v>0</v>
      </c>
      <c r="O433" t="s">
        <v>758</v>
      </c>
      <c r="P433" t="s">
        <v>1900</v>
      </c>
      <c r="U433">
        <v>0</v>
      </c>
      <c r="V433">
        <v>0</v>
      </c>
      <c r="W433">
        <v>0</v>
      </c>
      <c r="X433">
        <v>0</v>
      </c>
    </row>
    <row r="434" spans="1:24" hidden="1" x14ac:dyDescent="0.2">
      <c r="A434">
        <v>10101014950011</v>
      </c>
      <c r="B434" t="s">
        <v>1624</v>
      </c>
      <c r="C434" t="s">
        <v>1624</v>
      </c>
      <c r="D434" t="s">
        <v>1624</v>
      </c>
      <c r="E434" t="s">
        <v>1624</v>
      </c>
      <c r="F434">
        <v>4950011</v>
      </c>
      <c r="G434" t="s">
        <v>2166</v>
      </c>
      <c r="H434" t="s">
        <v>1812</v>
      </c>
      <c r="I434" t="s">
        <v>1812</v>
      </c>
      <c r="J434" t="s">
        <v>758</v>
      </c>
      <c r="N434">
        <v>0</v>
      </c>
      <c r="O434" t="s">
        <v>758</v>
      </c>
      <c r="P434" t="s">
        <v>1900</v>
      </c>
      <c r="U434">
        <v>0</v>
      </c>
      <c r="V434">
        <v>0</v>
      </c>
      <c r="W434">
        <v>0</v>
      </c>
      <c r="X434">
        <v>0</v>
      </c>
    </row>
    <row r="435" spans="1:24" hidden="1" x14ac:dyDescent="0.2">
      <c r="A435">
        <v>10101014950012</v>
      </c>
      <c r="B435" t="s">
        <v>1624</v>
      </c>
      <c r="C435" t="s">
        <v>1624</v>
      </c>
      <c r="D435" t="s">
        <v>1624</v>
      </c>
      <c r="E435" t="s">
        <v>1624</v>
      </c>
      <c r="F435">
        <v>4950012</v>
      </c>
      <c r="G435" t="s">
        <v>1634</v>
      </c>
      <c r="H435" t="s">
        <v>1812</v>
      </c>
      <c r="I435" t="s">
        <v>1812</v>
      </c>
      <c r="J435" t="s">
        <v>758</v>
      </c>
      <c r="N435">
        <v>0</v>
      </c>
      <c r="O435" t="s">
        <v>758</v>
      </c>
      <c r="P435" t="s">
        <v>1900</v>
      </c>
      <c r="U435">
        <v>0</v>
      </c>
      <c r="V435">
        <v>11647.31</v>
      </c>
      <c r="W435">
        <v>0</v>
      </c>
      <c r="X435">
        <v>11647.31</v>
      </c>
    </row>
    <row r="436" spans="1:24" hidden="1" x14ac:dyDescent="0.2">
      <c r="A436">
        <v>10101014950013</v>
      </c>
      <c r="B436" t="s">
        <v>1624</v>
      </c>
      <c r="C436" t="s">
        <v>1624</v>
      </c>
      <c r="D436" t="s">
        <v>1624</v>
      </c>
      <c r="E436" t="s">
        <v>1624</v>
      </c>
      <c r="F436">
        <v>4950013</v>
      </c>
      <c r="G436" t="s">
        <v>2167</v>
      </c>
      <c r="H436" t="s">
        <v>1812</v>
      </c>
      <c r="I436" t="s">
        <v>1812</v>
      </c>
      <c r="J436" t="s">
        <v>758</v>
      </c>
      <c r="N436">
        <v>0</v>
      </c>
      <c r="O436" t="s">
        <v>758</v>
      </c>
      <c r="P436" t="s">
        <v>1900</v>
      </c>
      <c r="U436">
        <v>0</v>
      </c>
      <c r="V436">
        <v>25143.77</v>
      </c>
      <c r="W436">
        <v>0</v>
      </c>
      <c r="X436">
        <v>25143.77</v>
      </c>
    </row>
    <row r="437" spans="1:24" hidden="1" x14ac:dyDescent="0.2">
      <c r="A437">
        <v>10101014950014</v>
      </c>
      <c r="B437" t="s">
        <v>1624</v>
      </c>
      <c r="C437" t="s">
        <v>1624</v>
      </c>
      <c r="D437" t="s">
        <v>1624</v>
      </c>
      <c r="E437" t="s">
        <v>1624</v>
      </c>
      <c r="F437">
        <v>4950014</v>
      </c>
      <c r="G437" t="s">
        <v>2168</v>
      </c>
      <c r="H437" t="s">
        <v>1812</v>
      </c>
      <c r="I437" t="s">
        <v>1812</v>
      </c>
      <c r="J437" t="s">
        <v>758</v>
      </c>
      <c r="N437">
        <v>0</v>
      </c>
      <c r="O437" t="s">
        <v>758</v>
      </c>
      <c r="P437" t="s">
        <v>1900</v>
      </c>
      <c r="U437">
        <v>0</v>
      </c>
      <c r="V437">
        <v>-2615</v>
      </c>
      <c r="W437">
        <v>0</v>
      </c>
      <c r="X437">
        <v>-2615</v>
      </c>
    </row>
    <row r="438" spans="1:24" hidden="1" x14ac:dyDescent="0.2">
      <c r="A438">
        <v>10101014950015</v>
      </c>
      <c r="B438" t="s">
        <v>1624</v>
      </c>
      <c r="C438" t="s">
        <v>1624</v>
      </c>
      <c r="D438" t="s">
        <v>1624</v>
      </c>
      <c r="E438" t="s">
        <v>1624</v>
      </c>
      <c r="F438">
        <v>4950015</v>
      </c>
      <c r="G438" t="s">
        <v>2169</v>
      </c>
      <c r="H438" t="s">
        <v>1812</v>
      </c>
      <c r="I438" t="s">
        <v>1812</v>
      </c>
      <c r="J438" t="s">
        <v>758</v>
      </c>
      <c r="N438">
        <v>0</v>
      </c>
      <c r="O438" t="s">
        <v>758</v>
      </c>
      <c r="P438" t="s">
        <v>1900</v>
      </c>
      <c r="U438">
        <v>0</v>
      </c>
      <c r="V438">
        <v>0</v>
      </c>
      <c r="W438">
        <v>0</v>
      </c>
      <c r="X438">
        <v>0</v>
      </c>
    </row>
    <row r="439" spans="1:24" hidden="1" x14ac:dyDescent="0.2">
      <c r="A439">
        <v>10101014950016</v>
      </c>
      <c r="B439" t="s">
        <v>1624</v>
      </c>
      <c r="C439" t="s">
        <v>1624</v>
      </c>
      <c r="D439" t="s">
        <v>1624</v>
      </c>
      <c r="E439" t="s">
        <v>1624</v>
      </c>
      <c r="F439">
        <v>4950016</v>
      </c>
      <c r="G439" t="s">
        <v>2170</v>
      </c>
      <c r="H439" t="s">
        <v>1812</v>
      </c>
      <c r="I439" t="s">
        <v>1812</v>
      </c>
      <c r="J439" t="s">
        <v>758</v>
      </c>
      <c r="N439">
        <v>0</v>
      </c>
      <c r="O439" t="s">
        <v>758</v>
      </c>
      <c r="P439" t="s">
        <v>1900</v>
      </c>
      <c r="U439">
        <v>0</v>
      </c>
      <c r="V439">
        <v>-78.2</v>
      </c>
      <c r="W439">
        <v>0</v>
      </c>
      <c r="X439">
        <v>-78.2</v>
      </c>
    </row>
    <row r="440" spans="1:24" hidden="1" x14ac:dyDescent="0.2">
      <c r="A440">
        <v>10101014950017</v>
      </c>
      <c r="B440" t="s">
        <v>1624</v>
      </c>
      <c r="C440" t="s">
        <v>1624</v>
      </c>
      <c r="D440" t="s">
        <v>1624</v>
      </c>
      <c r="E440" t="s">
        <v>1624</v>
      </c>
      <c r="F440">
        <v>4950017</v>
      </c>
      <c r="G440" t="s">
        <v>2171</v>
      </c>
      <c r="H440" t="s">
        <v>1812</v>
      </c>
      <c r="I440" t="s">
        <v>1812</v>
      </c>
      <c r="J440" t="s">
        <v>758</v>
      </c>
      <c r="N440">
        <v>0</v>
      </c>
      <c r="O440" t="s">
        <v>758</v>
      </c>
      <c r="P440" t="s">
        <v>1900</v>
      </c>
      <c r="U440">
        <v>0</v>
      </c>
      <c r="V440">
        <v>0</v>
      </c>
      <c r="W440">
        <v>0</v>
      </c>
      <c r="X440">
        <v>0</v>
      </c>
    </row>
    <row r="441" spans="1:24" hidden="1" x14ac:dyDescent="0.2">
      <c r="A441">
        <v>10101014950018</v>
      </c>
      <c r="B441" t="s">
        <v>1624</v>
      </c>
      <c r="C441" t="s">
        <v>1624</v>
      </c>
      <c r="D441" t="s">
        <v>1624</v>
      </c>
      <c r="E441" t="s">
        <v>1624</v>
      </c>
      <c r="F441">
        <v>4950018</v>
      </c>
      <c r="G441" t="s">
        <v>2172</v>
      </c>
      <c r="H441" t="s">
        <v>1812</v>
      </c>
      <c r="I441" t="s">
        <v>1812</v>
      </c>
      <c r="J441" t="s">
        <v>758</v>
      </c>
      <c r="N441">
        <v>0</v>
      </c>
      <c r="O441" t="s">
        <v>758</v>
      </c>
      <c r="P441" t="s">
        <v>1900</v>
      </c>
      <c r="U441">
        <v>0</v>
      </c>
      <c r="V441">
        <v>0</v>
      </c>
      <c r="W441">
        <v>0</v>
      </c>
      <c r="X441">
        <v>0</v>
      </c>
    </row>
    <row r="442" spans="1:24" hidden="1" x14ac:dyDescent="0.2">
      <c r="A442">
        <v>10101014950019</v>
      </c>
      <c r="B442" t="s">
        <v>1624</v>
      </c>
      <c r="C442" t="s">
        <v>1624</v>
      </c>
      <c r="D442" t="s">
        <v>1624</v>
      </c>
      <c r="E442" t="s">
        <v>1624</v>
      </c>
      <c r="F442">
        <v>4950019</v>
      </c>
      <c r="G442" t="s">
        <v>2173</v>
      </c>
      <c r="H442" t="s">
        <v>1812</v>
      </c>
      <c r="I442" t="s">
        <v>1812</v>
      </c>
      <c r="J442" t="s">
        <v>758</v>
      </c>
      <c r="N442">
        <v>0</v>
      </c>
      <c r="O442" t="s">
        <v>758</v>
      </c>
      <c r="P442" t="s">
        <v>1900</v>
      </c>
      <c r="U442">
        <v>0</v>
      </c>
      <c r="V442">
        <v>0</v>
      </c>
      <c r="W442">
        <v>0</v>
      </c>
      <c r="X442">
        <v>0</v>
      </c>
    </row>
    <row r="443" spans="1:24" hidden="1" x14ac:dyDescent="0.2">
      <c r="A443">
        <v>10101014950020</v>
      </c>
      <c r="B443" t="s">
        <v>1624</v>
      </c>
      <c r="C443" t="s">
        <v>1624</v>
      </c>
      <c r="D443" t="s">
        <v>1624</v>
      </c>
      <c r="E443" t="s">
        <v>1624</v>
      </c>
      <c r="F443">
        <v>4950020</v>
      </c>
      <c r="G443" t="s">
        <v>2174</v>
      </c>
      <c r="H443" t="s">
        <v>1812</v>
      </c>
      <c r="I443" t="s">
        <v>1812</v>
      </c>
      <c r="J443" t="s">
        <v>758</v>
      </c>
      <c r="N443">
        <v>0</v>
      </c>
      <c r="O443" t="s">
        <v>758</v>
      </c>
      <c r="P443" t="s">
        <v>1900</v>
      </c>
      <c r="U443">
        <v>0</v>
      </c>
      <c r="V443">
        <v>0</v>
      </c>
      <c r="W443">
        <v>0</v>
      </c>
      <c r="X443">
        <v>0</v>
      </c>
    </row>
    <row r="444" spans="1:24" hidden="1" x14ac:dyDescent="0.2">
      <c r="A444">
        <v>10101014950021</v>
      </c>
      <c r="B444" t="s">
        <v>1624</v>
      </c>
      <c r="C444" t="s">
        <v>1624</v>
      </c>
      <c r="D444" t="s">
        <v>1624</v>
      </c>
      <c r="E444" t="s">
        <v>1624</v>
      </c>
      <c r="F444">
        <v>4950021</v>
      </c>
      <c r="G444" t="s">
        <v>2175</v>
      </c>
      <c r="H444" t="s">
        <v>1812</v>
      </c>
      <c r="I444" t="s">
        <v>1812</v>
      </c>
      <c r="J444" t="s">
        <v>758</v>
      </c>
      <c r="N444">
        <v>0</v>
      </c>
      <c r="O444" t="s">
        <v>758</v>
      </c>
      <c r="P444" t="s">
        <v>1900</v>
      </c>
      <c r="U444">
        <v>0</v>
      </c>
      <c r="V444">
        <v>0</v>
      </c>
      <c r="W444">
        <v>0</v>
      </c>
      <c r="X444">
        <v>0</v>
      </c>
    </row>
    <row r="445" spans="1:24" hidden="1" x14ac:dyDescent="0.2">
      <c r="A445">
        <v>10101014950023</v>
      </c>
      <c r="B445" t="s">
        <v>1624</v>
      </c>
      <c r="C445" t="s">
        <v>1624</v>
      </c>
      <c r="D445" t="s">
        <v>1624</v>
      </c>
      <c r="E445" t="s">
        <v>1624</v>
      </c>
      <c r="F445">
        <v>4950023</v>
      </c>
      <c r="G445" t="s">
        <v>1953</v>
      </c>
      <c r="H445" t="s">
        <v>1812</v>
      </c>
      <c r="I445" t="s">
        <v>1812</v>
      </c>
      <c r="J445" t="s">
        <v>758</v>
      </c>
      <c r="N445">
        <v>0</v>
      </c>
      <c r="O445" t="s">
        <v>758</v>
      </c>
      <c r="P445" t="s">
        <v>1900</v>
      </c>
      <c r="U445">
        <v>0</v>
      </c>
      <c r="V445">
        <v>0</v>
      </c>
      <c r="W445">
        <v>0</v>
      </c>
      <c r="X445">
        <v>0</v>
      </c>
    </row>
    <row r="446" spans="1:24" hidden="1" x14ac:dyDescent="0.2">
      <c r="A446">
        <v>10101014950024</v>
      </c>
      <c r="B446" t="s">
        <v>1624</v>
      </c>
      <c r="C446" t="s">
        <v>1624</v>
      </c>
      <c r="D446" t="s">
        <v>1624</v>
      </c>
      <c r="E446" t="s">
        <v>1624</v>
      </c>
      <c r="F446">
        <v>4950024</v>
      </c>
      <c r="G446" t="s">
        <v>2176</v>
      </c>
      <c r="H446" t="s">
        <v>1812</v>
      </c>
      <c r="I446" t="s">
        <v>1812</v>
      </c>
      <c r="J446" t="s">
        <v>758</v>
      </c>
      <c r="N446">
        <v>0</v>
      </c>
      <c r="O446" t="s">
        <v>758</v>
      </c>
      <c r="P446" t="s">
        <v>1900</v>
      </c>
      <c r="U446">
        <v>0</v>
      </c>
      <c r="V446">
        <v>0</v>
      </c>
      <c r="W446">
        <v>0</v>
      </c>
      <c r="X446">
        <v>0</v>
      </c>
    </row>
    <row r="447" spans="1:24" hidden="1" x14ac:dyDescent="0.2">
      <c r="A447">
        <v>10101014950025</v>
      </c>
      <c r="B447" t="s">
        <v>1624</v>
      </c>
      <c r="C447" t="s">
        <v>1624</v>
      </c>
      <c r="D447" t="s">
        <v>1624</v>
      </c>
      <c r="E447" t="s">
        <v>1624</v>
      </c>
      <c r="F447">
        <v>4950025</v>
      </c>
      <c r="G447" t="s">
        <v>2177</v>
      </c>
      <c r="H447" t="s">
        <v>1812</v>
      </c>
      <c r="I447" t="s">
        <v>1812</v>
      </c>
      <c r="J447" t="s">
        <v>758</v>
      </c>
      <c r="N447">
        <v>0</v>
      </c>
      <c r="O447" t="s">
        <v>758</v>
      </c>
      <c r="P447" t="s">
        <v>1900</v>
      </c>
      <c r="U447">
        <v>0</v>
      </c>
      <c r="V447">
        <v>0</v>
      </c>
      <c r="W447">
        <v>0</v>
      </c>
      <c r="X447">
        <v>0</v>
      </c>
    </row>
    <row r="448" spans="1:24" hidden="1" x14ac:dyDescent="0.2">
      <c r="A448">
        <v>10101014950026</v>
      </c>
      <c r="B448" t="s">
        <v>1624</v>
      </c>
      <c r="C448" t="s">
        <v>1624</v>
      </c>
      <c r="D448" t="s">
        <v>1624</v>
      </c>
      <c r="E448" t="s">
        <v>1624</v>
      </c>
      <c r="F448">
        <v>4950026</v>
      </c>
      <c r="G448" t="s">
        <v>2178</v>
      </c>
      <c r="H448" t="s">
        <v>1812</v>
      </c>
      <c r="I448" t="s">
        <v>1812</v>
      </c>
      <c r="J448" t="s">
        <v>758</v>
      </c>
      <c r="N448">
        <v>0</v>
      </c>
      <c r="O448" t="s">
        <v>758</v>
      </c>
      <c r="P448" t="s">
        <v>1900</v>
      </c>
      <c r="U448">
        <v>0</v>
      </c>
      <c r="V448">
        <v>-2000.02</v>
      </c>
      <c r="W448">
        <v>0</v>
      </c>
      <c r="X448">
        <v>-2000.02</v>
      </c>
    </row>
    <row r="449" spans="1:24" hidden="1" x14ac:dyDescent="0.2">
      <c r="A449">
        <v>10101014950027</v>
      </c>
      <c r="B449" t="s">
        <v>1624</v>
      </c>
      <c r="C449" t="s">
        <v>1624</v>
      </c>
      <c r="D449" t="s">
        <v>1624</v>
      </c>
      <c r="E449" t="s">
        <v>1624</v>
      </c>
      <c r="F449">
        <v>4950027</v>
      </c>
      <c r="G449" t="s">
        <v>2179</v>
      </c>
      <c r="H449" t="s">
        <v>1812</v>
      </c>
      <c r="I449" t="s">
        <v>1812</v>
      </c>
      <c r="J449" t="s">
        <v>758</v>
      </c>
      <c r="N449">
        <v>0</v>
      </c>
      <c r="O449" t="s">
        <v>758</v>
      </c>
      <c r="P449" t="s">
        <v>1900</v>
      </c>
      <c r="U449">
        <v>0</v>
      </c>
      <c r="V449">
        <v>0</v>
      </c>
      <c r="W449">
        <v>0</v>
      </c>
      <c r="X449">
        <v>0</v>
      </c>
    </row>
    <row r="450" spans="1:24" hidden="1" x14ac:dyDescent="0.2">
      <c r="A450">
        <v>10101014950028</v>
      </c>
      <c r="B450" t="s">
        <v>1624</v>
      </c>
      <c r="C450" t="s">
        <v>1624</v>
      </c>
      <c r="D450" t="s">
        <v>1624</v>
      </c>
      <c r="E450" t="s">
        <v>1624</v>
      </c>
      <c r="F450">
        <v>4950028</v>
      </c>
      <c r="G450" t="s">
        <v>2180</v>
      </c>
      <c r="H450" t="s">
        <v>1812</v>
      </c>
      <c r="I450" t="s">
        <v>1812</v>
      </c>
      <c r="J450" t="s">
        <v>758</v>
      </c>
      <c r="N450">
        <v>0</v>
      </c>
      <c r="O450" t="s">
        <v>758</v>
      </c>
      <c r="P450" t="s">
        <v>1900</v>
      </c>
      <c r="U450">
        <v>0</v>
      </c>
      <c r="V450">
        <v>29340.82</v>
      </c>
      <c r="W450">
        <v>0</v>
      </c>
      <c r="X450">
        <v>29340.82</v>
      </c>
    </row>
    <row r="451" spans="1:24" hidden="1" x14ac:dyDescent="0.2">
      <c r="A451">
        <v>10101014950031</v>
      </c>
      <c r="B451" t="s">
        <v>1624</v>
      </c>
      <c r="C451" t="s">
        <v>1624</v>
      </c>
      <c r="D451" t="s">
        <v>1624</v>
      </c>
      <c r="E451" t="s">
        <v>1624</v>
      </c>
      <c r="F451">
        <v>4950031</v>
      </c>
      <c r="G451" t="s">
        <v>2181</v>
      </c>
      <c r="H451" t="s">
        <v>1812</v>
      </c>
      <c r="I451" t="s">
        <v>1812</v>
      </c>
      <c r="J451" t="s">
        <v>758</v>
      </c>
      <c r="N451">
        <v>0</v>
      </c>
      <c r="O451" t="s">
        <v>758</v>
      </c>
      <c r="P451" t="s">
        <v>1900</v>
      </c>
      <c r="U451">
        <v>0</v>
      </c>
      <c r="V451">
        <v>0</v>
      </c>
      <c r="W451">
        <v>0</v>
      </c>
      <c r="X451">
        <v>0</v>
      </c>
    </row>
    <row r="452" spans="1:24" hidden="1" x14ac:dyDescent="0.2">
      <c r="A452">
        <v>10101014950033</v>
      </c>
      <c r="B452" t="s">
        <v>1624</v>
      </c>
      <c r="C452" t="s">
        <v>1624</v>
      </c>
      <c r="D452" t="s">
        <v>1624</v>
      </c>
      <c r="E452" t="s">
        <v>1624</v>
      </c>
      <c r="F452">
        <v>4950033</v>
      </c>
      <c r="G452" t="s">
        <v>2182</v>
      </c>
      <c r="H452" t="s">
        <v>1812</v>
      </c>
      <c r="I452" t="s">
        <v>1812</v>
      </c>
      <c r="J452" t="s">
        <v>758</v>
      </c>
      <c r="N452">
        <v>0</v>
      </c>
      <c r="O452" t="s">
        <v>758</v>
      </c>
      <c r="P452" t="s">
        <v>1900</v>
      </c>
      <c r="U452">
        <v>0</v>
      </c>
      <c r="V452">
        <v>0</v>
      </c>
      <c r="W452">
        <v>0</v>
      </c>
      <c r="X452">
        <v>0</v>
      </c>
    </row>
    <row r="453" spans="1:24" hidden="1" x14ac:dyDescent="0.2">
      <c r="A453">
        <v>10101014950035</v>
      </c>
      <c r="B453" t="s">
        <v>1624</v>
      </c>
      <c r="C453" t="s">
        <v>1624</v>
      </c>
      <c r="D453" t="s">
        <v>1624</v>
      </c>
      <c r="E453" t="s">
        <v>1624</v>
      </c>
      <c r="F453">
        <v>4950035</v>
      </c>
      <c r="G453" t="s">
        <v>2183</v>
      </c>
      <c r="H453" t="s">
        <v>1812</v>
      </c>
      <c r="I453" t="s">
        <v>1812</v>
      </c>
      <c r="J453" t="s">
        <v>758</v>
      </c>
      <c r="N453">
        <v>0</v>
      </c>
      <c r="O453" t="s">
        <v>758</v>
      </c>
      <c r="P453" t="s">
        <v>1900</v>
      </c>
      <c r="U453">
        <v>0</v>
      </c>
      <c r="V453">
        <v>0</v>
      </c>
      <c r="W453">
        <v>0</v>
      </c>
      <c r="X453">
        <v>0</v>
      </c>
    </row>
    <row r="454" spans="1:24" hidden="1" x14ac:dyDescent="0.2">
      <c r="A454">
        <v>10101014950038</v>
      </c>
      <c r="B454" t="s">
        <v>1624</v>
      </c>
      <c r="C454" t="s">
        <v>1624</v>
      </c>
      <c r="D454" t="s">
        <v>1624</v>
      </c>
      <c r="E454" t="s">
        <v>1624</v>
      </c>
      <c r="F454">
        <v>4950038</v>
      </c>
      <c r="G454" t="s">
        <v>2184</v>
      </c>
      <c r="H454" t="s">
        <v>1812</v>
      </c>
      <c r="I454" t="s">
        <v>1812</v>
      </c>
      <c r="J454" t="s">
        <v>758</v>
      </c>
      <c r="N454">
        <v>0</v>
      </c>
      <c r="O454" t="s">
        <v>758</v>
      </c>
      <c r="P454" t="s">
        <v>1900</v>
      </c>
      <c r="U454">
        <v>0</v>
      </c>
      <c r="V454">
        <v>0</v>
      </c>
      <c r="W454">
        <v>0</v>
      </c>
      <c r="X454">
        <v>0</v>
      </c>
    </row>
    <row r="455" spans="1:24" hidden="1" x14ac:dyDescent="0.2">
      <c r="A455">
        <v>10101014950039</v>
      </c>
      <c r="B455" t="s">
        <v>1624</v>
      </c>
      <c r="C455" t="s">
        <v>1624</v>
      </c>
      <c r="D455" t="s">
        <v>1624</v>
      </c>
      <c r="E455" t="s">
        <v>1624</v>
      </c>
      <c r="F455">
        <v>4950039</v>
      </c>
      <c r="G455" t="s">
        <v>2185</v>
      </c>
      <c r="H455" t="s">
        <v>1812</v>
      </c>
      <c r="I455" t="s">
        <v>1812</v>
      </c>
      <c r="J455" t="s">
        <v>758</v>
      </c>
      <c r="N455">
        <v>0</v>
      </c>
      <c r="O455" t="s">
        <v>758</v>
      </c>
      <c r="P455" t="s">
        <v>1900</v>
      </c>
      <c r="U455">
        <v>0</v>
      </c>
      <c r="V455">
        <v>0</v>
      </c>
      <c r="W455">
        <v>0</v>
      </c>
      <c r="X455">
        <v>0</v>
      </c>
    </row>
    <row r="456" spans="1:24" hidden="1" x14ac:dyDescent="0.2">
      <c r="A456">
        <v>10101014950049</v>
      </c>
      <c r="B456" t="s">
        <v>1624</v>
      </c>
      <c r="C456" t="s">
        <v>1624</v>
      </c>
      <c r="D456" t="s">
        <v>1624</v>
      </c>
      <c r="E456" t="s">
        <v>1624</v>
      </c>
      <c r="F456">
        <v>4950049</v>
      </c>
      <c r="G456" t="s">
        <v>2186</v>
      </c>
      <c r="H456" t="s">
        <v>1812</v>
      </c>
      <c r="I456" t="s">
        <v>1812</v>
      </c>
      <c r="J456" t="s">
        <v>758</v>
      </c>
      <c r="N456">
        <v>0</v>
      </c>
      <c r="O456" t="s">
        <v>758</v>
      </c>
      <c r="P456" t="s">
        <v>1900</v>
      </c>
      <c r="U456">
        <v>0</v>
      </c>
      <c r="V456">
        <v>0</v>
      </c>
      <c r="W456">
        <v>0</v>
      </c>
      <c r="X456">
        <v>0</v>
      </c>
    </row>
    <row r="457" spans="1:24" hidden="1" x14ac:dyDescent="0.2">
      <c r="A457">
        <v>10101014950050</v>
      </c>
      <c r="B457" t="s">
        <v>1624</v>
      </c>
      <c r="C457" t="s">
        <v>1624</v>
      </c>
      <c r="D457" t="s">
        <v>1624</v>
      </c>
      <c r="E457" t="s">
        <v>1624</v>
      </c>
      <c r="F457">
        <v>4950050</v>
      </c>
      <c r="G457" t="s">
        <v>2187</v>
      </c>
      <c r="H457" t="s">
        <v>1812</v>
      </c>
      <c r="I457" t="s">
        <v>1812</v>
      </c>
      <c r="J457" t="s">
        <v>2116</v>
      </c>
      <c r="N457">
        <v>0</v>
      </c>
      <c r="O457" t="s">
        <v>1887</v>
      </c>
      <c r="P457" t="s">
        <v>1888</v>
      </c>
      <c r="U457">
        <v>0</v>
      </c>
      <c r="V457">
        <v>2567.04</v>
      </c>
      <c r="W457">
        <v>0</v>
      </c>
      <c r="X457">
        <v>2567.04</v>
      </c>
    </row>
    <row r="458" spans="1:24" hidden="1" x14ac:dyDescent="0.2">
      <c r="A458">
        <v>10101014950052</v>
      </c>
      <c r="B458" t="s">
        <v>1624</v>
      </c>
      <c r="C458" t="s">
        <v>1624</v>
      </c>
      <c r="D458" t="s">
        <v>1624</v>
      </c>
      <c r="E458" t="s">
        <v>1624</v>
      </c>
      <c r="F458">
        <v>4950052</v>
      </c>
      <c r="G458" t="s">
        <v>2188</v>
      </c>
      <c r="H458" t="s">
        <v>1812</v>
      </c>
      <c r="I458" t="s">
        <v>1812</v>
      </c>
      <c r="J458" t="s">
        <v>758</v>
      </c>
      <c r="N458">
        <v>0</v>
      </c>
      <c r="O458" t="s">
        <v>758</v>
      </c>
      <c r="P458" t="s">
        <v>1900</v>
      </c>
      <c r="U458">
        <v>0</v>
      </c>
      <c r="V458">
        <v>192055.9</v>
      </c>
      <c r="W458">
        <v>0</v>
      </c>
      <c r="X458">
        <v>192055.9</v>
      </c>
    </row>
    <row r="459" spans="1:24" hidden="1" x14ac:dyDescent="0.2">
      <c r="A459">
        <v>10101014950054</v>
      </c>
      <c r="B459" t="s">
        <v>1624</v>
      </c>
      <c r="C459" t="s">
        <v>1624</v>
      </c>
      <c r="D459" t="s">
        <v>1624</v>
      </c>
      <c r="E459" t="s">
        <v>1624</v>
      </c>
      <c r="F459">
        <v>4950054</v>
      </c>
      <c r="G459" t="s">
        <v>2189</v>
      </c>
      <c r="H459" t="s">
        <v>1812</v>
      </c>
      <c r="I459" t="s">
        <v>1812</v>
      </c>
      <c r="J459" t="s">
        <v>758</v>
      </c>
      <c r="N459">
        <v>0</v>
      </c>
      <c r="O459" t="s">
        <v>758</v>
      </c>
      <c r="P459" t="s">
        <v>1900</v>
      </c>
      <c r="U459">
        <v>0</v>
      </c>
      <c r="V459">
        <v>-192155.9</v>
      </c>
      <c r="W459">
        <v>0</v>
      </c>
      <c r="X459">
        <v>-192155.9</v>
      </c>
    </row>
    <row r="460" spans="1:24" hidden="1" x14ac:dyDescent="0.2">
      <c r="A460">
        <v>10101014950056</v>
      </c>
      <c r="B460" t="s">
        <v>1624</v>
      </c>
      <c r="C460" t="s">
        <v>1624</v>
      </c>
      <c r="D460" t="s">
        <v>1624</v>
      </c>
      <c r="E460" t="s">
        <v>1624</v>
      </c>
      <c r="F460">
        <v>4950056</v>
      </c>
      <c r="G460" t="s">
        <v>2190</v>
      </c>
      <c r="H460" t="s">
        <v>1812</v>
      </c>
      <c r="I460" t="s">
        <v>1812</v>
      </c>
      <c r="J460" t="s">
        <v>758</v>
      </c>
      <c r="N460">
        <v>0</v>
      </c>
      <c r="O460" t="s">
        <v>758</v>
      </c>
      <c r="P460" t="s">
        <v>1900</v>
      </c>
      <c r="U460">
        <v>0</v>
      </c>
      <c r="V460">
        <v>0</v>
      </c>
      <c r="W460">
        <v>0</v>
      </c>
      <c r="X460">
        <v>0</v>
      </c>
    </row>
    <row r="461" spans="1:24" hidden="1" x14ac:dyDescent="0.2">
      <c r="A461">
        <v>10101014950057</v>
      </c>
      <c r="B461" t="s">
        <v>1624</v>
      </c>
      <c r="C461" t="s">
        <v>1624</v>
      </c>
      <c r="D461" t="s">
        <v>1624</v>
      </c>
      <c r="E461" t="s">
        <v>1624</v>
      </c>
      <c r="F461">
        <v>4950057</v>
      </c>
      <c r="G461" t="s">
        <v>2191</v>
      </c>
      <c r="H461" t="s">
        <v>1812</v>
      </c>
      <c r="I461" t="s">
        <v>1812</v>
      </c>
      <c r="J461" t="s">
        <v>758</v>
      </c>
      <c r="N461">
        <v>0</v>
      </c>
      <c r="O461" t="s">
        <v>758</v>
      </c>
      <c r="P461" t="s">
        <v>1900</v>
      </c>
      <c r="U461">
        <v>0</v>
      </c>
      <c r="V461">
        <v>0</v>
      </c>
      <c r="W461">
        <v>0</v>
      </c>
      <c r="X461">
        <v>0</v>
      </c>
    </row>
    <row r="462" spans="1:24" hidden="1" x14ac:dyDescent="0.2">
      <c r="A462">
        <v>10101014950058</v>
      </c>
      <c r="B462" t="s">
        <v>1624</v>
      </c>
      <c r="C462" t="s">
        <v>1624</v>
      </c>
      <c r="D462" t="s">
        <v>1624</v>
      </c>
      <c r="E462" t="s">
        <v>1624</v>
      </c>
      <c r="F462">
        <v>4950058</v>
      </c>
      <c r="G462" t="s">
        <v>2192</v>
      </c>
      <c r="H462" t="s">
        <v>1812</v>
      </c>
      <c r="I462" t="s">
        <v>1812</v>
      </c>
      <c r="J462" t="s">
        <v>758</v>
      </c>
      <c r="N462">
        <v>0</v>
      </c>
      <c r="O462" t="s">
        <v>758</v>
      </c>
      <c r="P462" t="s">
        <v>1900</v>
      </c>
      <c r="U462">
        <v>0</v>
      </c>
      <c r="V462">
        <v>0</v>
      </c>
      <c r="W462">
        <v>0</v>
      </c>
      <c r="X462">
        <v>0</v>
      </c>
    </row>
    <row r="463" spans="1:24" hidden="1" x14ac:dyDescent="0.2">
      <c r="A463">
        <v>10101014950059</v>
      </c>
      <c r="B463" t="s">
        <v>1624</v>
      </c>
      <c r="C463" t="s">
        <v>1624</v>
      </c>
      <c r="D463" t="s">
        <v>1624</v>
      </c>
      <c r="E463" t="s">
        <v>1624</v>
      </c>
      <c r="F463">
        <v>4950059</v>
      </c>
      <c r="G463" t="s">
        <v>2193</v>
      </c>
      <c r="H463" t="s">
        <v>1812</v>
      </c>
      <c r="I463" t="s">
        <v>1812</v>
      </c>
      <c r="J463" t="s">
        <v>758</v>
      </c>
      <c r="N463">
        <v>0</v>
      </c>
      <c r="O463" t="s">
        <v>758</v>
      </c>
      <c r="P463" t="s">
        <v>1900</v>
      </c>
      <c r="U463">
        <v>0</v>
      </c>
      <c r="V463">
        <v>0</v>
      </c>
      <c r="W463">
        <v>0</v>
      </c>
      <c r="X463">
        <v>0</v>
      </c>
    </row>
    <row r="464" spans="1:24" hidden="1" x14ac:dyDescent="0.2">
      <c r="A464">
        <v>10101014950064</v>
      </c>
      <c r="B464" t="s">
        <v>1624</v>
      </c>
      <c r="C464" t="s">
        <v>1624</v>
      </c>
      <c r="D464" t="s">
        <v>1624</v>
      </c>
      <c r="E464" t="s">
        <v>1624</v>
      </c>
      <c r="F464">
        <v>4950064</v>
      </c>
      <c r="G464" t="s">
        <v>2194</v>
      </c>
      <c r="H464" t="s">
        <v>1812</v>
      </c>
      <c r="I464" t="s">
        <v>1812</v>
      </c>
      <c r="J464" t="s">
        <v>758</v>
      </c>
      <c r="N464">
        <v>0</v>
      </c>
      <c r="O464" t="s">
        <v>758</v>
      </c>
      <c r="P464" t="s">
        <v>1900</v>
      </c>
      <c r="U464">
        <v>0</v>
      </c>
      <c r="V464">
        <v>0</v>
      </c>
      <c r="W464">
        <v>0</v>
      </c>
      <c r="X464">
        <v>0</v>
      </c>
    </row>
    <row r="465" spans="1:24" hidden="1" x14ac:dyDescent="0.2">
      <c r="A465">
        <v>10101014950065</v>
      </c>
      <c r="B465" t="s">
        <v>1624</v>
      </c>
      <c r="C465" t="s">
        <v>1624</v>
      </c>
      <c r="D465" t="s">
        <v>1624</v>
      </c>
      <c r="E465" t="s">
        <v>1624</v>
      </c>
      <c r="F465">
        <v>4950065</v>
      </c>
      <c r="G465" t="s">
        <v>2195</v>
      </c>
      <c r="H465" t="s">
        <v>1812</v>
      </c>
      <c r="I465" t="s">
        <v>1812</v>
      </c>
      <c r="J465" t="s">
        <v>758</v>
      </c>
      <c r="N465">
        <v>0</v>
      </c>
      <c r="O465" t="s">
        <v>758</v>
      </c>
      <c r="P465" t="s">
        <v>1900</v>
      </c>
      <c r="U465">
        <v>0</v>
      </c>
      <c r="V465">
        <v>0</v>
      </c>
      <c r="W465">
        <v>0</v>
      </c>
      <c r="X465">
        <v>0</v>
      </c>
    </row>
    <row r="466" spans="1:24" hidden="1" x14ac:dyDescent="0.2">
      <c r="A466">
        <v>10101014950066</v>
      </c>
      <c r="B466" t="s">
        <v>1624</v>
      </c>
      <c r="C466" t="s">
        <v>1624</v>
      </c>
      <c r="D466" t="s">
        <v>1624</v>
      </c>
      <c r="E466" t="s">
        <v>1624</v>
      </c>
      <c r="F466">
        <v>4950066</v>
      </c>
      <c r="G466" t="s">
        <v>2196</v>
      </c>
      <c r="H466" t="s">
        <v>1812</v>
      </c>
      <c r="I466" t="s">
        <v>1812</v>
      </c>
      <c r="J466" t="s">
        <v>758</v>
      </c>
      <c r="N466">
        <v>0</v>
      </c>
      <c r="O466" t="s">
        <v>758</v>
      </c>
      <c r="P466" t="s">
        <v>1900</v>
      </c>
      <c r="U466">
        <v>0</v>
      </c>
      <c r="V466">
        <v>0</v>
      </c>
      <c r="W466">
        <v>0</v>
      </c>
      <c r="X466">
        <v>0</v>
      </c>
    </row>
    <row r="467" spans="1:24" hidden="1" x14ac:dyDescent="0.2">
      <c r="A467" s="1124">
        <v>11010015483000</v>
      </c>
      <c r="B467" t="s">
        <v>1624</v>
      </c>
      <c r="C467">
        <v>10</v>
      </c>
      <c r="D467">
        <v>10</v>
      </c>
      <c r="E467" t="s">
        <v>1624</v>
      </c>
      <c r="F467">
        <v>5483000</v>
      </c>
      <c r="G467" t="s">
        <v>2197</v>
      </c>
      <c r="H467" t="s">
        <v>2198</v>
      </c>
      <c r="I467" t="s">
        <v>1625</v>
      </c>
      <c r="J467" t="s">
        <v>691</v>
      </c>
      <c r="K467" t="s">
        <v>2199</v>
      </c>
      <c r="M467" t="s">
        <v>2200</v>
      </c>
      <c r="N467" t="s">
        <v>1626</v>
      </c>
      <c r="O467" t="s">
        <v>649</v>
      </c>
      <c r="P467" t="s">
        <v>1109</v>
      </c>
      <c r="Q467" t="s">
        <v>2201</v>
      </c>
      <c r="R467" t="s">
        <v>2202</v>
      </c>
    </row>
    <row r="468" spans="1:24" hidden="1" x14ac:dyDescent="0.2">
      <c r="A468" s="1124">
        <v>11010017010000</v>
      </c>
      <c r="B468" t="s">
        <v>1624</v>
      </c>
      <c r="C468">
        <v>10</v>
      </c>
      <c r="D468">
        <v>10</v>
      </c>
      <c r="E468" t="s">
        <v>1624</v>
      </c>
      <c r="F468">
        <v>7010000</v>
      </c>
      <c r="G468" t="s">
        <v>1628</v>
      </c>
      <c r="H468" t="s">
        <v>2198</v>
      </c>
      <c r="I468" t="s">
        <v>582</v>
      </c>
      <c r="J468" t="s">
        <v>694</v>
      </c>
      <c r="K468" t="s">
        <v>206</v>
      </c>
      <c r="M468" t="s">
        <v>2200</v>
      </c>
      <c r="N468" t="s">
        <v>1626</v>
      </c>
      <c r="O468" t="s">
        <v>649</v>
      </c>
      <c r="P468" t="s">
        <v>1109</v>
      </c>
      <c r="Q468" t="s">
        <v>2201</v>
      </c>
      <c r="R468" t="s">
        <v>2202</v>
      </c>
      <c r="S468" t="s">
        <v>205</v>
      </c>
      <c r="T468" t="s">
        <v>206</v>
      </c>
      <c r="U468">
        <v>84492.18</v>
      </c>
      <c r="V468">
        <v>338082.37</v>
      </c>
    </row>
    <row r="469" spans="1:24" hidden="1" x14ac:dyDescent="0.2">
      <c r="A469" s="1124">
        <v>11010017011000</v>
      </c>
      <c r="B469" t="s">
        <v>1624</v>
      </c>
      <c r="C469">
        <v>10</v>
      </c>
      <c r="D469">
        <v>10</v>
      </c>
      <c r="E469" t="s">
        <v>1624</v>
      </c>
      <c r="F469">
        <v>7011000</v>
      </c>
      <c r="G469" t="s">
        <v>1642</v>
      </c>
      <c r="H469" t="s">
        <v>2198</v>
      </c>
      <c r="I469" t="s">
        <v>582</v>
      </c>
      <c r="J469" t="s">
        <v>694</v>
      </c>
      <c r="K469" t="s">
        <v>206</v>
      </c>
      <c r="M469" t="s">
        <v>2200</v>
      </c>
      <c r="N469" t="s">
        <v>1626</v>
      </c>
      <c r="O469" t="s">
        <v>649</v>
      </c>
      <c r="P469" t="s">
        <v>1109</v>
      </c>
      <c r="Q469" t="s">
        <v>2201</v>
      </c>
      <c r="R469" t="s">
        <v>2202</v>
      </c>
      <c r="S469" t="s">
        <v>205</v>
      </c>
      <c r="T469" t="s">
        <v>206</v>
      </c>
    </row>
    <row r="470" spans="1:24" hidden="1" x14ac:dyDescent="0.2">
      <c r="A470" s="1124">
        <v>11010017012000</v>
      </c>
      <c r="B470" t="s">
        <v>1624</v>
      </c>
      <c r="C470">
        <v>10</v>
      </c>
      <c r="D470">
        <v>10</v>
      </c>
      <c r="E470" t="s">
        <v>1624</v>
      </c>
      <c r="F470">
        <v>7012000</v>
      </c>
      <c r="G470" t="s">
        <v>1629</v>
      </c>
      <c r="H470" t="s">
        <v>2198</v>
      </c>
      <c r="I470" t="s">
        <v>582</v>
      </c>
      <c r="J470" t="s">
        <v>694</v>
      </c>
      <c r="K470" t="s">
        <v>1308</v>
      </c>
      <c r="M470" t="s">
        <v>2200</v>
      </c>
      <c r="N470" t="s">
        <v>1626</v>
      </c>
      <c r="O470" t="s">
        <v>649</v>
      </c>
      <c r="P470" t="s">
        <v>1109</v>
      </c>
      <c r="Q470" t="s">
        <v>2201</v>
      </c>
      <c r="R470" t="s">
        <v>2202</v>
      </c>
      <c r="S470" t="s">
        <v>205</v>
      </c>
      <c r="T470" t="s">
        <v>1308</v>
      </c>
      <c r="U470">
        <v>217.17</v>
      </c>
      <c r="V470">
        <v>1461.4</v>
      </c>
    </row>
    <row r="471" spans="1:24" hidden="1" x14ac:dyDescent="0.2">
      <c r="A471" s="1124">
        <v>11010017014000</v>
      </c>
      <c r="B471" t="s">
        <v>1624</v>
      </c>
      <c r="C471">
        <v>10</v>
      </c>
      <c r="D471">
        <v>10</v>
      </c>
      <c r="E471" t="s">
        <v>1624</v>
      </c>
      <c r="F471">
        <v>7014000</v>
      </c>
      <c r="G471" t="s">
        <v>1630</v>
      </c>
      <c r="H471" t="s">
        <v>2198</v>
      </c>
      <c r="I471" t="s">
        <v>582</v>
      </c>
      <c r="J471" t="s">
        <v>694</v>
      </c>
      <c r="K471" t="s">
        <v>1570</v>
      </c>
      <c r="M471" t="s">
        <v>2200</v>
      </c>
      <c r="N471" t="s">
        <v>1626</v>
      </c>
      <c r="O471" t="s">
        <v>649</v>
      </c>
      <c r="P471" t="s">
        <v>1109</v>
      </c>
      <c r="Q471" t="s">
        <v>2201</v>
      </c>
      <c r="R471" t="s">
        <v>2202</v>
      </c>
      <c r="S471" t="s">
        <v>205</v>
      </c>
      <c r="T471" t="s">
        <v>1570</v>
      </c>
      <c r="U471">
        <v>20000</v>
      </c>
      <c r="V471">
        <v>80000</v>
      </c>
    </row>
    <row r="472" spans="1:24" hidden="1" x14ac:dyDescent="0.2">
      <c r="A472" s="1124">
        <v>11010017020000</v>
      </c>
      <c r="B472" t="s">
        <v>1624</v>
      </c>
      <c r="C472">
        <v>10</v>
      </c>
      <c r="D472">
        <v>10</v>
      </c>
      <c r="E472" t="s">
        <v>1624</v>
      </c>
      <c r="F472">
        <v>7020000</v>
      </c>
      <c r="G472" t="s">
        <v>1741</v>
      </c>
      <c r="H472" t="s">
        <v>2198</v>
      </c>
      <c r="I472" t="s">
        <v>582</v>
      </c>
      <c r="J472" t="s">
        <v>694</v>
      </c>
      <c r="K472" t="s">
        <v>1310</v>
      </c>
      <c r="M472" t="s">
        <v>2200</v>
      </c>
      <c r="N472" t="s">
        <v>1626</v>
      </c>
      <c r="O472" t="s">
        <v>649</v>
      </c>
      <c r="P472" t="s">
        <v>1109</v>
      </c>
      <c r="Q472" t="s">
        <v>2201</v>
      </c>
      <c r="R472" t="s">
        <v>2202</v>
      </c>
      <c r="S472" t="s">
        <v>205</v>
      </c>
      <c r="T472" t="s">
        <v>1310</v>
      </c>
    </row>
    <row r="473" spans="1:24" hidden="1" x14ac:dyDescent="0.2">
      <c r="A473" s="1124">
        <v>11010017021000</v>
      </c>
      <c r="B473" t="s">
        <v>1624</v>
      </c>
      <c r="C473">
        <v>10</v>
      </c>
      <c r="D473">
        <v>10</v>
      </c>
      <c r="E473" t="s">
        <v>1624</v>
      </c>
      <c r="F473">
        <v>7021000</v>
      </c>
      <c r="G473" t="s">
        <v>1771</v>
      </c>
      <c r="H473" t="s">
        <v>2198</v>
      </c>
      <c r="I473" t="s">
        <v>582</v>
      </c>
      <c r="J473" t="s">
        <v>694</v>
      </c>
      <c r="K473" t="s">
        <v>1309</v>
      </c>
      <c r="M473" t="s">
        <v>2200</v>
      </c>
      <c r="N473" t="s">
        <v>1626</v>
      </c>
      <c r="O473" t="s">
        <v>649</v>
      </c>
      <c r="P473" t="s">
        <v>1109</v>
      </c>
      <c r="Q473" t="s">
        <v>2201</v>
      </c>
      <c r="R473" t="s">
        <v>2202</v>
      </c>
      <c r="S473" t="s">
        <v>205</v>
      </c>
      <c r="T473" t="s">
        <v>1309</v>
      </c>
    </row>
    <row r="474" spans="1:24" hidden="1" x14ac:dyDescent="0.2">
      <c r="A474" s="1124">
        <v>11010017027000</v>
      </c>
      <c r="B474" t="s">
        <v>1624</v>
      </c>
      <c r="C474">
        <v>10</v>
      </c>
      <c r="D474">
        <v>10</v>
      </c>
      <c r="E474" t="s">
        <v>1624</v>
      </c>
      <c r="F474">
        <v>7027000</v>
      </c>
      <c r="G474" t="s">
        <v>1631</v>
      </c>
      <c r="H474" t="s">
        <v>2198</v>
      </c>
      <c r="I474" t="s">
        <v>582</v>
      </c>
      <c r="J474" t="s">
        <v>694</v>
      </c>
      <c r="K474" t="s">
        <v>1344</v>
      </c>
      <c r="M474" t="s">
        <v>2200</v>
      </c>
      <c r="N474" t="s">
        <v>1626</v>
      </c>
      <c r="O474" t="s">
        <v>649</v>
      </c>
      <c r="P474" t="s">
        <v>1109</v>
      </c>
      <c r="Q474" t="s">
        <v>2201</v>
      </c>
      <c r="R474" t="s">
        <v>2202</v>
      </c>
      <c r="S474" t="s">
        <v>205</v>
      </c>
      <c r="T474" t="s">
        <v>1344</v>
      </c>
      <c r="U474">
        <v>1500</v>
      </c>
      <c r="V474">
        <v>6000</v>
      </c>
    </row>
    <row r="475" spans="1:24" hidden="1" x14ac:dyDescent="0.2">
      <c r="A475" s="1124">
        <v>11010017031000</v>
      </c>
      <c r="B475" t="s">
        <v>1624</v>
      </c>
      <c r="C475">
        <v>10</v>
      </c>
      <c r="D475">
        <v>10</v>
      </c>
      <c r="E475" t="s">
        <v>1624</v>
      </c>
      <c r="F475">
        <v>7031000</v>
      </c>
      <c r="G475" t="s">
        <v>1632</v>
      </c>
      <c r="H475" t="s">
        <v>2198</v>
      </c>
      <c r="I475" t="s">
        <v>582</v>
      </c>
      <c r="J475" t="s">
        <v>694</v>
      </c>
      <c r="K475" t="s">
        <v>1569</v>
      </c>
      <c r="M475" t="s">
        <v>2200</v>
      </c>
      <c r="N475" t="s">
        <v>1626</v>
      </c>
      <c r="O475" t="s">
        <v>649</v>
      </c>
      <c r="P475" t="s">
        <v>1109</v>
      </c>
      <c r="Q475" t="s">
        <v>2201</v>
      </c>
      <c r="R475" t="s">
        <v>2202</v>
      </c>
      <c r="S475" t="s">
        <v>205</v>
      </c>
      <c r="T475" t="s">
        <v>1569</v>
      </c>
      <c r="U475">
        <v>1737.36</v>
      </c>
      <c r="V475">
        <v>6949.44</v>
      </c>
    </row>
    <row r="476" spans="1:24" hidden="1" x14ac:dyDescent="0.2">
      <c r="A476" s="1124">
        <v>11010017032000</v>
      </c>
      <c r="B476" t="s">
        <v>1624</v>
      </c>
      <c r="C476">
        <v>10</v>
      </c>
      <c r="D476">
        <v>10</v>
      </c>
      <c r="E476" t="s">
        <v>1624</v>
      </c>
      <c r="F476">
        <v>7032000</v>
      </c>
      <c r="G476" t="s">
        <v>1633</v>
      </c>
      <c r="H476" t="s">
        <v>2198</v>
      </c>
      <c r="I476" t="s">
        <v>582</v>
      </c>
      <c r="J476" t="s">
        <v>694</v>
      </c>
      <c r="K476" t="s">
        <v>199</v>
      </c>
      <c r="M476" t="s">
        <v>2200</v>
      </c>
      <c r="N476" t="s">
        <v>1626</v>
      </c>
      <c r="O476" t="s">
        <v>649</v>
      </c>
      <c r="P476" t="s">
        <v>1109</v>
      </c>
      <c r="Q476" t="s">
        <v>2201</v>
      </c>
      <c r="R476" t="s">
        <v>2202</v>
      </c>
      <c r="S476" t="s">
        <v>205</v>
      </c>
      <c r="T476" t="s">
        <v>199</v>
      </c>
      <c r="U476">
        <v>3557.65</v>
      </c>
      <c r="V476">
        <v>14116.95</v>
      </c>
    </row>
    <row r="477" spans="1:24" hidden="1" x14ac:dyDescent="0.2">
      <c r="A477" s="1124">
        <v>11010017033000</v>
      </c>
      <c r="B477" t="s">
        <v>1624</v>
      </c>
      <c r="C477">
        <v>10</v>
      </c>
      <c r="D477">
        <v>10</v>
      </c>
      <c r="E477" t="s">
        <v>1624</v>
      </c>
      <c r="F477">
        <v>7033000</v>
      </c>
      <c r="G477" t="s">
        <v>1668</v>
      </c>
      <c r="H477" t="s">
        <v>2198</v>
      </c>
      <c r="I477" t="s">
        <v>582</v>
      </c>
      <c r="J477" t="s">
        <v>694</v>
      </c>
      <c r="K477" t="s">
        <v>1569</v>
      </c>
      <c r="M477" t="s">
        <v>2200</v>
      </c>
      <c r="N477" t="s">
        <v>1626</v>
      </c>
      <c r="O477" t="s">
        <v>649</v>
      </c>
      <c r="P477" t="s">
        <v>1109</v>
      </c>
      <c r="Q477" t="s">
        <v>2201</v>
      </c>
      <c r="R477" t="s">
        <v>2202</v>
      </c>
      <c r="S477" t="s">
        <v>205</v>
      </c>
      <c r="T477" t="s">
        <v>1569</v>
      </c>
    </row>
    <row r="478" spans="1:24" hidden="1" x14ac:dyDescent="0.2">
      <c r="A478" s="1124">
        <v>11010017034000</v>
      </c>
      <c r="B478" t="s">
        <v>1624</v>
      </c>
      <c r="C478">
        <v>10</v>
      </c>
      <c r="D478">
        <v>10</v>
      </c>
      <c r="E478" t="s">
        <v>1624</v>
      </c>
      <c r="F478">
        <v>7034000</v>
      </c>
      <c r="G478" t="s">
        <v>1634</v>
      </c>
      <c r="H478" t="s">
        <v>2198</v>
      </c>
      <c r="I478" t="s">
        <v>582</v>
      </c>
      <c r="J478" t="s">
        <v>694</v>
      </c>
      <c r="K478" t="s">
        <v>1569</v>
      </c>
      <c r="M478" t="s">
        <v>2200</v>
      </c>
      <c r="N478" t="s">
        <v>1626</v>
      </c>
      <c r="O478" t="s">
        <v>649</v>
      </c>
      <c r="P478" t="s">
        <v>1109</v>
      </c>
      <c r="Q478" t="s">
        <v>2201</v>
      </c>
      <c r="R478" t="s">
        <v>2202</v>
      </c>
      <c r="S478" t="s">
        <v>205</v>
      </c>
      <c r="T478" t="s">
        <v>1569</v>
      </c>
      <c r="U478">
        <v>247.41</v>
      </c>
      <c r="V478">
        <v>995.57</v>
      </c>
    </row>
    <row r="479" spans="1:24" hidden="1" x14ac:dyDescent="0.2">
      <c r="A479" s="1124">
        <v>11010017131000</v>
      </c>
      <c r="B479" t="s">
        <v>1624</v>
      </c>
      <c r="C479">
        <v>10</v>
      </c>
      <c r="D479">
        <v>10</v>
      </c>
      <c r="E479" t="s">
        <v>1624</v>
      </c>
      <c r="F479">
        <v>7131000</v>
      </c>
      <c r="G479" t="s">
        <v>1635</v>
      </c>
      <c r="H479" t="s">
        <v>2198</v>
      </c>
      <c r="I479" t="s">
        <v>582</v>
      </c>
      <c r="J479" t="s">
        <v>594</v>
      </c>
      <c r="M479" t="s">
        <v>2200</v>
      </c>
      <c r="N479" t="s">
        <v>1626</v>
      </c>
      <c r="O479" t="s">
        <v>649</v>
      </c>
      <c r="P479" t="s">
        <v>1109</v>
      </c>
      <c r="Q479" t="s">
        <v>2201</v>
      </c>
      <c r="R479" t="s">
        <v>2202</v>
      </c>
      <c r="U479">
        <v>0</v>
      </c>
      <c r="V479">
        <v>0</v>
      </c>
    </row>
    <row r="480" spans="1:24" x14ac:dyDescent="0.2">
      <c r="A480" s="1124">
        <v>11010017240000</v>
      </c>
      <c r="B480" t="s">
        <v>1624</v>
      </c>
      <c r="C480">
        <v>10</v>
      </c>
      <c r="D480">
        <v>10</v>
      </c>
      <c r="E480" t="s">
        <v>1624</v>
      </c>
      <c r="F480">
        <v>7240000</v>
      </c>
      <c r="G480" t="s">
        <v>1636</v>
      </c>
      <c r="H480" t="s">
        <v>2198</v>
      </c>
      <c r="I480" t="s">
        <v>582</v>
      </c>
      <c r="J480" t="s">
        <v>598</v>
      </c>
      <c r="K480" t="s">
        <v>50</v>
      </c>
      <c r="M480" t="s">
        <v>2200</v>
      </c>
      <c r="N480" t="s">
        <v>1626</v>
      </c>
      <c r="O480" t="s">
        <v>649</v>
      </c>
      <c r="P480" t="s">
        <v>1109</v>
      </c>
      <c r="Q480" t="s">
        <v>2201</v>
      </c>
      <c r="R480" t="s">
        <v>2202</v>
      </c>
      <c r="U480">
        <v>0</v>
      </c>
      <c r="V480">
        <v>15.93</v>
      </c>
    </row>
    <row r="481" spans="1:22" x14ac:dyDescent="0.2">
      <c r="A481" s="1124">
        <v>11010017510000</v>
      </c>
      <c r="B481" t="s">
        <v>1624</v>
      </c>
      <c r="C481">
        <v>10</v>
      </c>
      <c r="D481">
        <v>10</v>
      </c>
      <c r="E481" t="s">
        <v>1624</v>
      </c>
      <c r="F481">
        <v>7510000</v>
      </c>
      <c r="G481" t="s">
        <v>1678</v>
      </c>
      <c r="H481" t="s">
        <v>2198</v>
      </c>
      <c r="I481" t="s">
        <v>582</v>
      </c>
      <c r="J481" t="s">
        <v>598</v>
      </c>
      <c r="M481" t="s">
        <v>2200</v>
      </c>
      <c r="N481" t="s">
        <v>1626</v>
      </c>
      <c r="O481" t="s">
        <v>649</v>
      </c>
      <c r="P481" t="s">
        <v>1109</v>
      </c>
      <c r="Q481" t="s">
        <v>2201</v>
      </c>
      <c r="R481" t="s">
        <v>2202</v>
      </c>
    </row>
    <row r="482" spans="1:22" x14ac:dyDescent="0.2">
      <c r="A482" s="1124">
        <v>11010017560000</v>
      </c>
      <c r="B482" t="s">
        <v>1624</v>
      </c>
      <c r="C482">
        <v>10</v>
      </c>
      <c r="D482">
        <v>10</v>
      </c>
      <c r="E482" t="s">
        <v>1624</v>
      </c>
      <c r="F482">
        <v>7560000</v>
      </c>
      <c r="G482" t="s">
        <v>1646</v>
      </c>
      <c r="H482" t="s">
        <v>2198</v>
      </c>
      <c r="I482" t="s">
        <v>582</v>
      </c>
      <c r="J482" t="s">
        <v>598</v>
      </c>
      <c r="M482" t="s">
        <v>2200</v>
      </c>
      <c r="N482" t="s">
        <v>1626</v>
      </c>
      <c r="O482" t="s">
        <v>649</v>
      </c>
      <c r="P482" t="s">
        <v>1109</v>
      </c>
      <c r="Q482" t="s">
        <v>2201</v>
      </c>
      <c r="R482" t="s">
        <v>2202</v>
      </c>
    </row>
    <row r="483" spans="1:22" x14ac:dyDescent="0.2">
      <c r="A483" s="1124">
        <v>11010017572000</v>
      </c>
      <c r="B483" t="s">
        <v>1624</v>
      </c>
      <c r="C483">
        <v>10</v>
      </c>
      <c r="D483">
        <v>10</v>
      </c>
      <c r="E483" t="s">
        <v>1624</v>
      </c>
      <c r="F483">
        <v>7572000</v>
      </c>
      <c r="G483" t="s">
        <v>1637</v>
      </c>
      <c r="H483" t="s">
        <v>2198</v>
      </c>
      <c r="I483" t="s">
        <v>582</v>
      </c>
      <c r="J483" t="s">
        <v>598</v>
      </c>
      <c r="M483" t="s">
        <v>2200</v>
      </c>
      <c r="N483" t="s">
        <v>1626</v>
      </c>
      <c r="O483" t="s">
        <v>649</v>
      </c>
      <c r="P483" t="s">
        <v>1109</v>
      </c>
      <c r="Q483" t="s">
        <v>2201</v>
      </c>
      <c r="R483" t="s">
        <v>2202</v>
      </c>
      <c r="U483">
        <v>0</v>
      </c>
      <c r="V483">
        <v>0</v>
      </c>
    </row>
    <row r="484" spans="1:22" x14ac:dyDescent="0.2">
      <c r="A484" s="1124">
        <v>11010017574000</v>
      </c>
      <c r="B484" t="s">
        <v>1624</v>
      </c>
      <c r="C484">
        <v>10</v>
      </c>
      <c r="D484">
        <v>10</v>
      </c>
      <c r="E484" t="s">
        <v>1624</v>
      </c>
      <c r="F484">
        <v>7574000</v>
      </c>
      <c r="G484" t="s">
        <v>1647</v>
      </c>
      <c r="H484" t="s">
        <v>2198</v>
      </c>
      <c r="I484" t="s">
        <v>582</v>
      </c>
      <c r="J484" t="s">
        <v>598</v>
      </c>
      <c r="M484" t="s">
        <v>2200</v>
      </c>
      <c r="N484" t="s">
        <v>1626</v>
      </c>
      <c r="O484" t="s">
        <v>649</v>
      </c>
      <c r="P484" t="s">
        <v>1109</v>
      </c>
      <c r="Q484" t="s">
        <v>2201</v>
      </c>
      <c r="R484" t="s">
        <v>2202</v>
      </c>
    </row>
    <row r="485" spans="1:22" x14ac:dyDescent="0.2">
      <c r="A485" s="1124">
        <v>11010017782000</v>
      </c>
      <c r="B485" t="s">
        <v>1624</v>
      </c>
      <c r="C485">
        <v>10</v>
      </c>
      <c r="D485">
        <v>10</v>
      </c>
      <c r="E485" t="s">
        <v>1624</v>
      </c>
      <c r="F485">
        <v>7782000</v>
      </c>
      <c r="G485" t="s">
        <v>1687</v>
      </c>
      <c r="H485" t="s">
        <v>2198</v>
      </c>
      <c r="I485" t="s">
        <v>582</v>
      </c>
      <c r="J485" t="s">
        <v>598</v>
      </c>
      <c r="M485" t="s">
        <v>2200</v>
      </c>
      <c r="N485" t="s">
        <v>1626</v>
      </c>
      <c r="O485" t="s">
        <v>649</v>
      </c>
      <c r="P485" t="s">
        <v>1109</v>
      </c>
      <c r="Q485" t="s">
        <v>2201</v>
      </c>
      <c r="R485" t="s">
        <v>2202</v>
      </c>
    </row>
    <row r="486" spans="1:22" x14ac:dyDescent="0.2">
      <c r="A486" s="1124">
        <v>11010017785000</v>
      </c>
      <c r="B486" t="s">
        <v>1624</v>
      </c>
      <c r="C486">
        <v>10</v>
      </c>
      <c r="D486">
        <v>10</v>
      </c>
      <c r="E486" t="s">
        <v>1624</v>
      </c>
      <c r="F486">
        <v>7785000</v>
      </c>
      <c r="G486" t="s">
        <v>1638</v>
      </c>
      <c r="H486" t="s">
        <v>2198</v>
      </c>
      <c r="I486" t="s">
        <v>582</v>
      </c>
      <c r="J486" t="s">
        <v>598</v>
      </c>
      <c r="M486" t="s">
        <v>2200</v>
      </c>
      <c r="N486" t="s">
        <v>1626</v>
      </c>
      <c r="O486" t="s">
        <v>649</v>
      </c>
      <c r="P486" t="s">
        <v>1109</v>
      </c>
      <c r="Q486" t="s">
        <v>2201</v>
      </c>
      <c r="R486" t="s">
        <v>2202</v>
      </c>
      <c r="U486">
        <v>21740.42</v>
      </c>
      <c r="V486">
        <v>54449.98</v>
      </c>
    </row>
    <row r="487" spans="1:22" x14ac:dyDescent="0.2">
      <c r="A487" s="1124">
        <v>11010017787000</v>
      </c>
      <c r="B487" t="s">
        <v>1624</v>
      </c>
      <c r="C487">
        <v>10</v>
      </c>
      <c r="D487">
        <v>10</v>
      </c>
      <c r="E487" t="s">
        <v>1624</v>
      </c>
      <c r="F487">
        <v>7787000</v>
      </c>
      <c r="G487" t="s">
        <v>1705</v>
      </c>
      <c r="H487" t="s">
        <v>2198</v>
      </c>
      <c r="I487" t="s">
        <v>582</v>
      </c>
      <c r="J487" t="s">
        <v>598</v>
      </c>
      <c r="M487" t="s">
        <v>2200</v>
      </c>
      <c r="N487" t="s">
        <v>1626</v>
      </c>
      <c r="O487" t="s">
        <v>649</v>
      </c>
      <c r="P487" t="s">
        <v>1109</v>
      </c>
      <c r="Q487" t="s">
        <v>2201</v>
      </c>
      <c r="R487" t="s">
        <v>2202</v>
      </c>
    </row>
    <row r="488" spans="1:22" x14ac:dyDescent="0.2">
      <c r="A488" s="1124">
        <v>11010017824000</v>
      </c>
      <c r="B488" t="s">
        <v>1624</v>
      </c>
      <c r="C488">
        <v>10</v>
      </c>
      <c r="D488">
        <v>10</v>
      </c>
      <c r="E488" t="s">
        <v>1624</v>
      </c>
      <c r="F488">
        <v>7824000</v>
      </c>
      <c r="G488" t="s">
        <v>1639</v>
      </c>
      <c r="H488" t="s">
        <v>2198</v>
      </c>
      <c r="I488" t="s">
        <v>582</v>
      </c>
      <c r="J488" t="s">
        <v>598</v>
      </c>
      <c r="M488" t="s">
        <v>2200</v>
      </c>
      <c r="N488" t="s">
        <v>1626</v>
      </c>
      <c r="O488" t="s">
        <v>649</v>
      </c>
      <c r="P488" t="s">
        <v>1109</v>
      </c>
      <c r="Q488" t="s">
        <v>2201</v>
      </c>
      <c r="R488" t="s">
        <v>2202</v>
      </c>
      <c r="U488">
        <v>502.28</v>
      </c>
      <c r="V488">
        <v>1504.71</v>
      </c>
    </row>
    <row r="489" spans="1:22" x14ac:dyDescent="0.2">
      <c r="A489" s="1124">
        <v>11010017856000</v>
      </c>
      <c r="B489" t="s">
        <v>1624</v>
      </c>
      <c r="C489">
        <v>10</v>
      </c>
      <c r="D489">
        <v>10</v>
      </c>
      <c r="E489" t="s">
        <v>1624</v>
      </c>
      <c r="F489">
        <v>7856000</v>
      </c>
      <c r="G489" t="s">
        <v>1689</v>
      </c>
      <c r="H489" t="s">
        <v>2198</v>
      </c>
      <c r="I489" t="s">
        <v>582</v>
      </c>
      <c r="J489" t="s">
        <v>598</v>
      </c>
      <c r="M489" t="s">
        <v>2200</v>
      </c>
      <c r="N489" t="s">
        <v>1626</v>
      </c>
      <c r="O489" t="s">
        <v>649</v>
      </c>
      <c r="P489" t="s">
        <v>1109</v>
      </c>
      <c r="Q489" t="s">
        <v>2201</v>
      </c>
      <c r="R489" t="s">
        <v>2202</v>
      </c>
    </row>
    <row r="490" spans="1:22" x14ac:dyDescent="0.2">
      <c r="A490" s="1124">
        <v>11010018613000</v>
      </c>
      <c r="B490" t="s">
        <v>1624</v>
      </c>
      <c r="C490">
        <v>10</v>
      </c>
      <c r="D490">
        <v>10</v>
      </c>
      <c r="E490" t="s">
        <v>1624</v>
      </c>
      <c r="F490">
        <v>8613000</v>
      </c>
      <c r="G490" t="s">
        <v>2203</v>
      </c>
      <c r="H490" t="s">
        <v>2198</v>
      </c>
      <c r="I490" t="s">
        <v>582</v>
      </c>
      <c r="J490" t="s">
        <v>598</v>
      </c>
      <c r="K490" t="s">
        <v>2204</v>
      </c>
      <c r="M490" t="s">
        <v>2200</v>
      </c>
      <c r="N490" t="s">
        <v>1626</v>
      </c>
      <c r="O490" t="s">
        <v>649</v>
      </c>
      <c r="P490" t="s">
        <v>1109</v>
      </c>
      <c r="Q490" t="s">
        <v>2201</v>
      </c>
      <c r="R490" t="s">
        <v>2202</v>
      </c>
    </row>
    <row r="491" spans="1:22" x14ac:dyDescent="0.2">
      <c r="A491" s="1124">
        <v>11010018615000</v>
      </c>
      <c r="B491" t="s">
        <v>1624</v>
      </c>
      <c r="C491">
        <v>10</v>
      </c>
      <c r="D491">
        <v>10</v>
      </c>
      <c r="E491" t="s">
        <v>1624</v>
      </c>
      <c r="F491">
        <v>8615000</v>
      </c>
      <c r="G491" t="s">
        <v>2205</v>
      </c>
      <c r="H491" t="s">
        <v>2198</v>
      </c>
      <c r="I491" t="s">
        <v>582</v>
      </c>
      <c r="J491" t="s">
        <v>598</v>
      </c>
      <c r="K491" t="s">
        <v>2204</v>
      </c>
      <c r="M491" t="s">
        <v>2200</v>
      </c>
      <c r="N491" t="s">
        <v>1626</v>
      </c>
      <c r="O491" t="s">
        <v>649</v>
      </c>
      <c r="P491" t="s">
        <v>1109</v>
      </c>
      <c r="Q491" t="s">
        <v>2201</v>
      </c>
      <c r="R491" t="s">
        <v>2202</v>
      </c>
    </row>
    <row r="492" spans="1:22" hidden="1" x14ac:dyDescent="0.2">
      <c r="A492" s="1124">
        <v>11010025267000</v>
      </c>
      <c r="B492" t="s">
        <v>1624</v>
      </c>
      <c r="C492">
        <v>10</v>
      </c>
      <c r="D492">
        <v>10</v>
      </c>
      <c r="E492" t="s">
        <v>1640</v>
      </c>
      <c r="F492">
        <v>5267000</v>
      </c>
      <c r="G492" t="s">
        <v>1627</v>
      </c>
      <c r="H492" t="s">
        <v>2198</v>
      </c>
      <c r="I492" t="s">
        <v>1625</v>
      </c>
      <c r="J492" t="s">
        <v>1245</v>
      </c>
      <c r="K492" t="s">
        <v>1450</v>
      </c>
      <c r="L492" t="s">
        <v>1450</v>
      </c>
      <c r="M492" t="s">
        <v>2200</v>
      </c>
      <c r="N492" t="s">
        <v>1641</v>
      </c>
      <c r="O492" t="s">
        <v>649</v>
      </c>
      <c r="P492" t="s">
        <v>1108</v>
      </c>
      <c r="Q492" t="s">
        <v>2201</v>
      </c>
      <c r="R492" t="s">
        <v>2206</v>
      </c>
      <c r="U492">
        <v>0</v>
      </c>
      <c r="V492">
        <v>0</v>
      </c>
    </row>
    <row r="493" spans="1:22" hidden="1" x14ac:dyDescent="0.2">
      <c r="A493" s="1124">
        <v>11010025278000</v>
      </c>
      <c r="B493" t="s">
        <v>1624</v>
      </c>
      <c r="C493">
        <v>10</v>
      </c>
      <c r="D493">
        <v>10</v>
      </c>
      <c r="E493" t="s">
        <v>1640</v>
      </c>
      <c r="F493">
        <v>5278000</v>
      </c>
      <c r="G493" t="s">
        <v>2207</v>
      </c>
      <c r="H493" t="s">
        <v>2198</v>
      </c>
      <c r="I493" t="s">
        <v>1625</v>
      </c>
      <c r="J493" t="s">
        <v>1245</v>
      </c>
      <c r="M493" t="s">
        <v>2200</v>
      </c>
      <c r="N493" t="s">
        <v>1641</v>
      </c>
      <c r="O493" t="s">
        <v>649</v>
      </c>
      <c r="P493" t="s">
        <v>1108</v>
      </c>
      <c r="Q493" t="s">
        <v>2201</v>
      </c>
      <c r="R493" t="s">
        <v>2206</v>
      </c>
    </row>
    <row r="494" spans="1:22" hidden="1" x14ac:dyDescent="0.2">
      <c r="A494" s="1124">
        <v>11010025287000</v>
      </c>
      <c r="B494" t="s">
        <v>1624</v>
      </c>
      <c r="C494">
        <v>10</v>
      </c>
      <c r="D494">
        <v>10</v>
      </c>
      <c r="E494" t="s">
        <v>1640</v>
      </c>
      <c r="F494">
        <v>5287000</v>
      </c>
      <c r="G494" t="s">
        <v>1782</v>
      </c>
      <c r="H494" t="s">
        <v>2198</v>
      </c>
      <c r="I494" t="s">
        <v>1625</v>
      </c>
      <c r="J494" t="s">
        <v>1245</v>
      </c>
      <c r="M494" t="s">
        <v>2200</v>
      </c>
      <c r="N494" t="s">
        <v>1641</v>
      </c>
      <c r="O494" t="s">
        <v>649</v>
      </c>
      <c r="P494" t="s">
        <v>1108</v>
      </c>
      <c r="Q494" t="s">
        <v>2201</v>
      </c>
      <c r="R494" t="s">
        <v>2206</v>
      </c>
    </row>
    <row r="495" spans="1:22" hidden="1" x14ac:dyDescent="0.2">
      <c r="A495" s="1124">
        <v>11010027010000</v>
      </c>
      <c r="B495" t="s">
        <v>1624</v>
      </c>
      <c r="C495">
        <v>10</v>
      </c>
      <c r="D495">
        <v>10</v>
      </c>
      <c r="E495" t="s">
        <v>1640</v>
      </c>
      <c r="F495">
        <v>7010000</v>
      </c>
      <c r="G495" t="s">
        <v>1628</v>
      </c>
      <c r="H495" t="s">
        <v>2198</v>
      </c>
      <c r="I495" t="s">
        <v>582</v>
      </c>
      <c r="J495" t="s">
        <v>694</v>
      </c>
      <c r="K495" t="s">
        <v>206</v>
      </c>
      <c r="M495" t="s">
        <v>2200</v>
      </c>
      <c r="N495" t="s">
        <v>1641</v>
      </c>
      <c r="O495" t="s">
        <v>649</v>
      </c>
      <c r="P495" t="s">
        <v>1108</v>
      </c>
      <c r="Q495" t="s">
        <v>2201</v>
      </c>
      <c r="R495" t="s">
        <v>2206</v>
      </c>
      <c r="S495" t="s">
        <v>205</v>
      </c>
      <c r="T495" t="s">
        <v>206</v>
      </c>
      <c r="U495">
        <v>17494</v>
      </c>
      <c r="V495">
        <v>70126.45</v>
      </c>
    </row>
    <row r="496" spans="1:22" hidden="1" x14ac:dyDescent="0.2">
      <c r="A496" s="1124">
        <v>11010027011000</v>
      </c>
      <c r="B496" t="s">
        <v>1624</v>
      </c>
      <c r="C496">
        <v>10</v>
      </c>
      <c r="D496">
        <v>10</v>
      </c>
      <c r="E496" t="s">
        <v>1640</v>
      </c>
      <c r="F496">
        <v>7011000</v>
      </c>
      <c r="G496" t="s">
        <v>1642</v>
      </c>
      <c r="H496" t="s">
        <v>2198</v>
      </c>
      <c r="I496" t="s">
        <v>582</v>
      </c>
      <c r="J496" t="s">
        <v>694</v>
      </c>
      <c r="K496" t="s">
        <v>206</v>
      </c>
      <c r="M496" t="s">
        <v>2200</v>
      </c>
      <c r="N496" t="s">
        <v>1641</v>
      </c>
      <c r="O496" t="s">
        <v>649</v>
      </c>
      <c r="P496" t="s">
        <v>1108</v>
      </c>
      <c r="Q496" t="s">
        <v>2201</v>
      </c>
      <c r="R496" t="s">
        <v>2206</v>
      </c>
      <c r="S496" t="s">
        <v>205</v>
      </c>
      <c r="T496" t="s">
        <v>206</v>
      </c>
      <c r="U496">
        <v>0</v>
      </c>
      <c r="V496">
        <v>0</v>
      </c>
    </row>
    <row r="497" spans="1:22" hidden="1" x14ac:dyDescent="0.2">
      <c r="A497" s="1124">
        <v>11010027012000</v>
      </c>
      <c r="B497" t="s">
        <v>1624</v>
      </c>
      <c r="C497">
        <v>10</v>
      </c>
      <c r="D497">
        <v>10</v>
      </c>
      <c r="E497" t="s">
        <v>1640</v>
      </c>
      <c r="F497">
        <v>7012000</v>
      </c>
      <c r="G497" t="s">
        <v>1629</v>
      </c>
      <c r="H497" t="s">
        <v>2198</v>
      </c>
      <c r="I497" t="s">
        <v>582</v>
      </c>
      <c r="J497" t="s">
        <v>694</v>
      </c>
      <c r="K497" t="s">
        <v>1308</v>
      </c>
      <c r="M497" t="s">
        <v>2200</v>
      </c>
      <c r="N497" t="s">
        <v>1641</v>
      </c>
      <c r="O497" t="s">
        <v>649</v>
      </c>
      <c r="P497" t="s">
        <v>1108</v>
      </c>
      <c r="Q497" t="s">
        <v>2201</v>
      </c>
      <c r="R497" t="s">
        <v>2206</v>
      </c>
      <c r="S497" t="s">
        <v>205</v>
      </c>
      <c r="T497" t="s">
        <v>1308</v>
      </c>
    </row>
    <row r="498" spans="1:22" hidden="1" x14ac:dyDescent="0.2">
      <c r="A498" s="1124">
        <v>11010027013000</v>
      </c>
      <c r="B498" t="s">
        <v>1624</v>
      </c>
      <c r="C498">
        <v>10</v>
      </c>
      <c r="D498">
        <v>10</v>
      </c>
      <c r="E498" t="s">
        <v>1640</v>
      </c>
      <c r="F498">
        <v>7013000</v>
      </c>
      <c r="G498" t="s">
        <v>1698</v>
      </c>
      <c r="H498" t="s">
        <v>2198</v>
      </c>
      <c r="I498" t="s">
        <v>582</v>
      </c>
      <c r="J498" t="s">
        <v>694</v>
      </c>
      <c r="K498" t="s">
        <v>1572</v>
      </c>
      <c r="M498" t="s">
        <v>2200</v>
      </c>
      <c r="N498" t="s">
        <v>1641</v>
      </c>
      <c r="O498" t="s">
        <v>649</v>
      </c>
      <c r="P498" t="s">
        <v>1108</v>
      </c>
      <c r="Q498" t="s">
        <v>2201</v>
      </c>
      <c r="R498" t="s">
        <v>2206</v>
      </c>
      <c r="S498" t="s">
        <v>205</v>
      </c>
      <c r="T498" t="s">
        <v>1572</v>
      </c>
    </row>
    <row r="499" spans="1:22" hidden="1" x14ac:dyDescent="0.2">
      <c r="A499" s="1124">
        <v>11010027020000</v>
      </c>
      <c r="B499" t="s">
        <v>1624</v>
      </c>
      <c r="C499">
        <v>10</v>
      </c>
      <c r="D499">
        <v>10</v>
      </c>
      <c r="E499" t="s">
        <v>1640</v>
      </c>
      <c r="F499">
        <v>7020000</v>
      </c>
      <c r="G499" t="s">
        <v>1741</v>
      </c>
      <c r="H499" t="s">
        <v>2198</v>
      </c>
      <c r="I499" t="s">
        <v>582</v>
      </c>
      <c r="J499" t="s">
        <v>694</v>
      </c>
      <c r="K499" t="s">
        <v>1310</v>
      </c>
      <c r="M499" t="s">
        <v>2200</v>
      </c>
      <c r="N499" t="s">
        <v>1641</v>
      </c>
      <c r="O499" t="s">
        <v>649</v>
      </c>
      <c r="P499" t="s">
        <v>1108</v>
      </c>
      <c r="Q499" t="s">
        <v>2201</v>
      </c>
      <c r="R499" t="s">
        <v>2206</v>
      </c>
      <c r="S499" t="s">
        <v>205</v>
      </c>
      <c r="T499" t="s">
        <v>1310</v>
      </c>
    </row>
    <row r="500" spans="1:22" hidden="1" x14ac:dyDescent="0.2">
      <c r="A500" s="1124">
        <v>11010027031000</v>
      </c>
      <c r="B500" t="s">
        <v>1624</v>
      </c>
      <c r="C500">
        <v>10</v>
      </c>
      <c r="D500">
        <v>10</v>
      </c>
      <c r="E500" t="s">
        <v>1640</v>
      </c>
      <c r="F500">
        <v>7031000</v>
      </c>
      <c r="G500" t="s">
        <v>1632</v>
      </c>
      <c r="H500" t="s">
        <v>2198</v>
      </c>
      <c r="I500" t="s">
        <v>582</v>
      </c>
      <c r="J500" t="s">
        <v>694</v>
      </c>
      <c r="K500" t="s">
        <v>1569</v>
      </c>
      <c r="M500" t="s">
        <v>2200</v>
      </c>
      <c r="N500" t="s">
        <v>1641</v>
      </c>
      <c r="O500" t="s">
        <v>649</v>
      </c>
      <c r="P500" t="s">
        <v>1108</v>
      </c>
      <c r="Q500" t="s">
        <v>2201</v>
      </c>
      <c r="R500" t="s">
        <v>2206</v>
      </c>
      <c r="S500" t="s">
        <v>205</v>
      </c>
      <c r="T500" t="s">
        <v>1569</v>
      </c>
    </row>
    <row r="501" spans="1:22" hidden="1" x14ac:dyDescent="0.2">
      <c r="A501" s="1124">
        <v>11010027033000</v>
      </c>
      <c r="B501" t="s">
        <v>1624</v>
      </c>
      <c r="C501">
        <v>10</v>
      </c>
      <c r="D501">
        <v>10</v>
      </c>
      <c r="E501" t="s">
        <v>1640</v>
      </c>
      <c r="F501">
        <v>7033000</v>
      </c>
      <c r="G501" t="s">
        <v>1668</v>
      </c>
      <c r="H501" t="s">
        <v>2198</v>
      </c>
      <c r="I501" t="s">
        <v>582</v>
      </c>
      <c r="J501" t="s">
        <v>694</v>
      </c>
      <c r="K501" t="s">
        <v>1569</v>
      </c>
      <c r="M501" t="s">
        <v>2200</v>
      </c>
      <c r="N501" t="s">
        <v>1641</v>
      </c>
      <c r="O501" t="s">
        <v>649</v>
      </c>
      <c r="P501" t="s">
        <v>1108</v>
      </c>
      <c r="Q501" t="s">
        <v>2201</v>
      </c>
      <c r="R501" t="s">
        <v>2206</v>
      </c>
      <c r="S501" t="s">
        <v>205</v>
      </c>
      <c r="T501" t="s">
        <v>1569</v>
      </c>
    </row>
    <row r="502" spans="1:22" hidden="1" x14ac:dyDescent="0.2">
      <c r="A502" s="1124">
        <v>11010027034000</v>
      </c>
      <c r="B502" t="s">
        <v>1624</v>
      </c>
      <c r="C502">
        <v>10</v>
      </c>
      <c r="D502">
        <v>10</v>
      </c>
      <c r="E502" t="s">
        <v>1640</v>
      </c>
      <c r="F502">
        <v>7034000</v>
      </c>
      <c r="G502" t="s">
        <v>1634</v>
      </c>
      <c r="H502" t="s">
        <v>2198</v>
      </c>
      <c r="I502" t="s">
        <v>582</v>
      </c>
      <c r="J502" t="s">
        <v>694</v>
      </c>
      <c r="K502" t="s">
        <v>1569</v>
      </c>
      <c r="M502" t="s">
        <v>2200</v>
      </c>
      <c r="N502" t="s">
        <v>1641</v>
      </c>
      <c r="O502" t="s">
        <v>649</v>
      </c>
      <c r="P502" t="s">
        <v>1108</v>
      </c>
      <c r="Q502" t="s">
        <v>2201</v>
      </c>
      <c r="R502" t="s">
        <v>2206</v>
      </c>
      <c r="S502" t="s">
        <v>205</v>
      </c>
      <c r="T502" t="s">
        <v>1569</v>
      </c>
      <c r="U502">
        <v>174.94</v>
      </c>
      <c r="V502">
        <v>701.26</v>
      </c>
    </row>
    <row r="503" spans="1:22" hidden="1" x14ac:dyDescent="0.2">
      <c r="A503" s="1124">
        <v>11010027081000</v>
      </c>
      <c r="B503" t="s">
        <v>1624</v>
      </c>
      <c r="C503">
        <v>10</v>
      </c>
      <c r="D503">
        <v>10</v>
      </c>
      <c r="E503" t="s">
        <v>1640</v>
      </c>
      <c r="F503">
        <v>7081000</v>
      </c>
      <c r="G503" t="s">
        <v>1643</v>
      </c>
      <c r="H503" t="s">
        <v>2198</v>
      </c>
      <c r="I503" t="s">
        <v>582</v>
      </c>
      <c r="J503" t="s">
        <v>593</v>
      </c>
      <c r="K503" t="s">
        <v>206</v>
      </c>
      <c r="M503" t="s">
        <v>2200</v>
      </c>
      <c r="N503" t="s">
        <v>1641</v>
      </c>
      <c r="O503" t="s">
        <v>649</v>
      </c>
      <c r="P503" t="s">
        <v>1108</v>
      </c>
      <c r="Q503" t="s">
        <v>2201</v>
      </c>
      <c r="R503" t="s">
        <v>2206</v>
      </c>
      <c r="S503" t="s">
        <v>198</v>
      </c>
      <c r="T503" t="s">
        <v>206</v>
      </c>
      <c r="U503">
        <v>55751.75</v>
      </c>
      <c r="V503">
        <v>223007</v>
      </c>
    </row>
    <row r="504" spans="1:22" hidden="1" x14ac:dyDescent="0.2">
      <c r="A504" s="1124">
        <v>11010027082000</v>
      </c>
      <c r="B504" t="s">
        <v>1624</v>
      </c>
      <c r="C504">
        <v>10</v>
      </c>
      <c r="D504">
        <v>10</v>
      </c>
      <c r="E504" t="s">
        <v>1640</v>
      </c>
      <c r="F504">
        <v>7082000</v>
      </c>
      <c r="G504" t="s">
        <v>1644</v>
      </c>
      <c r="H504" t="s">
        <v>2198</v>
      </c>
      <c r="I504" t="s">
        <v>582</v>
      </c>
      <c r="J504" t="s">
        <v>593</v>
      </c>
      <c r="K504" t="s">
        <v>206</v>
      </c>
      <c r="M504" t="s">
        <v>2200</v>
      </c>
      <c r="N504" t="s">
        <v>1641</v>
      </c>
      <c r="O504" t="s">
        <v>649</v>
      </c>
      <c r="P504" t="s">
        <v>1108</v>
      </c>
      <c r="Q504" t="s">
        <v>2201</v>
      </c>
      <c r="R504" t="s">
        <v>2206</v>
      </c>
      <c r="S504" t="s">
        <v>198</v>
      </c>
      <c r="T504" t="s">
        <v>206</v>
      </c>
      <c r="U504">
        <v>102064.99</v>
      </c>
      <c r="V504">
        <v>408259.96</v>
      </c>
    </row>
    <row r="505" spans="1:22" hidden="1" x14ac:dyDescent="0.2">
      <c r="A505" s="1124">
        <v>11010027083000</v>
      </c>
      <c r="B505" t="s">
        <v>1624</v>
      </c>
      <c r="C505">
        <v>10</v>
      </c>
      <c r="D505">
        <v>10</v>
      </c>
      <c r="E505" t="s">
        <v>1640</v>
      </c>
      <c r="F505">
        <v>7083000</v>
      </c>
      <c r="G505" t="s">
        <v>1645</v>
      </c>
      <c r="H505" t="s">
        <v>2198</v>
      </c>
      <c r="I505" t="s">
        <v>582</v>
      </c>
      <c r="J505" t="s">
        <v>593</v>
      </c>
      <c r="K505" t="s">
        <v>206</v>
      </c>
      <c r="M505" t="s">
        <v>2200</v>
      </c>
      <c r="N505" t="s">
        <v>1641</v>
      </c>
      <c r="O505" t="s">
        <v>649</v>
      </c>
      <c r="P505" t="s">
        <v>1108</v>
      </c>
      <c r="Q505" t="s">
        <v>2201</v>
      </c>
      <c r="R505" t="s">
        <v>2206</v>
      </c>
      <c r="S505" t="s">
        <v>198</v>
      </c>
      <c r="T505" t="s">
        <v>206</v>
      </c>
      <c r="U505">
        <v>81477</v>
      </c>
      <c r="V505">
        <v>325092</v>
      </c>
    </row>
    <row r="506" spans="1:22" hidden="1" x14ac:dyDescent="0.2">
      <c r="A506" s="1124">
        <v>11010027131000</v>
      </c>
      <c r="B506" t="s">
        <v>1624</v>
      </c>
      <c r="C506">
        <v>10</v>
      </c>
      <c r="D506">
        <v>10</v>
      </c>
      <c r="E506" t="s">
        <v>1640</v>
      </c>
      <c r="F506">
        <v>7131000</v>
      </c>
      <c r="G506" t="s">
        <v>1635</v>
      </c>
      <c r="H506" t="s">
        <v>2198</v>
      </c>
      <c r="I506" t="s">
        <v>582</v>
      </c>
      <c r="J506" t="s">
        <v>594</v>
      </c>
      <c r="M506" t="s">
        <v>2200</v>
      </c>
      <c r="N506" t="s">
        <v>1641</v>
      </c>
      <c r="O506" t="s">
        <v>649</v>
      </c>
      <c r="P506" t="s">
        <v>1108</v>
      </c>
      <c r="Q506" t="s">
        <v>2201</v>
      </c>
      <c r="R506" t="s">
        <v>2206</v>
      </c>
      <c r="U506">
        <v>0</v>
      </c>
      <c r="V506">
        <v>0</v>
      </c>
    </row>
    <row r="507" spans="1:22" x14ac:dyDescent="0.2">
      <c r="A507" s="1124">
        <v>11010027240000</v>
      </c>
      <c r="B507" t="s">
        <v>1624</v>
      </c>
      <c r="C507">
        <v>10</v>
      </c>
      <c r="D507">
        <v>10</v>
      </c>
      <c r="E507" t="s">
        <v>1640</v>
      </c>
      <c r="F507">
        <v>7240000</v>
      </c>
      <c r="G507" t="s">
        <v>1636</v>
      </c>
      <c r="H507" t="s">
        <v>2198</v>
      </c>
      <c r="I507" t="s">
        <v>582</v>
      </c>
      <c r="J507" t="s">
        <v>598</v>
      </c>
      <c r="K507" t="s">
        <v>50</v>
      </c>
      <c r="M507" t="s">
        <v>2200</v>
      </c>
      <c r="N507" t="s">
        <v>1641</v>
      </c>
      <c r="O507" t="s">
        <v>649</v>
      </c>
      <c r="P507" t="s">
        <v>1108</v>
      </c>
      <c r="Q507" t="s">
        <v>2201</v>
      </c>
      <c r="R507" t="s">
        <v>2206</v>
      </c>
      <c r="U507">
        <v>0</v>
      </c>
      <c r="V507">
        <v>481.36</v>
      </c>
    </row>
    <row r="508" spans="1:22" x14ac:dyDescent="0.2">
      <c r="A508" s="1124">
        <v>11010027560000</v>
      </c>
      <c r="B508" t="s">
        <v>1624</v>
      </c>
      <c r="C508">
        <v>10</v>
      </c>
      <c r="D508">
        <v>10</v>
      </c>
      <c r="E508" t="s">
        <v>1640</v>
      </c>
      <c r="F508">
        <v>7560000</v>
      </c>
      <c r="G508" t="s">
        <v>1646</v>
      </c>
      <c r="H508" t="s">
        <v>2198</v>
      </c>
      <c r="I508" t="s">
        <v>582</v>
      </c>
      <c r="J508" t="s">
        <v>598</v>
      </c>
      <c r="M508" t="s">
        <v>2200</v>
      </c>
      <c r="N508" t="s">
        <v>1641</v>
      </c>
      <c r="O508" t="s">
        <v>649</v>
      </c>
      <c r="P508" t="s">
        <v>1108</v>
      </c>
      <c r="Q508" t="s">
        <v>2201</v>
      </c>
      <c r="R508" t="s">
        <v>2206</v>
      </c>
      <c r="U508">
        <v>0</v>
      </c>
      <c r="V508">
        <v>1301.26</v>
      </c>
    </row>
    <row r="509" spans="1:22" x14ac:dyDescent="0.2">
      <c r="A509" s="1124">
        <v>11010027574000</v>
      </c>
      <c r="B509" t="s">
        <v>1624</v>
      </c>
      <c r="C509">
        <v>10</v>
      </c>
      <c r="D509">
        <v>10</v>
      </c>
      <c r="E509" t="s">
        <v>1640</v>
      </c>
      <c r="F509">
        <v>7574000</v>
      </c>
      <c r="G509" t="s">
        <v>1647</v>
      </c>
      <c r="H509" t="s">
        <v>2198</v>
      </c>
      <c r="I509" t="s">
        <v>582</v>
      </c>
      <c r="J509" t="s">
        <v>598</v>
      </c>
      <c r="M509" t="s">
        <v>2200</v>
      </c>
      <c r="N509" t="s">
        <v>1641</v>
      </c>
      <c r="O509" t="s">
        <v>649</v>
      </c>
      <c r="P509" t="s">
        <v>1108</v>
      </c>
      <c r="Q509" t="s">
        <v>2201</v>
      </c>
      <c r="R509" t="s">
        <v>2206</v>
      </c>
      <c r="U509">
        <v>0</v>
      </c>
      <c r="V509">
        <v>-14.68</v>
      </c>
    </row>
    <row r="510" spans="1:22" x14ac:dyDescent="0.2">
      <c r="A510" s="1124">
        <v>11010027750000</v>
      </c>
      <c r="B510" t="s">
        <v>1624</v>
      </c>
      <c r="C510">
        <v>10</v>
      </c>
      <c r="D510">
        <v>10</v>
      </c>
      <c r="E510" t="s">
        <v>1640</v>
      </c>
      <c r="F510">
        <v>7750000</v>
      </c>
      <c r="G510" t="s">
        <v>1648</v>
      </c>
      <c r="H510" t="s">
        <v>2198</v>
      </c>
      <c r="I510" t="s">
        <v>582</v>
      </c>
      <c r="J510" t="s">
        <v>598</v>
      </c>
      <c r="M510" t="s">
        <v>2200</v>
      </c>
      <c r="N510" t="s">
        <v>1641</v>
      </c>
      <c r="O510" t="s">
        <v>649</v>
      </c>
      <c r="P510" t="s">
        <v>1108</v>
      </c>
      <c r="Q510" t="s">
        <v>2201</v>
      </c>
      <c r="R510" t="s">
        <v>2206</v>
      </c>
      <c r="U510">
        <v>27607.51</v>
      </c>
      <c r="V510">
        <v>48820.31</v>
      </c>
    </row>
    <row r="511" spans="1:22" x14ac:dyDescent="0.2">
      <c r="A511" s="1124">
        <v>11010027751000</v>
      </c>
      <c r="B511" t="s">
        <v>1624</v>
      </c>
      <c r="C511">
        <v>10</v>
      </c>
      <c r="D511">
        <v>10</v>
      </c>
      <c r="E511" t="s">
        <v>1640</v>
      </c>
      <c r="F511">
        <v>7751000</v>
      </c>
      <c r="G511" t="s">
        <v>1649</v>
      </c>
      <c r="H511" t="s">
        <v>2198</v>
      </c>
      <c r="I511" t="s">
        <v>582</v>
      </c>
      <c r="J511" t="s">
        <v>598</v>
      </c>
      <c r="M511" t="s">
        <v>2200</v>
      </c>
      <c r="N511" t="s">
        <v>1641</v>
      </c>
      <c r="O511" t="s">
        <v>649</v>
      </c>
      <c r="P511" t="s">
        <v>1108</v>
      </c>
      <c r="Q511" t="s">
        <v>2201</v>
      </c>
      <c r="R511" t="s">
        <v>2206</v>
      </c>
      <c r="U511">
        <v>2000</v>
      </c>
      <c r="V511">
        <v>6000</v>
      </c>
    </row>
    <row r="512" spans="1:22" x14ac:dyDescent="0.2">
      <c r="A512" s="1124">
        <v>11010027752000</v>
      </c>
      <c r="B512" t="s">
        <v>1624</v>
      </c>
      <c r="C512">
        <v>10</v>
      </c>
      <c r="D512">
        <v>10</v>
      </c>
      <c r="E512" t="s">
        <v>1640</v>
      </c>
      <c r="F512">
        <v>7752000</v>
      </c>
      <c r="G512" t="s">
        <v>1650</v>
      </c>
      <c r="H512" t="s">
        <v>2198</v>
      </c>
      <c r="I512" t="s">
        <v>582</v>
      </c>
      <c r="J512" t="s">
        <v>598</v>
      </c>
      <c r="M512" t="s">
        <v>2200</v>
      </c>
      <c r="N512" t="s">
        <v>1641</v>
      </c>
      <c r="O512" t="s">
        <v>649</v>
      </c>
      <c r="P512" t="s">
        <v>1108</v>
      </c>
      <c r="Q512" t="s">
        <v>2201</v>
      </c>
      <c r="R512" t="s">
        <v>2206</v>
      </c>
      <c r="U512">
        <v>1500</v>
      </c>
      <c r="V512">
        <v>7193.45</v>
      </c>
    </row>
    <row r="513" spans="1:22" x14ac:dyDescent="0.2">
      <c r="A513" s="1124">
        <v>11010027774000</v>
      </c>
      <c r="B513" t="s">
        <v>1624</v>
      </c>
      <c r="C513">
        <v>10</v>
      </c>
      <c r="D513">
        <v>10</v>
      </c>
      <c r="E513" t="s">
        <v>1640</v>
      </c>
      <c r="F513">
        <v>7774000</v>
      </c>
      <c r="G513" t="s">
        <v>1651</v>
      </c>
      <c r="H513" t="s">
        <v>2198</v>
      </c>
      <c r="I513" t="s">
        <v>582</v>
      </c>
      <c r="J513" t="s">
        <v>598</v>
      </c>
      <c r="M513" t="s">
        <v>2200</v>
      </c>
      <c r="N513" t="s">
        <v>1641</v>
      </c>
      <c r="O513" t="s">
        <v>649</v>
      </c>
      <c r="P513" t="s">
        <v>1108</v>
      </c>
      <c r="Q513" t="s">
        <v>2201</v>
      </c>
      <c r="R513" t="s">
        <v>2206</v>
      </c>
      <c r="U513">
        <v>525</v>
      </c>
      <c r="V513">
        <v>4746.55</v>
      </c>
    </row>
    <row r="514" spans="1:22" x14ac:dyDescent="0.2">
      <c r="A514" s="1124">
        <v>11010027785000</v>
      </c>
      <c r="B514" t="s">
        <v>1624</v>
      </c>
      <c r="C514">
        <v>10</v>
      </c>
      <c r="D514">
        <v>10</v>
      </c>
      <c r="E514" t="s">
        <v>1640</v>
      </c>
      <c r="F514">
        <v>7785000</v>
      </c>
      <c r="G514" t="s">
        <v>1638</v>
      </c>
      <c r="H514" t="s">
        <v>2198</v>
      </c>
      <c r="I514" t="s">
        <v>582</v>
      </c>
      <c r="J514" t="s">
        <v>598</v>
      </c>
      <c r="M514" t="s">
        <v>2200</v>
      </c>
      <c r="N514" t="s">
        <v>1641</v>
      </c>
      <c r="O514" t="s">
        <v>649</v>
      </c>
      <c r="P514" t="s">
        <v>1108</v>
      </c>
      <c r="Q514" t="s">
        <v>2201</v>
      </c>
      <c r="R514" t="s">
        <v>2206</v>
      </c>
    </row>
    <row r="515" spans="1:22" x14ac:dyDescent="0.2">
      <c r="A515" s="1124">
        <v>11010027786000</v>
      </c>
      <c r="B515" t="s">
        <v>1624</v>
      </c>
      <c r="C515">
        <v>10</v>
      </c>
      <c r="D515">
        <v>10</v>
      </c>
      <c r="E515" t="s">
        <v>1640</v>
      </c>
      <c r="F515">
        <v>7786000</v>
      </c>
      <c r="G515" t="s">
        <v>1652</v>
      </c>
      <c r="H515" t="s">
        <v>2198</v>
      </c>
      <c r="I515" t="s">
        <v>582</v>
      </c>
      <c r="J515" t="s">
        <v>598</v>
      </c>
      <c r="M515" t="s">
        <v>2200</v>
      </c>
      <c r="N515" t="s">
        <v>1641</v>
      </c>
      <c r="O515" t="s">
        <v>649</v>
      </c>
      <c r="P515" t="s">
        <v>1108</v>
      </c>
      <c r="Q515" t="s">
        <v>2201</v>
      </c>
      <c r="R515" t="s">
        <v>2206</v>
      </c>
      <c r="U515">
        <v>71111.27</v>
      </c>
      <c r="V515">
        <v>188152.3</v>
      </c>
    </row>
    <row r="516" spans="1:22" x14ac:dyDescent="0.2">
      <c r="A516" s="1124">
        <v>11010027824000</v>
      </c>
      <c r="B516" t="s">
        <v>1624</v>
      </c>
      <c r="C516">
        <v>10</v>
      </c>
      <c r="D516">
        <v>10</v>
      </c>
      <c r="E516" t="s">
        <v>1640</v>
      </c>
      <c r="F516">
        <v>7824000</v>
      </c>
      <c r="G516" t="s">
        <v>1639</v>
      </c>
      <c r="H516" t="s">
        <v>2198</v>
      </c>
      <c r="I516" t="s">
        <v>582</v>
      </c>
      <c r="J516" t="s">
        <v>598</v>
      </c>
      <c r="M516" t="s">
        <v>2200</v>
      </c>
      <c r="N516" t="s">
        <v>1641</v>
      </c>
      <c r="O516" t="s">
        <v>649</v>
      </c>
      <c r="P516" t="s">
        <v>1108</v>
      </c>
      <c r="Q516" t="s">
        <v>2201</v>
      </c>
      <c r="R516" t="s">
        <v>2206</v>
      </c>
    </row>
    <row r="517" spans="1:22" x14ac:dyDescent="0.2">
      <c r="A517" s="1124">
        <v>11010027990000</v>
      </c>
      <c r="B517" t="s">
        <v>1624</v>
      </c>
      <c r="C517">
        <v>10</v>
      </c>
      <c r="D517">
        <v>10</v>
      </c>
      <c r="E517" t="s">
        <v>1640</v>
      </c>
      <c r="F517">
        <v>7990000</v>
      </c>
      <c r="G517" t="s">
        <v>2208</v>
      </c>
      <c r="H517" t="s">
        <v>2198</v>
      </c>
      <c r="I517" t="s">
        <v>582</v>
      </c>
      <c r="J517" t="s">
        <v>598</v>
      </c>
      <c r="M517" t="s">
        <v>2200</v>
      </c>
      <c r="N517" t="s">
        <v>1641</v>
      </c>
      <c r="O517" t="s">
        <v>649</v>
      </c>
      <c r="P517" t="s">
        <v>1108</v>
      </c>
      <c r="Q517" t="s">
        <v>2201</v>
      </c>
      <c r="R517" t="s">
        <v>2206</v>
      </c>
    </row>
    <row r="518" spans="1:22" x14ac:dyDescent="0.2">
      <c r="A518" s="1124">
        <v>11010028013001</v>
      </c>
      <c r="B518" t="s">
        <v>1624</v>
      </c>
      <c r="C518">
        <v>10</v>
      </c>
      <c r="D518">
        <v>10</v>
      </c>
      <c r="E518" t="s">
        <v>1640</v>
      </c>
      <c r="F518">
        <v>8013001</v>
      </c>
      <c r="G518" t="s">
        <v>2209</v>
      </c>
      <c r="H518" t="s">
        <v>2198</v>
      </c>
      <c r="I518" t="s">
        <v>582</v>
      </c>
      <c r="J518" t="s">
        <v>598</v>
      </c>
      <c r="M518" t="s">
        <v>2200</v>
      </c>
      <c r="N518" t="s">
        <v>1641</v>
      </c>
      <c r="O518" t="s">
        <v>649</v>
      </c>
      <c r="P518" t="s">
        <v>1108</v>
      </c>
      <c r="Q518" t="s">
        <v>2201</v>
      </c>
      <c r="R518" t="s">
        <v>2206</v>
      </c>
    </row>
    <row r="519" spans="1:22" x14ac:dyDescent="0.2">
      <c r="A519" s="1124">
        <v>11010028013002</v>
      </c>
      <c r="B519" t="s">
        <v>1624</v>
      </c>
      <c r="C519">
        <v>10</v>
      </c>
      <c r="D519">
        <v>10</v>
      </c>
      <c r="E519" t="s">
        <v>1640</v>
      </c>
      <c r="F519">
        <v>8013002</v>
      </c>
      <c r="G519" t="s">
        <v>1653</v>
      </c>
      <c r="H519" t="s">
        <v>2198</v>
      </c>
      <c r="I519" t="s">
        <v>582</v>
      </c>
      <c r="J519" t="s">
        <v>598</v>
      </c>
      <c r="M519" t="s">
        <v>2200</v>
      </c>
      <c r="N519" t="s">
        <v>1641</v>
      </c>
      <c r="O519" t="s">
        <v>649</v>
      </c>
      <c r="P519" t="s">
        <v>1108</v>
      </c>
      <c r="Q519" t="s">
        <v>2201</v>
      </c>
      <c r="R519" t="s">
        <v>2206</v>
      </c>
      <c r="U519">
        <v>0</v>
      </c>
      <c r="V519">
        <v>-6000</v>
      </c>
    </row>
    <row r="520" spans="1:22" x14ac:dyDescent="0.2">
      <c r="A520" s="1124">
        <v>11010028013003</v>
      </c>
      <c r="B520" t="s">
        <v>1624</v>
      </c>
      <c r="C520">
        <v>10</v>
      </c>
      <c r="D520">
        <v>10</v>
      </c>
      <c r="E520" t="s">
        <v>1640</v>
      </c>
      <c r="F520">
        <v>8013003</v>
      </c>
      <c r="G520" t="s">
        <v>1654</v>
      </c>
      <c r="H520" t="s">
        <v>2198</v>
      </c>
      <c r="I520" t="s">
        <v>582</v>
      </c>
      <c r="J520" t="s">
        <v>598</v>
      </c>
      <c r="M520" t="s">
        <v>2200</v>
      </c>
      <c r="N520" t="s">
        <v>1641</v>
      </c>
      <c r="O520" t="s">
        <v>649</v>
      </c>
      <c r="P520" t="s">
        <v>1108</v>
      </c>
      <c r="Q520" t="s">
        <v>2201</v>
      </c>
      <c r="R520" t="s">
        <v>2206</v>
      </c>
      <c r="U520">
        <v>7862.06</v>
      </c>
      <c r="V520">
        <v>22216.080000000002</v>
      </c>
    </row>
    <row r="521" spans="1:22" x14ac:dyDescent="0.2">
      <c r="A521" s="1124">
        <v>11010028013004</v>
      </c>
      <c r="B521" t="s">
        <v>1624</v>
      </c>
      <c r="C521">
        <v>10</v>
      </c>
      <c r="D521">
        <v>10</v>
      </c>
      <c r="E521" t="s">
        <v>1640</v>
      </c>
      <c r="F521">
        <v>8013004</v>
      </c>
      <c r="G521" t="s">
        <v>1655</v>
      </c>
      <c r="H521" t="s">
        <v>2198</v>
      </c>
      <c r="I521" t="s">
        <v>582</v>
      </c>
      <c r="J521" t="s">
        <v>598</v>
      </c>
      <c r="M521" t="s">
        <v>2200</v>
      </c>
      <c r="N521" t="s">
        <v>1641</v>
      </c>
      <c r="O521" t="s">
        <v>649</v>
      </c>
      <c r="P521" t="s">
        <v>1108</v>
      </c>
      <c r="Q521" t="s">
        <v>2201</v>
      </c>
      <c r="R521" t="s">
        <v>2206</v>
      </c>
      <c r="U521">
        <v>0</v>
      </c>
      <c r="V521">
        <v>0</v>
      </c>
    </row>
    <row r="522" spans="1:22" x14ac:dyDescent="0.2">
      <c r="A522" s="1124">
        <v>11010028013005</v>
      </c>
      <c r="B522" t="s">
        <v>1624</v>
      </c>
      <c r="C522">
        <v>10</v>
      </c>
      <c r="D522">
        <v>10</v>
      </c>
      <c r="E522" t="s">
        <v>1640</v>
      </c>
      <c r="F522">
        <v>8013005</v>
      </c>
      <c r="G522" t="s">
        <v>1656</v>
      </c>
      <c r="H522" t="s">
        <v>2198</v>
      </c>
      <c r="I522" t="s">
        <v>582</v>
      </c>
      <c r="J522" t="s">
        <v>598</v>
      </c>
      <c r="M522" t="s">
        <v>2200</v>
      </c>
      <c r="N522" t="s">
        <v>1641</v>
      </c>
      <c r="O522" t="s">
        <v>649</v>
      </c>
      <c r="P522" t="s">
        <v>1108</v>
      </c>
      <c r="Q522" t="s">
        <v>2201</v>
      </c>
      <c r="R522" t="s">
        <v>2206</v>
      </c>
      <c r="U522">
        <v>0</v>
      </c>
      <c r="V522">
        <v>0</v>
      </c>
    </row>
    <row r="523" spans="1:22" x14ac:dyDescent="0.2">
      <c r="A523" s="1124">
        <v>11010028013006</v>
      </c>
      <c r="B523" t="s">
        <v>1624</v>
      </c>
      <c r="C523">
        <v>10</v>
      </c>
      <c r="D523">
        <v>10</v>
      </c>
      <c r="E523" t="s">
        <v>1640</v>
      </c>
      <c r="F523">
        <v>8013006</v>
      </c>
      <c r="G523" t="s">
        <v>1657</v>
      </c>
      <c r="H523" t="s">
        <v>2198</v>
      </c>
      <c r="I523" t="s">
        <v>582</v>
      </c>
      <c r="J523" t="s">
        <v>598</v>
      </c>
      <c r="M523" t="s">
        <v>2200</v>
      </c>
      <c r="N523" t="s">
        <v>1641</v>
      </c>
      <c r="O523" t="s">
        <v>649</v>
      </c>
      <c r="P523" t="s">
        <v>1108</v>
      </c>
      <c r="Q523" t="s">
        <v>2201</v>
      </c>
      <c r="R523" t="s">
        <v>2206</v>
      </c>
      <c r="U523">
        <v>0</v>
      </c>
      <c r="V523">
        <v>0</v>
      </c>
    </row>
    <row r="524" spans="1:22" x14ac:dyDescent="0.2">
      <c r="A524" s="1124">
        <v>11010028013007</v>
      </c>
      <c r="B524" t="s">
        <v>1624</v>
      </c>
      <c r="C524">
        <v>10</v>
      </c>
      <c r="D524">
        <v>10</v>
      </c>
      <c r="E524" t="s">
        <v>1640</v>
      </c>
      <c r="F524">
        <v>8013007</v>
      </c>
      <c r="G524" t="s">
        <v>2210</v>
      </c>
      <c r="H524" t="s">
        <v>2198</v>
      </c>
      <c r="I524" t="s">
        <v>582</v>
      </c>
      <c r="J524" t="s">
        <v>598</v>
      </c>
      <c r="M524" t="s">
        <v>2200</v>
      </c>
      <c r="N524" t="s">
        <v>1641</v>
      </c>
      <c r="O524" t="s">
        <v>649</v>
      </c>
      <c r="P524" t="s">
        <v>1108</v>
      </c>
      <c r="Q524" t="s">
        <v>2201</v>
      </c>
      <c r="R524" t="s">
        <v>2206</v>
      </c>
      <c r="U524">
        <v>0</v>
      </c>
      <c r="V524">
        <v>3300</v>
      </c>
    </row>
    <row r="525" spans="1:22" x14ac:dyDescent="0.2">
      <c r="A525" s="1124">
        <v>11010028013008</v>
      </c>
      <c r="B525" t="s">
        <v>1624</v>
      </c>
      <c r="C525">
        <v>10</v>
      </c>
      <c r="D525">
        <v>10</v>
      </c>
      <c r="E525" t="s">
        <v>1640</v>
      </c>
      <c r="F525">
        <v>8013008</v>
      </c>
      <c r="G525" t="s">
        <v>1658</v>
      </c>
      <c r="H525" t="s">
        <v>2198</v>
      </c>
      <c r="I525" t="s">
        <v>582</v>
      </c>
      <c r="J525" t="s">
        <v>598</v>
      </c>
      <c r="M525" t="s">
        <v>2200</v>
      </c>
      <c r="N525" t="s">
        <v>1641</v>
      </c>
      <c r="O525" t="s">
        <v>649</v>
      </c>
      <c r="P525" t="s">
        <v>1108</v>
      </c>
      <c r="Q525" t="s">
        <v>2201</v>
      </c>
      <c r="R525" t="s">
        <v>2206</v>
      </c>
      <c r="U525">
        <v>0</v>
      </c>
      <c r="V525">
        <v>0</v>
      </c>
    </row>
    <row r="526" spans="1:22" x14ac:dyDescent="0.2">
      <c r="A526" s="1124">
        <v>11010028013009</v>
      </c>
      <c r="B526" t="s">
        <v>1624</v>
      </c>
      <c r="C526">
        <v>10</v>
      </c>
      <c r="D526">
        <v>10</v>
      </c>
      <c r="E526" t="s">
        <v>1640</v>
      </c>
      <c r="F526">
        <v>8013009</v>
      </c>
      <c r="G526" t="s">
        <v>1659</v>
      </c>
      <c r="H526" t="s">
        <v>2198</v>
      </c>
      <c r="I526" t="s">
        <v>582</v>
      </c>
      <c r="J526" t="s">
        <v>598</v>
      </c>
      <c r="M526" t="s">
        <v>2200</v>
      </c>
      <c r="N526" t="s">
        <v>1641</v>
      </c>
      <c r="O526" t="s">
        <v>649</v>
      </c>
      <c r="P526" t="s">
        <v>1108</v>
      </c>
      <c r="Q526" t="s">
        <v>2201</v>
      </c>
      <c r="R526" t="s">
        <v>2206</v>
      </c>
      <c r="U526">
        <v>0</v>
      </c>
      <c r="V526">
        <v>0</v>
      </c>
    </row>
    <row r="527" spans="1:22" x14ac:dyDescent="0.2">
      <c r="A527" s="1124">
        <v>11010028013010</v>
      </c>
      <c r="B527" t="s">
        <v>1624</v>
      </c>
      <c r="C527">
        <v>10</v>
      </c>
      <c r="D527">
        <v>10</v>
      </c>
      <c r="E527" t="s">
        <v>1640</v>
      </c>
      <c r="F527">
        <v>8013010</v>
      </c>
      <c r="G527" t="s">
        <v>2211</v>
      </c>
      <c r="H527" t="s">
        <v>2198</v>
      </c>
      <c r="I527" t="s">
        <v>582</v>
      </c>
      <c r="J527" t="s">
        <v>598</v>
      </c>
      <c r="M527" t="s">
        <v>2200</v>
      </c>
      <c r="N527" t="s">
        <v>1641</v>
      </c>
      <c r="O527" t="s">
        <v>649</v>
      </c>
      <c r="P527" t="s">
        <v>1108</v>
      </c>
      <c r="Q527" t="s">
        <v>2201</v>
      </c>
      <c r="R527" t="s">
        <v>2206</v>
      </c>
    </row>
    <row r="528" spans="1:22" x14ac:dyDescent="0.2">
      <c r="A528" s="1124">
        <v>11010028013011</v>
      </c>
      <c r="B528" t="s">
        <v>1624</v>
      </c>
      <c r="C528">
        <v>10</v>
      </c>
      <c r="D528">
        <v>10</v>
      </c>
      <c r="E528" t="s">
        <v>1640</v>
      </c>
      <c r="F528">
        <v>8013011</v>
      </c>
      <c r="G528" t="s">
        <v>1660</v>
      </c>
      <c r="H528" t="s">
        <v>2198</v>
      </c>
      <c r="I528" t="s">
        <v>582</v>
      </c>
      <c r="J528" t="s">
        <v>598</v>
      </c>
      <c r="M528" t="s">
        <v>2200</v>
      </c>
      <c r="N528" t="s">
        <v>1641</v>
      </c>
      <c r="O528" t="s">
        <v>649</v>
      </c>
      <c r="P528" t="s">
        <v>1108</v>
      </c>
      <c r="Q528" t="s">
        <v>2201</v>
      </c>
      <c r="R528" t="s">
        <v>2206</v>
      </c>
      <c r="U528">
        <v>0</v>
      </c>
      <c r="V528">
        <v>2975</v>
      </c>
    </row>
    <row r="529" spans="1:22" x14ac:dyDescent="0.2">
      <c r="A529" s="1124">
        <v>11010028613000</v>
      </c>
      <c r="B529" t="s">
        <v>1624</v>
      </c>
      <c r="C529">
        <v>10</v>
      </c>
      <c r="D529">
        <v>10</v>
      </c>
      <c r="E529" t="s">
        <v>1640</v>
      </c>
      <c r="F529">
        <v>8613000</v>
      </c>
      <c r="G529" t="s">
        <v>2203</v>
      </c>
      <c r="H529" t="s">
        <v>2198</v>
      </c>
      <c r="I529" t="s">
        <v>582</v>
      </c>
      <c r="J529" t="s">
        <v>598</v>
      </c>
      <c r="K529" t="s">
        <v>2204</v>
      </c>
      <c r="M529" t="s">
        <v>2200</v>
      </c>
      <c r="N529" t="s">
        <v>1641</v>
      </c>
      <c r="O529" t="s">
        <v>649</v>
      </c>
      <c r="P529" t="s">
        <v>1108</v>
      </c>
      <c r="Q529" t="s">
        <v>2201</v>
      </c>
      <c r="R529" t="s">
        <v>2206</v>
      </c>
    </row>
    <row r="530" spans="1:22" x14ac:dyDescent="0.2">
      <c r="A530" s="1124">
        <v>11010028615000</v>
      </c>
      <c r="B530" t="s">
        <v>1624</v>
      </c>
      <c r="C530">
        <v>10</v>
      </c>
      <c r="D530">
        <v>10</v>
      </c>
      <c r="E530" t="s">
        <v>1640</v>
      </c>
      <c r="F530">
        <v>8615000</v>
      </c>
      <c r="G530" t="s">
        <v>2205</v>
      </c>
      <c r="H530" t="s">
        <v>2198</v>
      </c>
      <c r="I530" t="s">
        <v>582</v>
      </c>
      <c r="J530" t="s">
        <v>598</v>
      </c>
      <c r="K530" t="s">
        <v>2204</v>
      </c>
      <c r="M530" t="s">
        <v>2200</v>
      </c>
      <c r="N530" t="s">
        <v>1641</v>
      </c>
      <c r="O530" t="s">
        <v>649</v>
      </c>
      <c r="P530" t="s">
        <v>1108</v>
      </c>
      <c r="Q530" t="s">
        <v>2201</v>
      </c>
      <c r="R530" t="s">
        <v>2206</v>
      </c>
    </row>
    <row r="531" spans="1:22" hidden="1" x14ac:dyDescent="0.2">
      <c r="A531" s="1124">
        <v>11015015267000</v>
      </c>
      <c r="B531" t="s">
        <v>1624</v>
      </c>
      <c r="C531">
        <v>10</v>
      </c>
      <c r="D531">
        <v>15</v>
      </c>
      <c r="E531" t="s">
        <v>1624</v>
      </c>
      <c r="F531">
        <v>5267000</v>
      </c>
      <c r="G531" t="s">
        <v>1627</v>
      </c>
      <c r="H531" t="s">
        <v>2198</v>
      </c>
      <c r="I531" t="s">
        <v>1625</v>
      </c>
      <c r="J531" t="s">
        <v>1245</v>
      </c>
      <c r="K531" t="s">
        <v>1450</v>
      </c>
      <c r="L531" t="s">
        <v>1450</v>
      </c>
      <c r="M531" t="s">
        <v>2212</v>
      </c>
      <c r="N531" t="s">
        <v>1661</v>
      </c>
      <c r="O531" t="s">
        <v>650</v>
      </c>
      <c r="P531" t="s">
        <v>650</v>
      </c>
      <c r="Q531" t="s">
        <v>2213</v>
      </c>
      <c r="R531" t="s">
        <v>2214</v>
      </c>
      <c r="U531">
        <v>0</v>
      </c>
      <c r="V531">
        <v>-6099000</v>
      </c>
    </row>
    <row r="532" spans="1:22" hidden="1" x14ac:dyDescent="0.2">
      <c r="A532" s="1124">
        <v>11015015268000</v>
      </c>
      <c r="B532" t="s">
        <v>1624</v>
      </c>
      <c r="C532">
        <v>10</v>
      </c>
      <c r="D532">
        <v>15</v>
      </c>
      <c r="E532" t="s">
        <v>1624</v>
      </c>
      <c r="F532">
        <v>5268000</v>
      </c>
      <c r="G532" t="s">
        <v>1663</v>
      </c>
      <c r="H532" t="s">
        <v>2198</v>
      </c>
      <c r="I532" t="s">
        <v>1625</v>
      </c>
      <c r="J532" t="s">
        <v>1245</v>
      </c>
      <c r="K532" t="s">
        <v>2215</v>
      </c>
      <c r="L532" t="s">
        <v>1452</v>
      </c>
      <c r="M532" t="s">
        <v>2212</v>
      </c>
      <c r="N532" t="s">
        <v>1661</v>
      </c>
      <c r="O532" t="s">
        <v>650</v>
      </c>
      <c r="P532" t="s">
        <v>650</v>
      </c>
      <c r="Q532" t="s">
        <v>2213</v>
      </c>
      <c r="R532" t="s">
        <v>2214</v>
      </c>
      <c r="U532">
        <v>0</v>
      </c>
      <c r="V532">
        <v>-1250000</v>
      </c>
    </row>
    <row r="533" spans="1:22" hidden="1" x14ac:dyDescent="0.2">
      <c r="A533" s="1124">
        <v>11015015289000</v>
      </c>
      <c r="B533" t="s">
        <v>1624</v>
      </c>
      <c r="C533">
        <v>10</v>
      </c>
      <c r="D533">
        <v>15</v>
      </c>
      <c r="E533" t="s">
        <v>1624</v>
      </c>
      <c r="F533">
        <v>5289000</v>
      </c>
      <c r="G533" t="s">
        <v>2216</v>
      </c>
      <c r="H533" t="s">
        <v>2198</v>
      </c>
      <c r="I533" t="s">
        <v>1625</v>
      </c>
      <c r="J533" t="s">
        <v>1245</v>
      </c>
      <c r="K533" t="s">
        <v>2217</v>
      </c>
      <c r="M533" t="s">
        <v>2212</v>
      </c>
      <c r="N533" t="s">
        <v>1661</v>
      </c>
      <c r="O533" t="s">
        <v>650</v>
      </c>
      <c r="P533" t="s">
        <v>650</v>
      </c>
      <c r="Q533" t="s">
        <v>2213</v>
      </c>
      <c r="R533" t="s">
        <v>2214</v>
      </c>
    </row>
    <row r="534" spans="1:22" hidden="1" x14ac:dyDescent="0.2">
      <c r="A534" s="1124">
        <v>11015015286000</v>
      </c>
      <c r="B534" t="s">
        <v>1624</v>
      </c>
      <c r="C534">
        <v>10</v>
      </c>
      <c r="D534">
        <v>15</v>
      </c>
      <c r="E534" t="s">
        <v>1624</v>
      </c>
      <c r="F534">
        <v>5286000</v>
      </c>
      <c r="G534" t="s">
        <v>1664</v>
      </c>
      <c r="H534" t="s">
        <v>2198</v>
      </c>
      <c r="I534" t="s">
        <v>1625</v>
      </c>
      <c r="J534" t="s">
        <v>1245</v>
      </c>
      <c r="K534" t="s">
        <v>2218</v>
      </c>
      <c r="L534" t="s">
        <v>268</v>
      </c>
      <c r="M534" t="s">
        <v>2212</v>
      </c>
      <c r="N534" t="s">
        <v>1661</v>
      </c>
      <c r="O534" t="s">
        <v>650</v>
      </c>
      <c r="P534" t="s">
        <v>650</v>
      </c>
      <c r="Q534" t="s">
        <v>2213</v>
      </c>
      <c r="R534" t="s">
        <v>2214</v>
      </c>
      <c r="U534">
        <v>0</v>
      </c>
      <c r="V534">
        <v>-100000</v>
      </c>
    </row>
    <row r="535" spans="1:22" hidden="1" x14ac:dyDescent="0.2">
      <c r="A535" s="1124">
        <v>11015015319000</v>
      </c>
      <c r="B535" t="s">
        <v>1624</v>
      </c>
      <c r="C535">
        <v>10</v>
      </c>
      <c r="D535">
        <v>15</v>
      </c>
      <c r="E535" t="s">
        <v>1624</v>
      </c>
      <c r="F535">
        <v>5319000</v>
      </c>
      <c r="G535" t="s">
        <v>2145</v>
      </c>
      <c r="H535" t="s">
        <v>2198</v>
      </c>
      <c r="I535" t="s">
        <v>1625</v>
      </c>
      <c r="J535" t="s">
        <v>691</v>
      </c>
      <c r="M535" t="s">
        <v>2212</v>
      </c>
      <c r="N535" t="s">
        <v>1661</v>
      </c>
      <c r="O535" t="s">
        <v>650</v>
      </c>
      <c r="P535" t="s">
        <v>650</v>
      </c>
      <c r="Q535" t="s">
        <v>2213</v>
      </c>
      <c r="R535" t="s">
        <v>2214</v>
      </c>
    </row>
    <row r="536" spans="1:22" hidden="1" x14ac:dyDescent="0.2">
      <c r="A536" s="1124">
        <v>11015015321000</v>
      </c>
      <c r="B536" t="s">
        <v>1624</v>
      </c>
      <c r="C536">
        <v>10</v>
      </c>
      <c r="D536">
        <v>15</v>
      </c>
      <c r="E536" t="s">
        <v>1624</v>
      </c>
      <c r="F536">
        <v>5321000</v>
      </c>
      <c r="G536" t="s">
        <v>2219</v>
      </c>
      <c r="H536" t="s">
        <v>2198</v>
      </c>
      <c r="I536" t="s">
        <v>1625</v>
      </c>
      <c r="J536" t="s">
        <v>691</v>
      </c>
      <c r="M536" t="s">
        <v>2212</v>
      </c>
      <c r="N536" t="s">
        <v>1661</v>
      </c>
      <c r="O536" t="s">
        <v>650</v>
      </c>
      <c r="P536" t="s">
        <v>650</v>
      </c>
      <c r="Q536" t="s">
        <v>2213</v>
      </c>
      <c r="R536" t="s">
        <v>2214</v>
      </c>
    </row>
    <row r="537" spans="1:22" hidden="1" x14ac:dyDescent="0.2">
      <c r="A537" s="1124">
        <v>11015015340000</v>
      </c>
      <c r="B537" t="s">
        <v>1624</v>
      </c>
      <c r="C537">
        <v>10</v>
      </c>
      <c r="D537">
        <v>15</v>
      </c>
      <c r="E537" t="s">
        <v>1624</v>
      </c>
      <c r="F537">
        <v>5340000</v>
      </c>
      <c r="G537" t="s">
        <v>1695</v>
      </c>
      <c r="H537" t="s">
        <v>2198</v>
      </c>
      <c r="I537" t="s">
        <v>1625</v>
      </c>
      <c r="J537" t="s">
        <v>691</v>
      </c>
      <c r="M537" t="s">
        <v>2212</v>
      </c>
      <c r="N537" t="s">
        <v>1661</v>
      </c>
      <c r="O537" t="s">
        <v>650</v>
      </c>
      <c r="P537" t="s">
        <v>650</v>
      </c>
      <c r="Q537" t="s">
        <v>2213</v>
      </c>
      <c r="R537" t="s">
        <v>2214</v>
      </c>
    </row>
    <row r="538" spans="1:22" hidden="1" x14ac:dyDescent="0.2">
      <c r="A538" s="1124">
        <v>11015015390000</v>
      </c>
      <c r="B538" t="s">
        <v>1624</v>
      </c>
      <c r="C538">
        <v>10</v>
      </c>
      <c r="D538">
        <v>15</v>
      </c>
      <c r="E538" t="s">
        <v>1624</v>
      </c>
      <c r="F538">
        <v>5390000</v>
      </c>
      <c r="G538" t="s">
        <v>1665</v>
      </c>
      <c r="H538" t="s">
        <v>2198</v>
      </c>
      <c r="I538" t="s">
        <v>1625</v>
      </c>
      <c r="J538" t="s">
        <v>691</v>
      </c>
      <c r="M538" t="s">
        <v>2212</v>
      </c>
      <c r="N538" t="s">
        <v>1661</v>
      </c>
      <c r="O538" t="s">
        <v>650</v>
      </c>
      <c r="P538" t="s">
        <v>650</v>
      </c>
      <c r="Q538" t="s">
        <v>2213</v>
      </c>
      <c r="R538" t="s">
        <v>2214</v>
      </c>
      <c r="U538">
        <v>-1443.68</v>
      </c>
      <c r="V538">
        <v>-6076.63</v>
      </c>
    </row>
    <row r="539" spans="1:22" hidden="1" x14ac:dyDescent="0.2">
      <c r="A539" s="1124">
        <v>11015015400000</v>
      </c>
      <c r="B539" t="s">
        <v>1624</v>
      </c>
      <c r="C539">
        <v>10</v>
      </c>
      <c r="D539">
        <v>15</v>
      </c>
      <c r="E539" t="s">
        <v>1624</v>
      </c>
      <c r="F539">
        <v>5400000</v>
      </c>
      <c r="G539" t="s">
        <v>1666</v>
      </c>
      <c r="H539" t="s">
        <v>2198</v>
      </c>
      <c r="I539" t="s">
        <v>1625</v>
      </c>
      <c r="J539" t="s">
        <v>691</v>
      </c>
      <c r="M539" t="s">
        <v>2212</v>
      </c>
      <c r="N539" t="s">
        <v>1661</v>
      </c>
      <c r="O539" t="s">
        <v>650</v>
      </c>
      <c r="P539" t="s">
        <v>650</v>
      </c>
      <c r="Q539" t="s">
        <v>2213</v>
      </c>
      <c r="R539" t="s">
        <v>2214</v>
      </c>
      <c r="U539">
        <v>-30889</v>
      </c>
      <c r="V539">
        <v>-205156.3</v>
      </c>
    </row>
    <row r="540" spans="1:22" hidden="1" x14ac:dyDescent="0.2">
      <c r="A540" s="1124">
        <v>11015015483000</v>
      </c>
      <c r="B540" t="s">
        <v>1624</v>
      </c>
      <c r="C540">
        <v>10</v>
      </c>
      <c r="D540">
        <v>15</v>
      </c>
      <c r="E540" t="s">
        <v>1624</v>
      </c>
      <c r="F540">
        <v>5483000</v>
      </c>
      <c r="G540" t="s">
        <v>2197</v>
      </c>
      <c r="H540" t="s">
        <v>2198</v>
      </c>
      <c r="I540" t="s">
        <v>1625</v>
      </c>
      <c r="J540" t="s">
        <v>691</v>
      </c>
      <c r="M540" t="s">
        <v>2212</v>
      </c>
      <c r="N540" t="s">
        <v>1661</v>
      </c>
      <c r="O540" t="s">
        <v>650</v>
      </c>
      <c r="P540" t="s">
        <v>650</v>
      </c>
      <c r="Q540" t="s">
        <v>2213</v>
      </c>
      <c r="R540" t="s">
        <v>2214</v>
      </c>
    </row>
    <row r="541" spans="1:22" hidden="1" x14ac:dyDescent="0.2">
      <c r="A541" s="1124">
        <v>11015015490000</v>
      </c>
      <c r="B541" t="s">
        <v>1624</v>
      </c>
      <c r="C541">
        <v>10</v>
      </c>
      <c r="D541">
        <v>15</v>
      </c>
      <c r="E541" t="s">
        <v>1624</v>
      </c>
      <c r="F541">
        <v>5490000</v>
      </c>
      <c r="G541" t="s">
        <v>1667</v>
      </c>
      <c r="H541" t="s">
        <v>2198</v>
      </c>
      <c r="I541" t="s">
        <v>1625</v>
      </c>
      <c r="J541" t="s">
        <v>691</v>
      </c>
      <c r="M541" t="s">
        <v>2212</v>
      </c>
      <c r="N541" t="s">
        <v>1661</v>
      </c>
      <c r="O541" t="s">
        <v>650</v>
      </c>
      <c r="P541" t="s">
        <v>650</v>
      </c>
      <c r="Q541" t="s">
        <v>2213</v>
      </c>
      <c r="R541" t="s">
        <v>2214</v>
      </c>
      <c r="U541">
        <v>0</v>
      </c>
      <c r="V541">
        <v>0</v>
      </c>
    </row>
    <row r="542" spans="1:22" hidden="1" x14ac:dyDescent="0.2">
      <c r="A542" s="1124">
        <v>11015015647000</v>
      </c>
      <c r="B542" t="s">
        <v>1624</v>
      </c>
      <c r="C542">
        <v>10</v>
      </c>
      <c r="D542">
        <v>15</v>
      </c>
      <c r="E542" t="s">
        <v>1624</v>
      </c>
      <c r="F542">
        <v>5647000</v>
      </c>
      <c r="G542" t="s">
        <v>2220</v>
      </c>
      <c r="H542" t="s">
        <v>2198</v>
      </c>
      <c r="I542" t="s">
        <v>1625</v>
      </c>
      <c r="J542" t="s">
        <v>691</v>
      </c>
      <c r="M542" t="s">
        <v>2212</v>
      </c>
      <c r="N542" t="s">
        <v>1661</v>
      </c>
      <c r="O542" t="s">
        <v>650</v>
      </c>
      <c r="P542" t="s">
        <v>650</v>
      </c>
      <c r="Q542" t="s">
        <v>2213</v>
      </c>
      <c r="R542" t="s">
        <v>2214</v>
      </c>
    </row>
    <row r="543" spans="1:22" hidden="1" x14ac:dyDescent="0.2">
      <c r="A543" s="1124">
        <v>11015015661000</v>
      </c>
      <c r="B543" t="s">
        <v>1624</v>
      </c>
      <c r="C543">
        <v>10</v>
      </c>
      <c r="D543">
        <v>15</v>
      </c>
      <c r="E543" t="s">
        <v>1624</v>
      </c>
      <c r="F543">
        <v>5661000</v>
      </c>
      <c r="G543" t="s">
        <v>2221</v>
      </c>
      <c r="H543" t="s">
        <v>2198</v>
      </c>
      <c r="I543" t="s">
        <v>1625</v>
      </c>
      <c r="J543" t="s">
        <v>691</v>
      </c>
      <c r="M543" t="s">
        <v>2212</v>
      </c>
      <c r="N543" t="s">
        <v>1661</v>
      </c>
      <c r="O543" t="s">
        <v>650</v>
      </c>
      <c r="P543" t="s">
        <v>650</v>
      </c>
      <c r="Q543" t="s">
        <v>2213</v>
      </c>
      <c r="R543" t="s">
        <v>2214</v>
      </c>
    </row>
    <row r="544" spans="1:22" hidden="1" x14ac:dyDescent="0.2">
      <c r="A544" s="1124">
        <v>11015015673000</v>
      </c>
      <c r="B544" t="s">
        <v>1624</v>
      </c>
      <c r="C544">
        <v>10</v>
      </c>
      <c r="D544">
        <v>15</v>
      </c>
      <c r="E544" t="s">
        <v>1624</v>
      </c>
      <c r="F544">
        <v>5673000</v>
      </c>
      <c r="G544" t="s">
        <v>1697</v>
      </c>
      <c r="H544" t="s">
        <v>2198</v>
      </c>
      <c r="I544" t="s">
        <v>1625</v>
      </c>
      <c r="J544" t="s">
        <v>691</v>
      </c>
      <c r="M544" t="s">
        <v>2212</v>
      </c>
      <c r="N544" t="s">
        <v>1661</v>
      </c>
      <c r="O544" t="s">
        <v>650</v>
      </c>
      <c r="P544" t="s">
        <v>650</v>
      </c>
      <c r="Q544" t="s">
        <v>2213</v>
      </c>
      <c r="R544" t="s">
        <v>2214</v>
      </c>
    </row>
    <row r="545" spans="1:22" hidden="1" x14ac:dyDescent="0.2">
      <c r="A545" s="1124">
        <v>11015015674000</v>
      </c>
      <c r="B545" t="s">
        <v>1624</v>
      </c>
      <c r="C545">
        <v>10</v>
      </c>
      <c r="D545">
        <v>15</v>
      </c>
      <c r="E545" t="s">
        <v>1624</v>
      </c>
      <c r="F545">
        <v>5674000</v>
      </c>
      <c r="G545" t="s">
        <v>2124</v>
      </c>
      <c r="H545" t="s">
        <v>2198</v>
      </c>
      <c r="I545" t="s">
        <v>1625</v>
      </c>
      <c r="J545" t="s">
        <v>691</v>
      </c>
      <c r="M545" t="s">
        <v>2212</v>
      </c>
      <c r="N545" t="s">
        <v>1661</v>
      </c>
      <c r="O545" t="s">
        <v>650</v>
      </c>
      <c r="P545" t="s">
        <v>650</v>
      </c>
      <c r="Q545" t="s">
        <v>2213</v>
      </c>
      <c r="R545" t="s">
        <v>2214</v>
      </c>
    </row>
    <row r="546" spans="1:22" hidden="1" x14ac:dyDescent="0.2">
      <c r="A546" s="1124">
        <v>11015015675000</v>
      </c>
      <c r="B546" t="s">
        <v>1624</v>
      </c>
      <c r="C546">
        <v>10</v>
      </c>
      <c r="D546">
        <v>15</v>
      </c>
      <c r="E546" t="s">
        <v>1624</v>
      </c>
      <c r="F546">
        <v>5675000</v>
      </c>
      <c r="G546" t="s">
        <v>1746</v>
      </c>
      <c r="H546" t="s">
        <v>2198</v>
      </c>
      <c r="I546" t="s">
        <v>1625</v>
      </c>
      <c r="J546" t="s">
        <v>691</v>
      </c>
      <c r="M546" t="s">
        <v>2212</v>
      </c>
      <c r="N546" t="s">
        <v>1661</v>
      </c>
      <c r="O546" t="s">
        <v>650</v>
      </c>
      <c r="P546" t="s">
        <v>650</v>
      </c>
      <c r="Q546" t="s">
        <v>2213</v>
      </c>
      <c r="R546" t="s">
        <v>2214</v>
      </c>
    </row>
    <row r="547" spans="1:22" hidden="1" x14ac:dyDescent="0.2">
      <c r="A547" s="1124">
        <v>11015015677000</v>
      </c>
      <c r="B547" t="s">
        <v>1624</v>
      </c>
      <c r="C547">
        <v>10</v>
      </c>
      <c r="D547">
        <v>15</v>
      </c>
      <c r="E547" t="s">
        <v>1624</v>
      </c>
      <c r="F547">
        <v>5677000</v>
      </c>
      <c r="G547" t="s">
        <v>1775</v>
      </c>
      <c r="H547" t="s">
        <v>2198</v>
      </c>
      <c r="I547" t="s">
        <v>1625</v>
      </c>
      <c r="J547" t="s">
        <v>691</v>
      </c>
      <c r="M547" t="s">
        <v>2212</v>
      </c>
      <c r="N547" t="s">
        <v>1661</v>
      </c>
      <c r="O547" t="s">
        <v>650</v>
      </c>
      <c r="P547" t="s">
        <v>650</v>
      </c>
      <c r="Q547" t="s">
        <v>2213</v>
      </c>
      <c r="R547" t="s">
        <v>2214</v>
      </c>
    </row>
    <row r="548" spans="1:22" hidden="1" x14ac:dyDescent="0.2">
      <c r="A548" s="1124">
        <v>11015017010000</v>
      </c>
      <c r="B548" t="s">
        <v>1624</v>
      </c>
      <c r="C548">
        <v>10</v>
      </c>
      <c r="D548">
        <v>15</v>
      </c>
      <c r="E548" t="s">
        <v>1624</v>
      </c>
      <c r="F548">
        <v>7010000</v>
      </c>
      <c r="G548" t="s">
        <v>1628</v>
      </c>
      <c r="H548" t="s">
        <v>2198</v>
      </c>
      <c r="I548" t="s">
        <v>582</v>
      </c>
      <c r="J548" t="s">
        <v>694</v>
      </c>
      <c r="K548" t="s">
        <v>206</v>
      </c>
      <c r="M548" t="s">
        <v>2212</v>
      </c>
      <c r="N548" t="s">
        <v>1661</v>
      </c>
      <c r="O548" t="s">
        <v>650</v>
      </c>
      <c r="P548" t="s">
        <v>650</v>
      </c>
      <c r="Q548" t="s">
        <v>2213</v>
      </c>
      <c r="R548" t="s">
        <v>2214</v>
      </c>
      <c r="S548" t="s">
        <v>205</v>
      </c>
      <c r="T548" t="s">
        <v>206</v>
      </c>
      <c r="U548">
        <v>42771.41</v>
      </c>
      <c r="V548">
        <v>157317.41</v>
      </c>
    </row>
    <row r="549" spans="1:22" hidden="1" x14ac:dyDescent="0.2">
      <c r="A549" s="1124">
        <v>11015017011000</v>
      </c>
      <c r="B549" t="s">
        <v>1624</v>
      </c>
      <c r="C549">
        <v>10</v>
      </c>
      <c r="D549">
        <v>15</v>
      </c>
      <c r="E549" t="s">
        <v>1624</v>
      </c>
      <c r="F549">
        <v>7011000</v>
      </c>
      <c r="G549" t="s">
        <v>1642</v>
      </c>
      <c r="H549" t="s">
        <v>2198</v>
      </c>
      <c r="I549" t="s">
        <v>582</v>
      </c>
      <c r="J549" t="s">
        <v>694</v>
      </c>
      <c r="K549" t="s">
        <v>206</v>
      </c>
      <c r="M549" t="s">
        <v>2212</v>
      </c>
      <c r="N549" t="s">
        <v>1661</v>
      </c>
      <c r="O549" t="s">
        <v>650</v>
      </c>
      <c r="P549" t="s">
        <v>650</v>
      </c>
      <c r="Q549" t="s">
        <v>2213</v>
      </c>
      <c r="R549" t="s">
        <v>2214</v>
      </c>
      <c r="S549" t="s">
        <v>205</v>
      </c>
      <c r="T549" t="s">
        <v>206</v>
      </c>
      <c r="U549">
        <v>0</v>
      </c>
      <c r="V549">
        <v>0</v>
      </c>
    </row>
    <row r="550" spans="1:22" hidden="1" x14ac:dyDescent="0.2">
      <c r="A550" s="1124">
        <v>11015017012000</v>
      </c>
      <c r="B550" t="s">
        <v>1624</v>
      </c>
      <c r="C550">
        <v>10</v>
      </c>
      <c r="D550">
        <v>15</v>
      </c>
      <c r="E550" t="s">
        <v>1624</v>
      </c>
      <c r="F550">
        <v>7012000</v>
      </c>
      <c r="G550" t="s">
        <v>1629</v>
      </c>
      <c r="H550" t="s">
        <v>2198</v>
      </c>
      <c r="I550" t="s">
        <v>582</v>
      </c>
      <c r="J550" t="s">
        <v>694</v>
      </c>
      <c r="K550" t="s">
        <v>1308</v>
      </c>
      <c r="M550" t="s">
        <v>2212</v>
      </c>
      <c r="N550" t="s">
        <v>1661</v>
      </c>
      <c r="O550" t="s">
        <v>650</v>
      </c>
      <c r="P550" t="s">
        <v>650</v>
      </c>
      <c r="Q550" t="s">
        <v>2213</v>
      </c>
      <c r="R550" t="s">
        <v>2214</v>
      </c>
      <c r="S550" t="s">
        <v>205</v>
      </c>
      <c r="T550" t="s">
        <v>1308</v>
      </c>
    </row>
    <row r="551" spans="1:22" hidden="1" x14ac:dyDescent="0.2">
      <c r="A551" s="1124">
        <v>11015017013000</v>
      </c>
      <c r="B551" t="s">
        <v>1624</v>
      </c>
      <c r="C551">
        <v>10</v>
      </c>
      <c r="D551">
        <v>15</v>
      </c>
      <c r="E551" t="s">
        <v>1624</v>
      </c>
      <c r="F551">
        <v>7013000</v>
      </c>
      <c r="G551" t="s">
        <v>1698</v>
      </c>
      <c r="H551" t="s">
        <v>2198</v>
      </c>
      <c r="I551" t="s">
        <v>582</v>
      </c>
      <c r="J551" t="s">
        <v>694</v>
      </c>
      <c r="K551" t="s">
        <v>1572</v>
      </c>
      <c r="M551" t="s">
        <v>2212</v>
      </c>
      <c r="N551" t="s">
        <v>1661</v>
      </c>
      <c r="O551" t="s">
        <v>650</v>
      </c>
      <c r="P551" t="s">
        <v>650</v>
      </c>
      <c r="Q551" t="s">
        <v>2213</v>
      </c>
      <c r="R551" t="s">
        <v>2214</v>
      </c>
      <c r="S551" t="s">
        <v>205</v>
      </c>
      <c r="T551" t="s">
        <v>1572</v>
      </c>
    </row>
    <row r="552" spans="1:22" hidden="1" x14ac:dyDescent="0.2">
      <c r="A552" s="1124">
        <v>11015017014000</v>
      </c>
      <c r="B552" t="s">
        <v>1624</v>
      </c>
      <c r="C552">
        <v>10</v>
      </c>
      <c r="D552">
        <v>15</v>
      </c>
      <c r="E552" t="s">
        <v>1624</v>
      </c>
      <c r="F552">
        <v>7014000</v>
      </c>
      <c r="G552" t="s">
        <v>1630</v>
      </c>
      <c r="H552" t="s">
        <v>2198</v>
      </c>
      <c r="I552" t="s">
        <v>582</v>
      </c>
      <c r="J552" t="s">
        <v>694</v>
      </c>
      <c r="K552" t="s">
        <v>1570</v>
      </c>
      <c r="M552" t="s">
        <v>2212</v>
      </c>
      <c r="N552" t="s">
        <v>1661</v>
      </c>
      <c r="O552" t="s">
        <v>650</v>
      </c>
      <c r="P552" t="s">
        <v>650</v>
      </c>
      <c r="Q552" t="s">
        <v>2213</v>
      </c>
      <c r="R552" t="s">
        <v>2214</v>
      </c>
      <c r="S552" t="s">
        <v>205</v>
      </c>
      <c r="T552" t="s">
        <v>1570</v>
      </c>
    </row>
    <row r="553" spans="1:22" hidden="1" x14ac:dyDescent="0.2">
      <c r="A553" s="1124">
        <v>11015017020000</v>
      </c>
      <c r="B553" t="s">
        <v>1624</v>
      </c>
      <c r="C553">
        <v>10</v>
      </c>
      <c r="D553">
        <v>15</v>
      </c>
      <c r="E553" t="s">
        <v>1624</v>
      </c>
      <c r="F553">
        <v>7020000</v>
      </c>
      <c r="G553" t="s">
        <v>1741</v>
      </c>
      <c r="H553" t="s">
        <v>2198</v>
      </c>
      <c r="I553" t="s">
        <v>582</v>
      </c>
      <c r="J553" t="s">
        <v>694</v>
      </c>
      <c r="K553" t="s">
        <v>1310</v>
      </c>
      <c r="M553" t="s">
        <v>2212</v>
      </c>
      <c r="N553" t="s">
        <v>1661</v>
      </c>
      <c r="O553" t="s">
        <v>650</v>
      </c>
      <c r="P553" t="s">
        <v>650</v>
      </c>
      <c r="Q553" t="s">
        <v>2213</v>
      </c>
      <c r="R553" t="s">
        <v>2214</v>
      </c>
      <c r="S553" t="s">
        <v>205</v>
      </c>
      <c r="T553" t="s">
        <v>1310</v>
      </c>
    </row>
    <row r="554" spans="1:22" hidden="1" x14ac:dyDescent="0.2">
      <c r="A554" s="1124">
        <v>11015017021000</v>
      </c>
      <c r="B554" t="s">
        <v>1624</v>
      </c>
      <c r="C554">
        <v>10</v>
      </c>
      <c r="D554">
        <v>15</v>
      </c>
      <c r="E554" t="s">
        <v>1624</v>
      </c>
      <c r="F554">
        <v>7021000</v>
      </c>
      <c r="G554" t="s">
        <v>1771</v>
      </c>
      <c r="H554" t="s">
        <v>2198</v>
      </c>
      <c r="I554" t="s">
        <v>582</v>
      </c>
      <c r="J554" t="s">
        <v>694</v>
      </c>
      <c r="K554" t="s">
        <v>1309</v>
      </c>
      <c r="M554" t="s">
        <v>2212</v>
      </c>
      <c r="N554" t="s">
        <v>1661</v>
      </c>
      <c r="O554" t="s">
        <v>650</v>
      </c>
      <c r="P554" t="s">
        <v>650</v>
      </c>
      <c r="Q554" t="s">
        <v>2213</v>
      </c>
      <c r="R554" t="s">
        <v>2214</v>
      </c>
      <c r="S554" t="s">
        <v>205</v>
      </c>
      <c r="T554" t="s">
        <v>1309</v>
      </c>
    </row>
    <row r="555" spans="1:22" hidden="1" x14ac:dyDescent="0.2">
      <c r="A555" s="1124">
        <v>11015017027000</v>
      </c>
      <c r="B555" t="s">
        <v>1624</v>
      </c>
      <c r="C555">
        <v>10</v>
      </c>
      <c r="D555">
        <v>15</v>
      </c>
      <c r="E555" t="s">
        <v>1624</v>
      </c>
      <c r="F555">
        <v>7027000</v>
      </c>
      <c r="G555" t="s">
        <v>1631</v>
      </c>
      <c r="H555" t="s">
        <v>2198</v>
      </c>
      <c r="I555" t="s">
        <v>582</v>
      </c>
      <c r="J555" t="s">
        <v>694</v>
      </c>
      <c r="K555" t="s">
        <v>1344</v>
      </c>
      <c r="M555" t="s">
        <v>2212</v>
      </c>
      <c r="N555" t="s">
        <v>1661</v>
      </c>
      <c r="O555" t="s">
        <v>650</v>
      </c>
      <c r="P555" t="s">
        <v>650</v>
      </c>
      <c r="Q555" t="s">
        <v>2213</v>
      </c>
      <c r="R555" t="s">
        <v>2214</v>
      </c>
      <c r="S555" t="s">
        <v>205</v>
      </c>
      <c r="T555" t="s">
        <v>1344</v>
      </c>
    </row>
    <row r="556" spans="1:22" hidden="1" x14ac:dyDescent="0.2">
      <c r="A556" s="1124">
        <v>11015017031000</v>
      </c>
      <c r="B556" t="s">
        <v>1624</v>
      </c>
      <c r="C556">
        <v>10</v>
      </c>
      <c r="D556">
        <v>15</v>
      </c>
      <c r="E556" t="s">
        <v>1624</v>
      </c>
      <c r="F556">
        <v>7031000</v>
      </c>
      <c r="G556" t="s">
        <v>1632</v>
      </c>
      <c r="H556" t="s">
        <v>2198</v>
      </c>
      <c r="I556" t="s">
        <v>582</v>
      </c>
      <c r="J556" t="s">
        <v>694</v>
      </c>
      <c r="K556" t="s">
        <v>1569</v>
      </c>
      <c r="M556" t="s">
        <v>2212</v>
      </c>
      <c r="N556" t="s">
        <v>1661</v>
      </c>
      <c r="O556" t="s">
        <v>650</v>
      </c>
      <c r="P556" t="s">
        <v>650</v>
      </c>
      <c r="Q556" t="s">
        <v>2213</v>
      </c>
      <c r="R556" t="s">
        <v>2214</v>
      </c>
      <c r="S556" t="s">
        <v>205</v>
      </c>
      <c r="T556" t="s">
        <v>1569</v>
      </c>
      <c r="U556">
        <v>6907.86</v>
      </c>
      <c r="V556">
        <v>27526.14</v>
      </c>
    </row>
    <row r="557" spans="1:22" hidden="1" x14ac:dyDescent="0.2">
      <c r="A557" s="1124">
        <v>11015017032000</v>
      </c>
      <c r="B557" t="s">
        <v>1624</v>
      </c>
      <c r="C557">
        <v>10</v>
      </c>
      <c r="D557">
        <v>15</v>
      </c>
      <c r="E557" t="s">
        <v>1624</v>
      </c>
      <c r="F557">
        <v>7032000</v>
      </c>
      <c r="G557" t="s">
        <v>1633</v>
      </c>
      <c r="H557" t="s">
        <v>2198</v>
      </c>
      <c r="I557" t="s">
        <v>582</v>
      </c>
      <c r="J557" t="s">
        <v>694</v>
      </c>
      <c r="K557" t="s">
        <v>199</v>
      </c>
      <c r="M557" t="s">
        <v>2212</v>
      </c>
      <c r="N557" t="s">
        <v>1661</v>
      </c>
      <c r="O557" t="s">
        <v>650</v>
      </c>
      <c r="P557" t="s">
        <v>650</v>
      </c>
      <c r="Q557" t="s">
        <v>2213</v>
      </c>
      <c r="R557" t="s">
        <v>2214</v>
      </c>
      <c r="S557" t="s">
        <v>205</v>
      </c>
      <c r="T557" t="s">
        <v>199</v>
      </c>
    </row>
    <row r="558" spans="1:22" hidden="1" x14ac:dyDescent="0.2">
      <c r="A558" s="1124">
        <v>11015017033000</v>
      </c>
      <c r="B558" t="s">
        <v>1624</v>
      </c>
      <c r="C558">
        <v>10</v>
      </c>
      <c r="D558">
        <v>15</v>
      </c>
      <c r="E558" t="s">
        <v>1624</v>
      </c>
      <c r="F558">
        <v>7033000</v>
      </c>
      <c r="G558" t="s">
        <v>1668</v>
      </c>
      <c r="H558" t="s">
        <v>2198</v>
      </c>
      <c r="I558" t="s">
        <v>582</v>
      </c>
      <c r="J558" t="s">
        <v>694</v>
      </c>
      <c r="K558" t="s">
        <v>1569</v>
      </c>
      <c r="M558" t="s">
        <v>2212</v>
      </c>
      <c r="N558" t="s">
        <v>1661</v>
      </c>
      <c r="O558" t="s">
        <v>650</v>
      </c>
      <c r="P558" t="s">
        <v>650</v>
      </c>
      <c r="Q558" t="s">
        <v>2213</v>
      </c>
      <c r="R558" t="s">
        <v>2214</v>
      </c>
      <c r="S558" t="s">
        <v>205</v>
      </c>
      <c r="T558" t="s">
        <v>1569</v>
      </c>
      <c r="U558">
        <v>909.5</v>
      </c>
      <c r="V558">
        <v>3624.13</v>
      </c>
    </row>
    <row r="559" spans="1:22" hidden="1" x14ac:dyDescent="0.2">
      <c r="A559" s="1124">
        <v>11015017034000</v>
      </c>
      <c r="B559" t="s">
        <v>1624</v>
      </c>
      <c r="C559">
        <v>10</v>
      </c>
      <c r="D559">
        <v>15</v>
      </c>
      <c r="E559" t="s">
        <v>1624</v>
      </c>
      <c r="F559">
        <v>7034000</v>
      </c>
      <c r="G559" t="s">
        <v>1634</v>
      </c>
      <c r="H559" t="s">
        <v>2198</v>
      </c>
      <c r="I559" t="s">
        <v>582</v>
      </c>
      <c r="J559" t="s">
        <v>694</v>
      </c>
      <c r="K559" t="s">
        <v>1569</v>
      </c>
      <c r="M559" t="s">
        <v>2212</v>
      </c>
      <c r="N559" t="s">
        <v>1661</v>
      </c>
      <c r="O559" t="s">
        <v>650</v>
      </c>
      <c r="P559" t="s">
        <v>650</v>
      </c>
      <c r="Q559" t="s">
        <v>2213</v>
      </c>
      <c r="R559" t="s">
        <v>2214</v>
      </c>
      <c r="S559" t="s">
        <v>205</v>
      </c>
      <c r="T559" t="s">
        <v>1569</v>
      </c>
      <c r="U559">
        <v>327.19</v>
      </c>
      <c r="V559">
        <v>1176.94</v>
      </c>
    </row>
    <row r="560" spans="1:22" hidden="1" x14ac:dyDescent="0.2">
      <c r="A560" s="1124">
        <v>11015017035000</v>
      </c>
      <c r="B560" t="s">
        <v>1624</v>
      </c>
      <c r="C560">
        <v>10</v>
      </c>
      <c r="D560">
        <v>15</v>
      </c>
      <c r="E560" t="s">
        <v>1624</v>
      </c>
      <c r="F560">
        <v>7035000</v>
      </c>
      <c r="G560" t="s">
        <v>2222</v>
      </c>
      <c r="H560" t="s">
        <v>2198</v>
      </c>
      <c r="I560" t="s">
        <v>582</v>
      </c>
      <c r="J560" t="s">
        <v>694</v>
      </c>
      <c r="K560" t="s">
        <v>1344</v>
      </c>
      <c r="M560" t="s">
        <v>2212</v>
      </c>
      <c r="N560" t="s">
        <v>1661</v>
      </c>
      <c r="O560" t="s">
        <v>650</v>
      </c>
      <c r="P560" t="s">
        <v>650</v>
      </c>
      <c r="Q560" t="s">
        <v>2213</v>
      </c>
      <c r="R560" t="s">
        <v>2214</v>
      </c>
      <c r="S560" t="s">
        <v>205</v>
      </c>
      <c r="T560" t="s">
        <v>1344</v>
      </c>
    </row>
    <row r="561" spans="1:22" hidden="1" x14ac:dyDescent="0.2">
      <c r="A561" s="1124">
        <v>11015017131000</v>
      </c>
      <c r="B561" t="s">
        <v>1624</v>
      </c>
      <c r="C561">
        <v>10</v>
      </c>
      <c r="D561">
        <v>15</v>
      </c>
      <c r="E561" t="s">
        <v>1624</v>
      </c>
      <c r="F561">
        <v>7131000</v>
      </c>
      <c r="G561" t="s">
        <v>1635</v>
      </c>
      <c r="H561" t="s">
        <v>2198</v>
      </c>
      <c r="I561" t="s">
        <v>582</v>
      </c>
      <c r="J561" t="s">
        <v>594</v>
      </c>
      <c r="M561" t="s">
        <v>2212</v>
      </c>
      <c r="N561" t="s">
        <v>1661</v>
      </c>
      <c r="O561" t="s">
        <v>650</v>
      </c>
      <c r="P561" t="s">
        <v>650</v>
      </c>
      <c r="Q561" t="s">
        <v>2213</v>
      </c>
      <c r="R561" t="s">
        <v>2214</v>
      </c>
      <c r="U561">
        <v>0</v>
      </c>
      <c r="V561">
        <v>0</v>
      </c>
    </row>
    <row r="562" spans="1:22" x14ac:dyDescent="0.2">
      <c r="A562" s="1124">
        <v>11015017240000</v>
      </c>
      <c r="B562" t="s">
        <v>1624</v>
      </c>
      <c r="C562">
        <v>10</v>
      </c>
      <c r="D562">
        <v>15</v>
      </c>
      <c r="E562" t="s">
        <v>1624</v>
      </c>
      <c r="F562">
        <v>7240000</v>
      </c>
      <c r="G562" t="s">
        <v>1636</v>
      </c>
      <c r="H562" t="s">
        <v>2198</v>
      </c>
      <c r="I562" t="s">
        <v>582</v>
      </c>
      <c r="J562" t="s">
        <v>598</v>
      </c>
      <c r="K562" t="s">
        <v>50</v>
      </c>
      <c r="M562" t="s">
        <v>2212</v>
      </c>
      <c r="N562" t="s">
        <v>1661</v>
      </c>
      <c r="O562" t="s">
        <v>650</v>
      </c>
      <c r="P562" t="s">
        <v>650</v>
      </c>
      <c r="Q562" t="s">
        <v>2213</v>
      </c>
      <c r="R562" t="s">
        <v>2214</v>
      </c>
      <c r="U562">
        <v>1094.0899999999999</v>
      </c>
      <c r="V562">
        <v>8361.2800000000007</v>
      </c>
    </row>
    <row r="563" spans="1:22" hidden="1" x14ac:dyDescent="0.2">
      <c r="A563" s="1124">
        <v>11015017325000</v>
      </c>
      <c r="B563" t="s">
        <v>1624</v>
      </c>
      <c r="C563">
        <v>10</v>
      </c>
      <c r="D563">
        <v>15</v>
      </c>
      <c r="E563" t="s">
        <v>1624</v>
      </c>
      <c r="F563">
        <v>7325000</v>
      </c>
      <c r="G563" t="s">
        <v>2223</v>
      </c>
      <c r="H563" t="s">
        <v>2198</v>
      </c>
      <c r="I563" t="s">
        <v>582</v>
      </c>
      <c r="J563" t="s">
        <v>2224</v>
      </c>
      <c r="M563" t="s">
        <v>2212</v>
      </c>
      <c r="N563" t="s">
        <v>1661</v>
      </c>
      <c r="O563" t="s">
        <v>650</v>
      </c>
      <c r="P563" t="s">
        <v>650</v>
      </c>
      <c r="Q563" t="s">
        <v>2213</v>
      </c>
      <c r="R563" t="s">
        <v>2214</v>
      </c>
    </row>
    <row r="564" spans="1:22" x14ac:dyDescent="0.2">
      <c r="A564" s="1124">
        <v>11015017360000</v>
      </c>
      <c r="B564" t="s">
        <v>1624</v>
      </c>
      <c r="C564">
        <v>10</v>
      </c>
      <c r="D564">
        <v>15</v>
      </c>
      <c r="E564" t="s">
        <v>1624</v>
      </c>
      <c r="F564">
        <v>7360000</v>
      </c>
      <c r="G564" t="s">
        <v>1671</v>
      </c>
      <c r="H564" t="s">
        <v>2198</v>
      </c>
      <c r="I564" t="s">
        <v>582</v>
      </c>
      <c r="J564" t="s">
        <v>598</v>
      </c>
      <c r="K564" t="s">
        <v>2225</v>
      </c>
      <c r="L564" t="s">
        <v>2226</v>
      </c>
      <c r="M564" t="s">
        <v>2212</v>
      </c>
      <c r="N564" t="s">
        <v>1661</v>
      </c>
      <c r="O564" t="s">
        <v>650</v>
      </c>
      <c r="P564" t="s">
        <v>650</v>
      </c>
      <c r="Q564" t="s">
        <v>2213</v>
      </c>
      <c r="R564" t="s">
        <v>2214</v>
      </c>
      <c r="U564">
        <v>0</v>
      </c>
      <c r="V564">
        <v>139236.4</v>
      </c>
    </row>
    <row r="565" spans="1:22" x14ac:dyDescent="0.2">
      <c r="A565" s="1124">
        <v>11015017361000</v>
      </c>
      <c r="B565" t="s">
        <v>1624</v>
      </c>
      <c r="C565">
        <v>10</v>
      </c>
      <c r="D565">
        <v>15</v>
      </c>
      <c r="E565" t="s">
        <v>1624</v>
      </c>
      <c r="F565">
        <v>7361000</v>
      </c>
      <c r="G565" t="s">
        <v>1672</v>
      </c>
      <c r="H565" t="s">
        <v>2198</v>
      </c>
      <c r="I565" t="s">
        <v>582</v>
      </c>
      <c r="J565" t="s">
        <v>598</v>
      </c>
      <c r="K565" t="s">
        <v>2215</v>
      </c>
      <c r="L565" t="s">
        <v>1452</v>
      </c>
      <c r="M565" t="s">
        <v>2212</v>
      </c>
      <c r="N565" t="s">
        <v>1661</v>
      </c>
      <c r="O565" t="s">
        <v>650</v>
      </c>
      <c r="P565" t="s">
        <v>650</v>
      </c>
      <c r="Q565" t="s">
        <v>2213</v>
      </c>
      <c r="R565" t="s">
        <v>2214</v>
      </c>
      <c r="U565">
        <v>26000</v>
      </c>
      <c r="V565">
        <v>110757.5</v>
      </c>
    </row>
    <row r="566" spans="1:22" x14ac:dyDescent="0.2">
      <c r="A566" s="1124">
        <v>11015017363000</v>
      </c>
      <c r="B566" t="s">
        <v>1624</v>
      </c>
      <c r="C566">
        <v>10</v>
      </c>
      <c r="D566">
        <v>15</v>
      </c>
      <c r="E566" t="s">
        <v>1624</v>
      </c>
      <c r="F566">
        <v>7363000</v>
      </c>
      <c r="G566" t="s">
        <v>1717</v>
      </c>
      <c r="H566" t="s">
        <v>2198</v>
      </c>
      <c r="I566" t="s">
        <v>582</v>
      </c>
      <c r="J566" t="s">
        <v>598</v>
      </c>
      <c r="K566" t="s">
        <v>2225</v>
      </c>
      <c r="L566" t="s">
        <v>2226</v>
      </c>
      <c r="M566" t="s">
        <v>2212</v>
      </c>
      <c r="N566" t="s">
        <v>1661</v>
      </c>
      <c r="O566" t="s">
        <v>650</v>
      </c>
      <c r="P566" t="s">
        <v>650</v>
      </c>
      <c r="Q566" t="s">
        <v>2213</v>
      </c>
      <c r="R566" t="s">
        <v>2214</v>
      </c>
    </row>
    <row r="567" spans="1:22" x14ac:dyDescent="0.2">
      <c r="A567" s="1124">
        <v>11015017364000</v>
      </c>
      <c r="B567" t="s">
        <v>1624</v>
      </c>
      <c r="C567">
        <v>10</v>
      </c>
      <c r="D567">
        <v>15</v>
      </c>
      <c r="E567">
        <v>1</v>
      </c>
      <c r="F567">
        <v>7364000</v>
      </c>
      <c r="G567" t="s">
        <v>1673</v>
      </c>
      <c r="H567" t="s">
        <v>2198</v>
      </c>
      <c r="I567" t="s">
        <v>582</v>
      </c>
      <c r="J567" t="s">
        <v>598</v>
      </c>
      <c r="K567" t="s">
        <v>2215</v>
      </c>
      <c r="L567" t="s">
        <v>1452</v>
      </c>
      <c r="M567" t="s">
        <v>2212</v>
      </c>
      <c r="N567" t="s">
        <v>1661</v>
      </c>
      <c r="O567" t="s">
        <v>650</v>
      </c>
      <c r="P567" t="s">
        <v>650</v>
      </c>
      <c r="Q567" t="s">
        <v>2213</v>
      </c>
      <c r="R567" t="s">
        <v>2214</v>
      </c>
      <c r="U567">
        <v>3995</v>
      </c>
      <c r="V567">
        <v>24985</v>
      </c>
    </row>
    <row r="568" spans="1:22" x14ac:dyDescent="0.2">
      <c r="A568" s="1124">
        <v>11015017366000</v>
      </c>
      <c r="B568" t="s">
        <v>1624</v>
      </c>
      <c r="C568">
        <v>10</v>
      </c>
      <c r="D568">
        <v>15</v>
      </c>
      <c r="E568" t="s">
        <v>1624</v>
      </c>
      <c r="F568">
        <v>7366000</v>
      </c>
      <c r="G568" t="s">
        <v>1674</v>
      </c>
      <c r="H568" t="s">
        <v>2198</v>
      </c>
      <c r="I568" t="s">
        <v>582</v>
      </c>
      <c r="J568" t="s">
        <v>598</v>
      </c>
      <c r="L568" t="s">
        <v>268</v>
      </c>
      <c r="M568" t="s">
        <v>2212</v>
      </c>
      <c r="N568" t="s">
        <v>1661</v>
      </c>
      <c r="O568" t="s">
        <v>650</v>
      </c>
      <c r="P568" t="s">
        <v>650</v>
      </c>
      <c r="Q568" t="s">
        <v>2213</v>
      </c>
      <c r="R568" t="s">
        <v>2214</v>
      </c>
      <c r="U568">
        <v>115851.5</v>
      </c>
      <c r="V568">
        <v>400548.5</v>
      </c>
    </row>
    <row r="569" spans="1:22" x14ac:dyDescent="0.2">
      <c r="A569" s="1124">
        <v>11015017367000</v>
      </c>
      <c r="B569" t="s">
        <v>1624</v>
      </c>
      <c r="C569">
        <v>10</v>
      </c>
      <c r="D569">
        <v>15</v>
      </c>
      <c r="E569">
        <v>1</v>
      </c>
      <c r="F569">
        <v>7367000</v>
      </c>
      <c r="G569" t="s">
        <v>1675</v>
      </c>
      <c r="H569" t="s">
        <v>2198</v>
      </c>
      <c r="I569" t="s">
        <v>582</v>
      </c>
      <c r="J569" t="s">
        <v>598</v>
      </c>
      <c r="K569" t="s">
        <v>2215</v>
      </c>
      <c r="L569" t="s">
        <v>1452</v>
      </c>
      <c r="M569" t="s">
        <v>2212</v>
      </c>
      <c r="N569" t="s">
        <v>1661</v>
      </c>
      <c r="O569" t="s">
        <v>650</v>
      </c>
      <c r="P569" t="s">
        <v>650</v>
      </c>
      <c r="Q569" t="s">
        <v>2213</v>
      </c>
      <c r="R569" t="s">
        <v>2214</v>
      </c>
      <c r="U569">
        <v>0</v>
      </c>
      <c r="V569">
        <v>43960.31</v>
      </c>
    </row>
    <row r="570" spans="1:22" x14ac:dyDescent="0.2">
      <c r="A570" s="1124">
        <v>11015017368000</v>
      </c>
      <c r="B570" t="s">
        <v>1624</v>
      </c>
      <c r="C570">
        <v>10</v>
      </c>
      <c r="D570">
        <v>15</v>
      </c>
      <c r="E570" t="s">
        <v>1624</v>
      </c>
      <c r="F570">
        <v>7368000</v>
      </c>
      <c r="G570" t="s">
        <v>1676</v>
      </c>
      <c r="H570" t="s">
        <v>2198</v>
      </c>
      <c r="I570" t="s">
        <v>582</v>
      </c>
      <c r="J570" t="s">
        <v>598</v>
      </c>
      <c r="M570" t="s">
        <v>2212</v>
      </c>
      <c r="N570" t="s">
        <v>1661</v>
      </c>
      <c r="O570" t="s">
        <v>650</v>
      </c>
      <c r="P570" t="s">
        <v>650</v>
      </c>
      <c r="Q570" t="s">
        <v>2213</v>
      </c>
      <c r="R570" t="s">
        <v>2214</v>
      </c>
      <c r="U570">
        <v>2492.1</v>
      </c>
      <c r="V570">
        <v>4984.2</v>
      </c>
    </row>
    <row r="571" spans="1:22" x14ac:dyDescent="0.2">
      <c r="A571" s="1124">
        <v>11015017369000</v>
      </c>
      <c r="B571" t="s">
        <v>1624</v>
      </c>
      <c r="C571">
        <v>10</v>
      </c>
      <c r="D571">
        <v>15</v>
      </c>
      <c r="E571" t="s">
        <v>1624</v>
      </c>
      <c r="F571">
        <v>7369000</v>
      </c>
      <c r="G571" t="s">
        <v>1677</v>
      </c>
      <c r="H571" t="s">
        <v>2198</v>
      </c>
      <c r="I571" t="s">
        <v>582</v>
      </c>
      <c r="J571" t="s">
        <v>598</v>
      </c>
      <c r="K571" t="s">
        <v>2225</v>
      </c>
      <c r="L571" t="s">
        <v>268</v>
      </c>
      <c r="M571" t="s">
        <v>2212</v>
      </c>
      <c r="N571" t="s">
        <v>1661</v>
      </c>
      <c r="O571" t="s">
        <v>650</v>
      </c>
      <c r="P571" t="s">
        <v>650</v>
      </c>
      <c r="Q571" t="s">
        <v>2213</v>
      </c>
      <c r="R571" t="s">
        <v>2214</v>
      </c>
      <c r="U571">
        <v>613.67999999999995</v>
      </c>
      <c r="V571">
        <v>5669.31</v>
      </c>
    </row>
    <row r="572" spans="1:22" x14ac:dyDescent="0.2">
      <c r="A572" s="1124">
        <v>11015017510000</v>
      </c>
      <c r="B572" t="s">
        <v>1624</v>
      </c>
      <c r="C572">
        <v>10</v>
      </c>
      <c r="D572">
        <v>15</v>
      </c>
      <c r="E572" t="s">
        <v>1624</v>
      </c>
      <c r="F572">
        <v>7510000</v>
      </c>
      <c r="G572" t="s">
        <v>1678</v>
      </c>
      <c r="H572" t="s">
        <v>2198</v>
      </c>
      <c r="I572" t="s">
        <v>582</v>
      </c>
      <c r="J572" t="s">
        <v>598</v>
      </c>
      <c r="M572" t="s">
        <v>2212</v>
      </c>
      <c r="N572" t="s">
        <v>1661</v>
      </c>
      <c r="O572" t="s">
        <v>650</v>
      </c>
      <c r="P572" t="s">
        <v>650</v>
      </c>
      <c r="Q572" t="s">
        <v>2213</v>
      </c>
      <c r="R572" t="s">
        <v>2214</v>
      </c>
      <c r="U572">
        <v>4301.92</v>
      </c>
      <c r="V572">
        <v>4301.92</v>
      </c>
    </row>
    <row r="573" spans="1:22" x14ac:dyDescent="0.2">
      <c r="A573" s="1124">
        <v>11015017525000</v>
      </c>
      <c r="B573" t="s">
        <v>1624</v>
      </c>
      <c r="C573">
        <v>10</v>
      </c>
      <c r="D573">
        <v>15</v>
      </c>
      <c r="E573" t="s">
        <v>1624</v>
      </c>
      <c r="F573">
        <v>7525000</v>
      </c>
      <c r="G573" t="s">
        <v>1679</v>
      </c>
      <c r="H573" t="s">
        <v>2198</v>
      </c>
      <c r="I573" t="s">
        <v>582</v>
      </c>
      <c r="J573" t="s">
        <v>598</v>
      </c>
      <c r="M573" t="s">
        <v>2212</v>
      </c>
      <c r="N573" t="s">
        <v>1661</v>
      </c>
      <c r="O573" t="s">
        <v>650</v>
      </c>
      <c r="P573" t="s">
        <v>650</v>
      </c>
      <c r="Q573" t="s">
        <v>2213</v>
      </c>
      <c r="R573" t="s">
        <v>2214</v>
      </c>
      <c r="U573">
        <v>0</v>
      </c>
      <c r="V573">
        <v>5368.48</v>
      </c>
    </row>
    <row r="574" spans="1:22" x14ac:dyDescent="0.2">
      <c r="A574" s="1124">
        <v>11015017572000</v>
      </c>
      <c r="B574" t="s">
        <v>1624</v>
      </c>
      <c r="C574">
        <v>10</v>
      </c>
      <c r="D574">
        <v>15</v>
      </c>
      <c r="E574" t="s">
        <v>1624</v>
      </c>
      <c r="F574">
        <v>7572000</v>
      </c>
      <c r="G574" t="s">
        <v>1637</v>
      </c>
      <c r="H574" t="s">
        <v>2198</v>
      </c>
      <c r="I574" t="s">
        <v>582</v>
      </c>
      <c r="J574" t="s">
        <v>598</v>
      </c>
      <c r="M574" t="s">
        <v>2212</v>
      </c>
      <c r="N574" t="s">
        <v>1661</v>
      </c>
      <c r="O574" t="s">
        <v>650</v>
      </c>
      <c r="P574" t="s">
        <v>650</v>
      </c>
      <c r="Q574" t="s">
        <v>2213</v>
      </c>
      <c r="R574" t="s">
        <v>2214</v>
      </c>
    </row>
    <row r="575" spans="1:22" x14ac:dyDescent="0.2">
      <c r="A575" s="1124">
        <v>11015017574000</v>
      </c>
      <c r="B575" t="s">
        <v>1624</v>
      </c>
      <c r="C575">
        <v>10</v>
      </c>
      <c r="D575">
        <v>15</v>
      </c>
      <c r="E575" t="s">
        <v>1624</v>
      </c>
      <c r="F575">
        <v>7574000</v>
      </c>
      <c r="G575" t="s">
        <v>1647</v>
      </c>
      <c r="H575" t="s">
        <v>2198</v>
      </c>
      <c r="I575" t="s">
        <v>582</v>
      </c>
      <c r="J575" t="s">
        <v>598</v>
      </c>
      <c r="M575" t="s">
        <v>2212</v>
      </c>
      <c r="N575" t="s">
        <v>1661</v>
      </c>
      <c r="O575" t="s">
        <v>650</v>
      </c>
      <c r="P575" t="s">
        <v>650</v>
      </c>
      <c r="Q575" t="s">
        <v>2213</v>
      </c>
      <c r="R575" t="s">
        <v>2214</v>
      </c>
      <c r="U575">
        <v>814.25</v>
      </c>
      <c r="V575">
        <v>930.35</v>
      </c>
    </row>
    <row r="576" spans="1:22" x14ac:dyDescent="0.2">
      <c r="A576" s="1124">
        <v>11015017585000</v>
      </c>
      <c r="B576" t="s">
        <v>1624</v>
      </c>
      <c r="C576">
        <v>10</v>
      </c>
      <c r="D576">
        <v>15</v>
      </c>
      <c r="E576" t="s">
        <v>1624</v>
      </c>
      <c r="F576">
        <v>7585000</v>
      </c>
      <c r="G576" t="s">
        <v>1680</v>
      </c>
      <c r="H576" t="s">
        <v>2198</v>
      </c>
      <c r="I576" t="s">
        <v>582</v>
      </c>
      <c r="J576" t="s">
        <v>598</v>
      </c>
      <c r="M576" t="s">
        <v>2212</v>
      </c>
      <c r="N576" t="s">
        <v>1661</v>
      </c>
      <c r="O576" t="s">
        <v>650</v>
      </c>
      <c r="P576" t="s">
        <v>650</v>
      </c>
      <c r="Q576" t="s">
        <v>2213</v>
      </c>
      <c r="R576" t="s">
        <v>2214</v>
      </c>
      <c r="U576">
        <v>2339.4</v>
      </c>
      <c r="V576">
        <v>45427.8</v>
      </c>
    </row>
    <row r="577" spans="1:22" x14ac:dyDescent="0.2">
      <c r="A577" s="1124">
        <v>11015017588000</v>
      </c>
      <c r="B577" t="s">
        <v>1624</v>
      </c>
      <c r="C577">
        <v>10</v>
      </c>
      <c r="D577">
        <v>15</v>
      </c>
      <c r="E577" t="s">
        <v>1624</v>
      </c>
      <c r="F577">
        <v>7588000</v>
      </c>
      <c r="G577" t="s">
        <v>1681</v>
      </c>
      <c r="H577" t="s">
        <v>2198</v>
      </c>
      <c r="I577" t="s">
        <v>582</v>
      </c>
      <c r="J577" t="s">
        <v>598</v>
      </c>
      <c r="M577" t="s">
        <v>2212</v>
      </c>
      <c r="N577" t="s">
        <v>1661</v>
      </c>
      <c r="O577" t="s">
        <v>650</v>
      </c>
      <c r="P577" t="s">
        <v>650</v>
      </c>
      <c r="Q577" t="s">
        <v>2213</v>
      </c>
      <c r="R577" t="s">
        <v>2214</v>
      </c>
      <c r="U577">
        <v>10013.98</v>
      </c>
      <c r="V577">
        <v>43926.64</v>
      </c>
    </row>
    <row r="578" spans="1:22" x14ac:dyDescent="0.2">
      <c r="A578" s="1124">
        <v>11015017638000</v>
      </c>
      <c r="B578" t="s">
        <v>1624</v>
      </c>
      <c r="C578">
        <v>10</v>
      </c>
      <c r="D578">
        <v>15</v>
      </c>
      <c r="E578" t="s">
        <v>1624</v>
      </c>
      <c r="F578">
        <v>7638000</v>
      </c>
      <c r="G578" t="s">
        <v>1682</v>
      </c>
      <c r="H578" t="s">
        <v>2198</v>
      </c>
      <c r="I578" t="s">
        <v>582</v>
      </c>
      <c r="J578" t="s">
        <v>598</v>
      </c>
      <c r="M578" t="s">
        <v>2212</v>
      </c>
      <c r="N578" t="s">
        <v>1661</v>
      </c>
      <c r="O578" t="s">
        <v>650</v>
      </c>
      <c r="P578" t="s">
        <v>650</v>
      </c>
      <c r="Q578" t="s">
        <v>2213</v>
      </c>
      <c r="R578" t="s">
        <v>2214</v>
      </c>
      <c r="U578">
        <v>0</v>
      </c>
      <c r="V578">
        <v>0</v>
      </c>
    </row>
    <row r="579" spans="1:22" x14ac:dyDescent="0.2">
      <c r="A579" s="1124">
        <v>11015017701000</v>
      </c>
      <c r="B579" t="s">
        <v>1624</v>
      </c>
      <c r="C579">
        <v>10</v>
      </c>
      <c r="D579">
        <v>15</v>
      </c>
      <c r="E579" t="s">
        <v>1624</v>
      </c>
      <c r="F579">
        <v>7701000</v>
      </c>
      <c r="G579" t="s">
        <v>1683</v>
      </c>
      <c r="H579" t="s">
        <v>2198</v>
      </c>
      <c r="I579" t="s">
        <v>582</v>
      </c>
      <c r="J579" t="s">
        <v>598</v>
      </c>
      <c r="M579" t="s">
        <v>2212</v>
      </c>
      <c r="N579" t="s">
        <v>1661</v>
      </c>
      <c r="O579" t="s">
        <v>650</v>
      </c>
      <c r="P579" t="s">
        <v>650</v>
      </c>
      <c r="Q579" t="s">
        <v>2213</v>
      </c>
      <c r="R579" t="s">
        <v>2214</v>
      </c>
      <c r="U579">
        <v>1676.4</v>
      </c>
      <c r="V579">
        <v>56565.9</v>
      </c>
    </row>
    <row r="580" spans="1:22" x14ac:dyDescent="0.2">
      <c r="A580" s="1124">
        <v>11015017716000</v>
      </c>
      <c r="B580" t="s">
        <v>1624</v>
      </c>
      <c r="C580">
        <v>10</v>
      </c>
      <c r="D580">
        <v>15</v>
      </c>
      <c r="E580" t="s">
        <v>1624</v>
      </c>
      <c r="F580">
        <v>7716000</v>
      </c>
      <c r="G580" t="s">
        <v>1684</v>
      </c>
      <c r="H580" t="s">
        <v>2198</v>
      </c>
      <c r="I580" t="s">
        <v>582</v>
      </c>
      <c r="J580" t="s">
        <v>598</v>
      </c>
      <c r="M580" t="s">
        <v>2212</v>
      </c>
      <c r="N580" t="s">
        <v>1661</v>
      </c>
      <c r="O580" t="s">
        <v>650</v>
      </c>
      <c r="P580" t="s">
        <v>650</v>
      </c>
      <c r="Q580" t="s">
        <v>2213</v>
      </c>
      <c r="R580" t="s">
        <v>2214</v>
      </c>
      <c r="U580">
        <v>40699.94</v>
      </c>
      <c r="V580">
        <v>121816.58</v>
      </c>
    </row>
    <row r="581" spans="1:22" x14ac:dyDescent="0.2">
      <c r="A581" s="1124">
        <v>11015017757000</v>
      </c>
      <c r="B581" t="s">
        <v>1624</v>
      </c>
      <c r="C581">
        <v>10</v>
      </c>
      <c r="D581">
        <v>15</v>
      </c>
      <c r="E581" t="s">
        <v>1624</v>
      </c>
      <c r="F581">
        <v>7757000</v>
      </c>
      <c r="G581" t="s">
        <v>1685</v>
      </c>
      <c r="H581" t="s">
        <v>2198</v>
      </c>
      <c r="I581" t="s">
        <v>582</v>
      </c>
      <c r="J581" t="s">
        <v>598</v>
      </c>
      <c r="M581" t="s">
        <v>2212</v>
      </c>
      <c r="N581" t="s">
        <v>1661</v>
      </c>
      <c r="O581" t="s">
        <v>650</v>
      </c>
      <c r="P581" t="s">
        <v>650</v>
      </c>
      <c r="Q581" t="s">
        <v>2213</v>
      </c>
      <c r="R581" t="s">
        <v>2214</v>
      </c>
      <c r="U581">
        <v>0</v>
      </c>
      <c r="V581">
        <v>0</v>
      </c>
    </row>
    <row r="582" spans="1:22" x14ac:dyDescent="0.2">
      <c r="A582" s="1124">
        <v>11015017758000</v>
      </c>
      <c r="B582" t="s">
        <v>1624</v>
      </c>
      <c r="C582">
        <v>10</v>
      </c>
      <c r="D582">
        <v>15</v>
      </c>
      <c r="E582" t="s">
        <v>1624</v>
      </c>
      <c r="F582">
        <v>7758000</v>
      </c>
      <c r="G582" t="s">
        <v>1686</v>
      </c>
      <c r="H582" t="s">
        <v>2198</v>
      </c>
      <c r="I582" t="s">
        <v>582</v>
      </c>
      <c r="J582" t="s">
        <v>598</v>
      </c>
      <c r="M582" t="s">
        <v>2212</v>
      </c>
      <c r="N582" t="s">
        <v>1661</v>
      </c>
      <c r="O582" t="s">
        <v>650</v>
      </c>
      <c r="P582" t="s">
        <v>650</v>
      </c>
      <c r="Q582" t="s">
        <v>2213</v>
      </c>
      <c r="R582" t="s">
        <v>2214</v>
      </c>
      <c r="U582">
        <v>0</v>
      </c>
      <c r="V582">
        <v>9872.9</v>
      </c>
    </row>
    <row r="583" spans="1:22" x14ac:dyDescent="0.2">
      <c r="A583" s="1124">
        <v>11015017782000</v>
      </c>
      <c r="B583" t="s">
        <v>1624</v>
      </c>
      <c r="C583">
        <v>10</v>
      </c>
      <c r="D583">
        <v>15</v>
      </c>
      <c r="E583" t="s">
        <v>1624</v>
      </c>
      <c r="F583">
        <v>7782000</v>
      </c>
      <c r="G583" t="s">
        <v>1687</v>
      </c>
      <c r="H583" t="s">
        <v>2198</v>
      </c>
      <c r="I583" t="s">
        <v>582</v>
      </c>
      <c r="J583" t="s">
        <v>598</v>
      </c>
      <c r="M583" t="s">
        <v>2212</v>
      </c>
      <c r="N583" t="s">
        <v>1661</v>
      </c>
      <c r="O583" t="s">
        <v>650</v>
      </c>
      <c r="P583" t="s">
        <v>650</v>
      </c>
      <c r="Q583" t="s">
        <v>2213</v>
      </c>
      <c r="R583" t="s">
        <v>2214</v>
      </c>
      <c r="U583">
        <v>38.6</v>
      </c>
      <c r="V583">
        <v>72752.820000000007</v>
      </c>
    </row>
    <row r="584" spans="1:22" x14ac:dyDescent="0.2">
      <c r="A584" s="1124">
        <v>11015017785000</v>
      </c>
      <c r="B584" t="s">
        <v>1624</v>
      </c>
      <c r="C584">
        <v>10</v>
      </c>
      <c r="D584">
        <v>15</v>
      </c>
      <c r="E584" t="s">
        <v>1624</v>
      </c>
      <c r="F584">
        <v>7785000</v>
      </c>
      <c r="G584" t="s">
        <v>1638</v>
      </c>
      <c r="H584" t="s">
        <v>2198</v>
      </c>
      <c r="I584" t="s">
        <v>582</v>
      </c>
      <c r="J584" t="s">
        <v>598</v>
      </c>
      <c r="M584" t="s">
        <v>2212</v>
      </c>
      <c r="N584" t="s">
        <v>1661</v>
      </c>
      <c r="O584" t="s">
        <v>650</v>
      </c>
      <c r="P584" t="s">
        <v>650</v>
      </c>
      <c r="Q584" t="s">
        <v>2213</v>
      </c>
      <c r="R584" t="s">
        <v>2214</v>
      </c>
      <c r="U584">
        <v>0</v>
      </c>
      <c r="V584">
        <v>3379.28</v>
      </c>
    </row>
    <row r="585" spans="1:22" x14ac:dyDescent="0.2">
      <c r="A585" s="1124">
        <v>11015017787000</v>
      </c>
      <c r="B585" t="s">
        <v>1624</v>
      </c>
      <c r="C585">
        <v>10</v>
      </c>
      <c r="D585">
        <v>15</v>
      </c>
      <c r="E585" t="s">
        <v>1624</v>
      </c>
      <c r="F585">
        <v>7787000</v>
      </c>
      <c r="G585" t="s">
        <v>1705</v>
      </c>
      <c r="H585" t="s">
        <v>2198</v>
      </c>
      <c r="I585" t="s">
        <v>582</v>
      </c>
      <c r="J585" t="s">
        <v>598</v>
      </c>
      <c r="M585" t="s">
        <v>2212</v>
      </c>
      <c r="N585" t="s">
        <v>1661</v>
      </c>
      <c r="O585" t="s">
        <v>650</v>
      </c>
      <c r="P585" t="s">
        <v>650</v>
      </c>
      <c r="Q585" t="s">
        <v>2213</v>
      </c>
      <c r="R585" t="s">
        <v>2214</v>
      </c>
    </row>
    <row r="586" spans="1:22" x14ac:dyDescent="0.2">
      <c r="A586" s="1124">
        <v>11015017789000</v>
      </c>
      <c r="B586" t="s">
        <v>1624</v>
      </c>
      <c r="C586">
        <v>10</v>
      </c>
      <c r="D586">
        <v>15</v>
      </c>
      <c r="E586" t="s">
        <v>1624</v>
      </c>
      <c r="F586">
        <v>7789000</v>
      </c>
      <c r="G586" t="s">
        <v>1688</v>
      </c>
      <c r="H586" t="s">
        <v>2198</v>
      </c>
      <c r="I586" t="s">
        <v>582</v>
      </c>
      <c r="J586" t="s">
        <v>598</v>
      </c>
      <c r="M586" t="s">
        <v>2212</v>
      </c>
      <c r="N586" t="s">
        <v>1661</v>
      </c>
      <c r="O586" t="s">
        <v>650</v>
      </c>
      <c r="P586" t="s">
        <v>650</v>
      </c>
      <c r="Q586" t="s">
        <v>2213</v>
      </c>
      <c r="R586" t="s">
        <v>2214</v>
      </c>
      <c r="U586">
        <v>0</v>
      </c>
      <c r="V586">
        <v>1760</v>
      </c>
    </row>
    <row r="587" spans="1:22" x14ac:dyDescent="0.2">
      <c r="A587" s="1124">
        <v>11015017824000</v>
      </c>
      <c r="B587" t="s">
        <v>1624</v>
      </c>
      <c r="C587">
        <v>10</v>
      </c>
      <c r="D587">
        <v>15</v>
      </c>
      <c r="E587" t="s">
        <v>1624</v>
      </c>
      <c r="F587">
        <v>7824000</v>
      </c>
      <c r="G587" t="s">
        <v>1639</v>
      </c>
      <c r="H587" t="s">
        <v>2198</v>
      </c>
      <c r="I587" t="s">
        <v>582</v>
      </c>
      <c r="J587" t="s">
        <v>598</v>
      </c>
      <c r="M587" t="s">
        <v>2212</v>
      </c>
      <c r="N587" t="s">
        <v>1661</v>
      </c>
      <c r="O587" t="s">
        <v>650</v>
      </c>
      <c r="P587" t="s">
        <v>650</v>
      </c>
      <c r="Q587" t="s">
        <v>2213</v>
      </c>
      <c r="R587" t="s">
        <v>2214</v>
      </c>
      <c r="U587">
        <v>2574.9299999999998</v>
      </c>
      <c r="V587">
        <v>7150.66</v>
      </c>
    </row>
    <row r="588" spans="1:22" x14ac:dyDescent="0.2">
      <c r="A588" s="1124">
        <v>11015017856000</v>
      </c>
      <c r="B588" t="s">
        <v>1624</v>
      </c>
      <c r="C588">
        <v>10</v>
      </c>
      <c r="D588">
        <v>15</v>
      </c>
      <c r="E588" t="s">
        <v>1624</v>
      </c>
      <c r="F588">
        <v>7856000</v>
      </c>
      <c r="G588" t="s">
        <v>1689</v>
      </c>
      <c r="H588" t="s">
        <v>2198</v>
      </c>
      <c r="I588" t="s">
        <v>582</v>
      </c>
      <c r="J588" t="s">
        <v>598</v>
      </c>
      <c r="M588" t="s">
        <v>2212</v>
      </c>
      <c r="N588" t="s">
        <v>1661</v>
      </c>
      <c r="O588" t="s">
        <v>650</v>
      </c>
      <c r="P588" t="s">
        <v>650</v>
      </c>
      <c r="Q588" t="s">
        <v>2213</v>
      </c>
      <c r="R588" t="s">
        <v>2214</v>
      </c>
      <c r="U588">
        <v>0</v>
      </c>
      <c r="V588">
        <v>0</v>
      </c>
    </row>
    <row r="589" spans="1:22" x14ac:dyDescent="0.2">
      <c r="A589" s="1124">
        <v>11015017890000</v>
      </c>
      <c r="B589" t="s">
        <v>1624</v>
      </c>
      <c r="C589">
        <v>10</v>
      </c>
      <c r="D589">
        <v>15</v>
      </c>
      <c r="E589" t="s">
        <v>1624</v>
      </c>
      <c r="F589">
        <v>7890000</v>
      </c>
      <c r="G589" t="s">
        <v>2227</v>
      </c>
      <c r="H589" t="s">
        <v>2198</v>
      </c>
      <c r="I589" t="s">
        <v>582</v>
      </c>
      <c r="J589" t="s">
        <v>598</v>
      </c>
      <c r="M589" t="s">
        <v>2212</v>
      </c>
      <c r="N589" t="s">
        <v>1661</v>
      </c>
      <c r="O589" t="s">
        <v>650</v>
      </c>
      <c r="P589" t="s">
        <v>650</v>
      </c>
      <c r="Q589" t="s">
        <v>2213</v>
      </c>
      <c r="R589" t="s">
        <v>2214</v>
      </c>
    </row>
    <row r="590" spans="1:22" x14ac:dyDescent="0.2">
      <c r="A590" s="1124">
        <v>11015017980000</v>
      </c>
      <c r="B590" t="s">
        <v>1624</v>
      </c>
      <c r="C590">
        <v>10</v>
      </c>
      <c r="D590">
        <v>15</v>
      </c>
      <c r="E590" t="s">
        <v>1624</v>
      </c>
      <c r="F590">
        <v>7980000</v>
      </c>
      <c r="G590" t="s">
        <v>1725</v>
      </c>
      <c r="H590" t="s">
        <v>2198</v>
      </c>
      <c r="I590" t="s">
        <v>582</v>
      </c>
      <c r="J590" t="s">
        <v>598</v>
      </c>
      <c r="M590" t="s">
        <v>2212</v>
      </c>
      <c r="N590" t="s">
        <v>1661</v>
      </c>
      <c r="O590" t="s">
        <v>650</v>
      </c>
      <c r="P590" t="s">
        <v>650</v>
      </c>
      <c r="Q590" t="s">
        <v>2213</v>
      </c>
      <c r="R590" t="s">
        <v>2214</v>
      </c>
    </row>
    <row r="591" spans="1:22" x14ac:dyDescent="0.2">
      <c r="A591" s="1124">
        <v>11015017981000</v>
      </c>
      <c r="B591" t="s">
        <v>1624</v>
      </c>
      <c r="C591">
        <v>10</v>
      </c>
      <c r="D591">
        <v>15</v>
      </c>
      <c r="E591" t="s">
        <v>1624</v>
      </c>
      <c r="F591">
        <v>7981000</v>
      </c>
      <c r="G591" t="s">
        <v>1690</v>
      </c>
      <c r="H591" t="s">
        <v>2198</v>
      </c>
      <c r="I591" t="s">
        <v>582</v>
      </c>
      <c r="J591" t="s">
        <v>598</v>
      </c>
      <c r="K591" t="s">
        <v>2215</v>
      </c>
      <c r="L591" t="s">
        <v>1452</v>
      </c>
      <c r="M591" t="s">
        <v>2212</v>
      </c>
      <c r="N591" t="s">
        <v>1661</v>
      </c>
      <c r="O591" t="s">
        <v>650</v>
      </c>
      <c r="P591" t="s">
        <v>650</v>
      </c>
      <c r="Q591" t="s">
        <v>2213</v>
      </c>
      <c r="R591" t="s">
        <v>2214</v>
      </c>
      <c r="U591">
        <v>20000</v>
      </c>
      <c r="V591">
        <v>85305.36</v>
      </c>
    </row>
    <row r="592" spans="1:22" x14ac:dyDescent="0.2">
      <c r="A592" s="1124">
        <v>11015017990000</v>
      </c>
      <c r="B592" t="s">
        <v>1624</v>
      </c>
      <c r="C592">
        <v>10</v>
      </c>
      <c r="D592">
        <v>15</v>
      </c>
      <c r="E592" t="s">
        <v>1624</v>
      </c>
      <c r="F592">
        <v>7990000</v>
      </c>
      <c r="G592" t="s">
        <v>2208</v>
      </c>
      <c r="H592" t="s">
        <v>2198</v>
      </c>
      <c r="I592" t="s">
        <v>582</v>
      </c>
      <c r="J592" t="s">
        <v>598</v>
      </c>
      <c r="M592" t="s">
        <v>2212</v>
      </c>
      <c r="N592" t="s">
        <v>1661</v>
      </c>
      <c r="O592" t="s">
        <v>650</v>
      </c>
      <c r="P592" t="s">
        <v>650</v>
      </c>
      <c r="Q592" t="s">
        <v>2213</v>
      </c>
      <c r="R592" t="s">
        <v>2214</v>
      </c>
    </row>
    <row r="593" spans="1:22" hidden="1" x14ac:dyDescent="0.2">
      <c r="A593" s="1124">
        <v>11015018017000</v>
      </c>
      <c r="B593" t="s">
        <v>1624</v>
      </c>
      <c r="C593">
        <v>10</v>
      </c>
      <c r="D593">
        <v>15</v>
      </c>
      <c r="E593" t="s">
        <v>1624</v>
      </c>
      <c r="F593">
        <v>8017000</v>
      </c>
      <c r="G593" t="s">
        <v>2228</v>
      </c>
      <c r="H593" t="s">
        <v>2198</v>
      </c>
      <c r="I593" t="s">
        <v>582</v>
      </c>
      <c r="J593" t="s">
        <v>692</v>
      </c>
      <c r="M593" t="s">
        <v>2212</v>
      </c>
      <c r="N593" t="s">
        <v>1661</v>
      </c>
      <c r="O593" t="s">
        <v>650</v>
      </c>
      <c r="P593" t="s">
        <v>650</v>
      </c>
      <c r="Q593" t="s">
        <v>2213</v>
      </c>
      <c r="R593" t="s">
        <v>2214</v>
      </c>
    </row>
    <row r="594" spans="1:22" x14ac:dyDescent="0.2">
      <c r="A594" s="1124">
        <v>11015018061000</v>
      </c>
      <c r="B594" t="s">
        <v>1624</v>
      </c>
      <c r="C594">
        <v>10</v>
      </c>
      <c r="D594">
        <v>15</v>
      </c>
      <c r="E594" t="s">
        <v>1624</v>
      </c>
      <c r="F594">
        <v>8061000</v>
      </c>
      <c r="G594" t="s">
        <v>1691</v>
      </c>
      <c r="H594" t="s">
        <v>2198</v>
      </c>
      <c r="I594" t="s">
        <v>582</v>
      </c>
      <c r="J594" t="s">
        <v>598</v>
      </c>
      <c r="K594" t="s">
        <v>2204</v>
      </c>
      <c r="M594" t="s">
        <v>2212</v>
      </c>
      <c r="N594" t="s">
        <v>1661</v>
      </c>
      <c r="O594" t="s">
        <v>650</v>
      </c>
      <c r="P594" t="s">
        <v>650</v>
      </c>
      <c r="Q594" t="s">
        <v>2213</v>
      </c>
      <c r="R594" t="s">
        <v>2214</v>
      </c>
      <c r="U594">
        <v>-159.66999999999999</v>
      </c>
      <c r="V594">
        <v>-357.78</v>
      </c>
    </row>
    <row r="595" spans="1:22" x14ac:dyDescent="0.2">
      <c r="A595" s="1124">
        <v>11015018613000</v>
      </c>
      <c r="B595" t="s">
        <v>1624</v>
      </c>
      <c r="C595">
        <v>10</v>
      </c>
      <c r="D595">
        <v>15</v>
      </c>
      <c r="E595" t="s">
        <v>1624</v>
      </c>
      <c r="F595">
        <v>8613000</v>
      </c>
      <c r="G595" t="s">
        <v>2203</v>
      </c>
      <c r="H595" t="s">
        <v>2198</v>
      </c>
      <c r="I595" t="s">
        <v>582</v>
      </c>
      <c r="J595" t="s">
        <v>598</v>
      </c>
      <c r="K595" t="s">
        <v>2204</v>
      </c>
      <c r="M595" t="s">
        <v>2212</v>
      </c>
      <c r="N595" t="s">
        <v>1661</v>
      </c>
      <c r="O595" t="s">
        <v>650</v>
      </c>
      <c r="P595" t="s">
        <v>650</v>
      </c>
      <c r="Q595" t="s">
        <v>2213</v>
      </c>
      <c r="R595" t="s">
        <v>2214</v>
      </c>
    </row>
    <row r="596" spans="1:22" x14ac:dyDescent="0.2">
      <c r="A596" s="1124">
        <v>11015018615000</v>
      </c>
      <c r="B596" t="s">
        <v>1624</v>
      </c>
      <c r="C596">
        <v>10</v>
      </c>
      <c r="D596">
        <v>15</v>
      </c>
      <c r="E596" t="s">
        <v>1624</v>
      </c>
      <c r="F596">
        <v>8615000</v>
      </c>
      <c r="G596" t="s">
        <v>2205</v>
      </c>
      <c r="H596" t="s">
        <v>2198</v>
      </c>
      <c r="I596" t="s">
        <v>582</v>
      </c>
      <c r="J596" t="s">
        <v>598</v>
      </c>
      <c r="K596" t="s">
        <v>2204</v>
      </c>
      <c r="M596" t="s">
        <v>2212</v>
      </c>
      <c r="N596" t="s">
        <v>1661</v>
      </c>
      <c r="O596" t="s">
        <v>650</v>
      </c>
      <c r="P596" t="s">
        <v>650</v>
      </c>
      <c r="Q596" t="s">
        <v>2213</v>
      </c>
      <c r="R596" t="s">
        <v>2214</v>
      </c>
    </row>
    <row r="597" spans="1:22" hidden="1" x14ac:dyDescent="0.2">
      <c r="A597" s="1124">
        <v>11015035317000</v>
      </c>
      <c r="B597" t="s">
        <v>1624</v>
      </c>
      <c r="C597">
        <v>10</v>
      </c>
      <c r="D597">
        <v>15</v>
      </c>
      <c r="E597" t="s">
        <v>1692</v>
      </c>
      <c r="F597">
        <v>5317000</v>
      </c>
      <c r="G597" t="s">
        <v>2143</v>
      </c>
      <c r="H597" t="s">
        <v>2198</v>
      </c>
      <c r="I597" t="s">
        <v>1625</v>
      </c>
      <c r="J597" t="s">
        <v>691</v>
      </c>
      <c r="M597" t="s">
        <v>1693</v>
      </c>
      <c r="N597" t="s">
        <v>1693</v>
      </c>
      <c r="O597" t="s">
        <v>651</v>
      </c>
      <c r="P597" t="s">
        <v>1113</v>
      </c>
      <c r="Q597" t="s">
        <v>2229</v>
      </c>
      <c r="R597" t="s">
        <v>2230</v>
      </c>
    </row>
    <row r="598" spans="1:22" hidden="1" x14ac:dyDescent="0.2">
      <c r="A598" s="1124">
        <v>11015035318000</v>
      </c>
      <c r="B598" t="s">
        <v>1624</v>
      </c>
      <c r="C598">
        <v>10</v>
      </c>
      <c r="D598">
        <v>15</v>
      </c>
      <c r="E598" t="s">
        <v>1692</v>
      </c>
      <c r="F598">
        <v>5318000</v>
      </c>
      <c r="G598" t="s">
        <v>2144</v>
      </c>
      <c r="H598" t="s">
        <v>2198</v>
      </c>
      <c r="I598" t="s">
        <v>1625</v>
      </c>
      <c r="J598" t="s">
        <v>691</v>
      </c>
      <c r="M598" t="s">
        <v>1693</v>
      </c>
      <c r="N598" t="s">
        <v>1693</v>
      </c>
      <c r="O598" t="s">
        <v>651</v>
      </c>
      <c r="P598" t="s">
        <v>1113</v>
      </c>
      <c r="Q598" t="s">
        <v>2229</v>
      </c>
      <c r="R598" t="s">
        <v>2230</v>
      </c>
    </row>
    <row r="599" spans="1:22" hidden="1" x14ac:dyDescent="0.2">
      <c r="A599" s="1124">
        <v>11015035319000</v>
      </c>
      <c r="B599" t="s">
        <v>1624</v>
      </c>
      <c r="C599">
        <v>10</v>
      </c>
      <c r="D599">
        <v>15</v>
      </c>
      <c r="E599" t="s">
        <v>1692</v>
      </c>
      <c r="F599">
        <v>5319000</v>
      </c>
      <c r="G599" t="s">
        <v>2145</v>
      </c>
      <c r="H599" t="s">
        <v>2198</v>
      </c>
      <c r="I599" t="s">
        <v>1625</v>
      </c>
      <c r="J599" t="s">
        <v>691</v>
      </c>
      <c r="M599" t="s">
        <v>1693</v>
      </c>
      <c r="N599" t="s">
        <v>1693</v>
      </c>
      <c r="O599" t="s">
        <v>651</v>
      </c>
      <c r="P599" t="s">
        <v>1113</v>
      </c>
      <c r="Q599" t="s">
        <v>2229</v>
      </c>
      <c r="R599" t="s">
        <v>2230</v>
      </c>
    </row>
    <row r="600" spans="1:22" hidden="1" x14ac:dyDescent="0.2">
      <c r="A600" s="1124">
        <v>11015035320000</v>
      </c>
      <c r="B600" t="s">
        <v>1624</v>
      </c>
      <c r="C600">
        <v>10</v>
      </c>
      <c r="D600">
        <v>15</v>
      </c>
      <c r="E600" t="s">
        <v>1692</v>
      </c>
      <c r="F600">
        <v>5320000</v>
      </c>
      <c r="G600" t="s">
        <v>2231</v>
      </c>
      <c r="H600" t="s">
        <v>2198</v>
      </c>
      <c r="I600" t="s">
        <v>1625</v>
      </c>
      <c r="J600" t="s">
        <v>691</v>
      </c>
      <c r="M600" t="s">
        <v>1693</v>
      </c>
      <c r="N600" t="s">
        <v>1693</v>
      </c>
      <c r="O600" t="s">
        <v>651</v>
      </c>
      <c r="P600" t="s">
        <v>1113</v>
      </c>
      <c r="Q600" t="s">
        <v>2229</v>
      </c>
      <c r="R600" t="s">
        <v>2230</v>
      </c>
    </row>
    <row r="601" spans="1:22" hidden="1" x14ac:dyDescent="0.2">
      <c r="A601" s="1124">
        <v>11015035360000</v>
      </c>
      <c r="B601" t="s">
        <v>1624</v>
      </c>
      <c r="C601">
        <v>10</v>
      </c>
      <c r="D601">
        <v>15</v>
      </c>
      <c r="E601" t="s">
        <v>1692</v>
      </c>
      <c r="F601">
        <v>5360000</v>
      </c>
      <c r="G601" t="s">
        <v>1696</v>
      </c>
      <c r="H601" t="s">
        <v>2198</v>
      </c>
      <c r="I601" t="s">
        <v>1625</v>
      </c>
      <c r="J601" t="s">
        <v>691</v>
      </c>
      <c r="M601" t="s">
        <v>1693</v>
      </c>
      <c r="N601" t="s">
        <v>1693</v>
      </c>
      <c r="O601" t="s">
        <v>651</v>
      </c>
      <c r="P601" t="s">
        <v>1113</v>
      </c>
      <c r="Q601" t="s">
        <v>2229</v>
      </c>
      <c r="R601" t="s">
        <v>2230</v>
      </c>
      <c r="U601">
        <v>-808</v>
      </c>
      <c r="V601">
        <v>-2348</v>
      </c>
    </row>
    <row r="602" spans="1:22" hidden="1" x14ac:dyDescent="0.2">
      <c r="A602" s="1124">
        <v>11015035661000</v>
      </c>
      <c r="B602" t="s">
        <v>1624</v>
      </c>
      <c r="C602">
        <v>10</v>
      </c>
      <c r="D602">
        <v>15</v>
      </c>
      <c r="E602" t="s">
        <v>1692</v>
      </c>
      <c r="F602">
        <v>5661000</v>
      </c>
      <c r="G602" t="s">
        <v>2221</v>
      </c>
      <c r="H602" t="s">
        <v>2198</v>
      </c>
      <c r="I602" t="s">
        <v>1625</v>
      </c>
      <c r="J602" t="s">
        <v>691</v>
      </c>
      <c r="M602" t="s">
        <v>1693</v>
      </c>
      <c r="N602" t="s">
        <v>1693</v>
      </c>
      <c r="O602" t="s">
        <v>651</v>
      </c>
      <c r="P602" t="s">
        <v>1113</v>
      </c>
      <c r="Q602" t="s">
        <v>2229</v>
      </c>
      <c r="R602" t="s">
        <v>2230</v>
      </c>
    </row>
    <row r="603" spans="1:22" hidden="1" x14ac:dyDescent="0.2">
      <c r="A603" s="1124">
        <v>11015035662000</v>
      </c>
      <c r="B603" t="s">
        <v>1624</v>
      </c>
      <c r="C603">
        <v>10</v>
      </c>
      <c r="D603">
        <v>15</v>
      </c>
      <c r="E603" t="s">
        <v>1692</v>
      </c>
      <c r="F603">
        <v>5662000</v>
      </c>
      <c r="G603" t="s">
        <v>2232</v>
      </c>
      <c r="H603" t="s">
        <v>2198</v>
      </c>
      <c r="I603" t="s">
        <v>1625</v>
      </c>
      <c r="J603" t="s">
        <v>691</v>
      </c>
      <c r="M603" t="s">
        <v>1693</v>
      </c>
      <c r="N603" t="s">
        <v>1693</v>
      </c>
      <c r="O603" t="s">
        <v>651</v>
      </c>
      <c r="P603" t="s">
        <v>1113</v>
      </c>
      <c r="Q603" t="s">
        <v>2229</v>
      </c>
      <c r="R603" t="s">
        <v>2230</v>
      </c>
    </row>
    <row r="604" spans="1:22" hidden="1" x14ac:dyDescent="0.2">
      <c r="A604" s="1124">
        <v>11015035663000</v>
      </c>
      <c r="B604" t="s">
        <v>1624</v>
      </c>
      <c r="C604">
        <v>10</v>
      </c>
      <c r="D604">
        <v>15</v>
      </c>
      <c r="E604" t="s">
        <v>1692</v>
      </c>
      <c r="F604">
        <v>5663000</v>
      </c>
      <c r="G604" t="s">
        <v>2233</v>
      </c>
      <c r="H604" t="s">
        <v>2198</v>
      </c>
      <c r="I604" t="s">
        <v>1625</v>
      </c>
      <c r="J604" t="s">
        <v>691</v>
      </c>
      <c r="M604" t="s">
        <v>1693</v>
      </c>
      <c r="N604" t="s">
        <v>1693</v>
      </c>
      <c r="O604" t="s">
        <v>651</v>
      </c>
      <c r="P604" t="s">
        <v>1113</v>
      </c>
      <c r="Q604" t="s">
        <v>2229</v>
      </c>
      <c r="R604" t="s">
        <v>2230</v>
      </c>
    </row>
    <row r="605" spans="1:22" hidden="1" x14ac:dyDescent="0.2">
      <c r="A605" s="1124">
        <v>11015035664000</v>
      </c>
      <c r="B605" t="s">
        <v>1624</v>
      </c>
      <c r="C605">
        <v>10</v>
      </c>
      <c r="D605">
        <v>15</v>
      </c>
      <c r="E605" t="s">
        <v>1692</v>
      </c>
      <c r="F605">
        <v>5664000</v>
      </c>
      <c r="G605" t="s">
        <v>2234</v>
      </c>
      <c r="H605" t="s">
        <v>2198</v>
      </c>
      <c r="I605" t="s">
        <v>1625</v>
      </c>
      <c r="J605" t="s">
        <v>691</v>
      </c>
      <c r="M605" t="s">
        <v>1693</v>
      </c>
      <c r="N605" t="s">
        <v>1693</v>
      </c>
      <c r="O605" t="s">
        <v>651</v>
      </c>
      <c r="P605" t="s">
        <v>1113</v>
      </c>
      <c r="Q605" t="s">
        <v>2229</v>
      </c>
      <c r="R605" t="s">
        <v>2230</v>
      </c>
    </row>
    <row r="606" spans="1:22" hidden="1" x14ac:dyDescent="0.2">
      <c r="A606" s="1124">
        <v>11015035665000</v>
      </c>
      <c r="B606" t="s">
        <v>1624</v>
      </c>
      <c r="C606">
        <v>10</v>
      </c>
      <c r="D606">
        <v>15</v>
      </c>
      <c r="E606" t="s">
        <v>1692</v>
      </c>
      <c r="F606">
        <v>5665000</v>
      </c>
      <c r="G606" t="s">
        <v>2235</v>
      </c>
      <c r="H606" t="s">
        <v>2198</v>
      </c>
      <c r="I606" t="s">
        <v>1625</v>
      </c>
      <c r="J606" t="s">
        <v>691</v>
      </c>
      <c r="M606" t="s">
        <v>1693</v>
      </c>
      <c r="N606" t="s">
        <v>1693</v>
      </c>
      <c r="O606" t="s">
        <v>651</v>
      </c>
      <c r="P606" t="s">
        <v>1113</v>
      </c>
      <c r="Q606" t="s">
        <v>2229</v>
      </c>
      <c r="R606" t="s">
        <v>2230</v>
      </c>
    </row>
    <row r="607" spans="1:22" hidden="1" x14ac:dyDescent="0.2">
      <c r="A607" s="1124">
        <v>11015035666000</v>
      </c>
      <c r="B607" t="s">
        <v>1624</v>
      </c>
      <c r="C607">
        <v>10</v>
      </c>
      <c r="D607">
        <v>15</v>
      </c>
      <c r="E607" t="s">
        <v>1692</v>
      </c>
      <c r="F607">
        <v>5666000</v>
      </c>
      <c r="G607" t="s">
        <v>1953</v>
      </c>
      <c r="H607" t="s">
        <v>2198</v>
      </c>
      <c r="I607" t="s">
        <v>1625</v>
      </c>
      <c r="J607" t="s">
        <v>691</v>
      </c>
      <c r="M607" t="s">
        <v>1693</v>
      </c>
      <c r="N607" t="s">
        <v>1693</v>
      </c>
      <c r="O607" t="s">
        <v>651</v>
      </c>
      <c r="P607" t="s">
        <v>1113</v>
      </c>
      <c r="Q607" t="s">
        <v>2229</v>
      </c>
      <c r="R607" t="s">
        <v>2230</v>
      </c>
    </row>
    <row r="608" spans="1:22" hidden="1" x14ac:dyDescent="0.2">
      <c r="A608" s="1124">
        <v>11015035667000</v>
      </c>
      <c r="B608" t="s">
        <v>1624</v>
      </c>
      <c r="C608">
        <v>10</v>
      </c>
      <c r="D608">
        <v>15</v>
      </c>
      <c r="E608" t="s">
        <v>1692</v>
      </c>
      <c r="F608">
        <v>5667000</v>
      </c>
      <c r="G608" t="s">
        <v>2236</v>
      </c>
      <c r="H608" t="s">
        <v>2198</v>
      </c>
      <c r="I608" t="s">
        <v>1625</v>
      </c>
      <c r="J608" t="s">
        <v>691</v>
      </c>
      <c r="M608" t="s">
        <v>1693</v>
      </c>
      <c r="N608" t="s">
        <v>1693</v>
      </c>
      <c r="O608" t="s">
        <v>651</v>
      </c>
      <c r="P608" t="s">
        <v>1113</v>
      </c>
      <c r="Q608" t="s">
        <v>2229</v>
      </c>
      <c r="R608" t="s">
        <v>2230</v>
      </c>
    </row>
    <row r="609" spans="1:22" hidden="1" x14ac:dyDescent="0.2">
      <c r="A609" s="1124">
        <v>11015035668000</v>
      </c>
      <c r="B609" t="s">
        <v>1624</v>
      </c>
      <c r="C609">
        <v>10</v>
      </c>
      <c r="D609">
        <v>15</v>
      </c>
      <c r="E609" t="s">
        <v>1692</v>
      </c>
      <c r="F609">
        <v>5668000</v>
      </c>
      <c r="G609" t="s">
        <v>2237</v>
      </c>
      <c r="H609" t="s">
        <v>2198</v>
      </c>
      <c r="I609" t="s">
        <v>1625</v>
      </c>
      <c r="J609" t="s">
        <v>691</v>
      </c>
      <c r="K609" t="s">
        <v>1344</v>
      </c>
      <c r="M609" t="s">
        <v>1693</v>
      </c>
      <c r="N609" t="s">
        <v>1693</v>
      </c>
      <c r="O609" t="s">
        <v>651</v>
      </c>
      <c r="P609" t="s">
        <v>1113</v>
      </c>
      <c r="Q609" t="s">
        <v>2229</v>
      </c>
      <c r="R609" t="s">
        <v>2230</v>
      </c>
      <c r="U609">
        <v>0</v>
      </c>
      <c r="V609">
        <v>0</v>
      </c>
    </row>
    <row r="610" spans="1:22" hidden="1" x14ac:dyDescent="0.2">
      <c r="A610" s="1124">
        <v>11015035669000</v>
      </c>
      <c r="B610" t="s">
        <v>1624</v>
      </c>
      <c r="C610">
        <v>10</v>
      </c>
      <c r="D610">
        <v>15</v>
      </c>
      <c r="E610" t="s">
        <v>1692</v>
      </c>
      <c r="F610">
        <v>5669000</v>
      </c>
      <c r="G610" t="s">
        <v>2119</v>
      </c>
      <c r="H610" t="s">
        <v>2198</v>
      </c>
      <c r="I610" t="s">
        <v>1625</v>
      </c>
      <c r="J610" t="s">
        <v>691</v>
      </c>
      <c r="M610" t="s">
        <v>1693</v>
      </c>
      <c r="N610" t="s">
        <v>1693</v>
      </c>
      <c r="O610" t="s">
        <v>651</v>
      </c>
      <c r="P610" t="s">
        <v>1113</v>
      </c>
      <c r="Q610" t="s">
        <v>2229</v>
      </c>
      <c r="R610" t="s">
        <v>2230</v>
      </c>
    </row>
    <row r="611" spans="1:22" hidden="1" x14ac:dyDescent="0.2">
      <c r="A611" s="1124">
        <v>11015035670000</v>
      </c>
      <c r="B611" t="s">
        <v>1624</v>
      </c>
      <c r="C611">
        <v>10</v>
      </c>
      <c r="D611">
        <v>15</v>
      </c>
      <c r="E611" t="s">
        <v>1692</v>
      </c>
      <c r="F611">
        <v>5670000</v>
      </c>
      <c r="G611" t="s">
        <v>2238</v>
      </c>
      <c r="H611" t="s">
        <v>2198</v>
      </c>
      <c r="I611" t="s">
        <v>1625</v>
      </c>
      <c r="J611" t="s">
        <v>691</v>
      </c>
      <c r="M611" t="s">
        <v>1693</v>
      </c>
      <c r="N611" t="s">
        <v>1693</v>
      </c>
      <c r="O611" t="s">
        <v>651</v>
      </c>
      <c r="P611" t="s">
        <v>1113</v>
      </c>
      <c r="Q611" t="s">
        <v>2229</v>
      </c>
      <c r="R611" t="s">
        <v>2230</v>
      </c>
    </row>
    <row r="612" spans="1:22" hidden="1" x14ac:dyDescent="0.2">
      <c r="A612" s="1124">
        <v>11015035673000</v>
      </c>
      <c r="B612" t="s">
        <v>1624</v>
      </c>
      <c r="C612">
        <v>10</v>
      </c>
      <c r="D612">
        <v>15</v>
      </c>
      <c r="E612" t="s">
        <v>1692</v>
      </c>
      <c r="F612">
        <v>5673000</v>
      </c>
      <c r="G612" t="s">
        <v>1697</v>
      </c>
      <c r="H612" t="s">
        <v>2198</v>
      </c>
      <c r="I612" t="s">
        <v>1625</v>
      </c>
      <c r="J612" t="s">
        <v>691</v>
      </c>
      <c r="M612" t="s">
        <v>1693</v>
      </c>
      <c r="N612" t="s">
        <v>1693</v>
      </c>
      <c r="O612" t="s">
        <v>651</v>
      </c>
      <c r="P612" t="s">
        <v>1113</v>
      </c>
      <c r="Q612" t="s">
        <v>2229</v>
      </c>
      <c r="R612" t="s">
        <v>2230</v>
      </c>
      <c r="U612">
        <v>-1350</v>
      </c>
      <c r="V612">
        <v>-1350</v>
      </c>
    </row>
    <row r="613" spans="1:22" hidden="1" x14ac:dyDescent="0.2">
      <c r="A613" s="1124">
        <v>11015035674000</v>
      </c>
      <c r="B613" t="s">
        <v>1624</v>
      </c>
      <c r="C613">
        <v>10</v>
      </c>
      <c r="D613">
        <v>15</v>
      </c>
      <c r="E613" t="s">
        <v>1692</v>
      </c>
      <c r="F613">
        <v>5674000</v>
      </c>
      <c r="G613" t="s">
        <v>2124</v>
      </c>
      <c r="H613" t="s">
        <v>2198</v>
      </c>
      <c r="I613" t="s">
        <v>1625</v>
      </c>
      <c r="J613" t="s">
        <v>691</v>
      </c>
      <c r="M613" t="s">
        <v>1693</v>
      </c>
      <c r="N613" t="s">
        <v>1693</v>
      </c>
      <c r="O613" t="s">
        <v>651</v>
      </c>
      <c r="P613" t="s">
        <v>1113</v>
      </c>
      <c r="Q613" t="s">
        <v>2229</v>
      </c>
      <c r="R613" t="s">
        <v>2230</v>
      </c>
    </row>
    <row r="614" spans="1:22" hidden="1" x14ac:dyDescent="0.2">
      <c r="A614" s="1124">
        <v>11015035678000</v>
      </c>
      <c r="B614" t="s">
        <v>1624</v>
      </c>
      <c r="C614">
        <v>10</v>
      </c>
      <c r="D614">
        <v>15</v>
      </c>
      <c r="E614" t="s">
        <v>1692</v>
      </c>
      <c r="F614">
        <v>5678000</v>
      </c>
      <c r="G614" t="s">
        <v>2239</v>
      </c>
      <c r="H614" t="s">
        <v>2198</v>
      </c>
      <c r="I614" t="s">
        <v>1625</v>
      </c>
      <c r="J614" t="s">
        <v>691</v>
      </c>
      <c r="M614" t="s">
        <v>1693</v>
      </c>
      <c r="N614" t="s">
        <v>1693</v>
      </c>
      <c r="O614" t="s">
        <v>651</v>
      </c>
      <c r="P614" t="s">
        <v>1113</v>
      </c>
      <c r="Q614" t="s">
        <v>2229</v>
      </c>
      <c r="R614" t="s">
        <v>2230</v>
      </c>
    </row>
    <row r="615" spans="1:22" hidden="1" x14ac:dyDescent="0.2">
      <c r="A615" s="1124">
        <v>11015037010000</v>
      </c>
      <c r="B615" t="s">
        <v>1624</v>
      </c>
      <c r="C615">
        <v>10</v>
      </c>
      <c r="D615">
        <v>15</v>
      </c>
      <c r="E615" t="s">
        <v>1692</v>
      </c>
      <c r="F615">
        <v>7010000</v>
      </c>
      <c r="G615" t="s">
        <v>1628</v>
      </c>
      <c r="H615" t="s">
        <v>2198</v>
      </c>
      <c r="I615" t="s">
        <v>582</v>
      </c>
      <c r="J615" t="s">
        <v>694</v>
      </c>
      <c r="K615" t="s">
        <v>206</v>
      </c>
      <c r="M615" t="s">
        <v>1693</v>
      </c>
      <c r="N615" t="s">
        <v>1693</v>
      </c>
      <c r="O615" t="s">
        <v>651</v>
      </c>
      <c r="P615" t="s">
        <v>1113</v>
      </c>
      <c r="Q615" t="s">
        <v>2229</v>
      </c>
      <c r="R615" t="s">
        <v>2230</v>
      </c>
      <c r="S615" t="s">
        <v>205</v>
      </c>
      <c r="T615" t="s">
        <v>206</v>
      </c>
      <c r="U615">
        <v>199782.29</v>
      </c>
      <c r="V615">
        <v>682693.29</v>
      </c>
    </row>
    <row r="616" spans="1:22" hidden="1" x14ac:dyDescent="0.2">
      <c r="A616" s="1124">
        <v>11015037011000</v>
      </c>
      <c r="B616" t="s">
        <v>1624</v>
      </c>
      <c r="C616">
        <v>10</v>
      </c>
      <c r="D616">
        <v>15</v>
      </c>
      <c r="E616" t="s">
        <v>1692</v>
      </c>
      <c r="F616">
        <v>7011000</v>
      </c>
      <c r="G616" t="s">
        <v>1642</v>
      </c>
      <c r="H616" t="s">
        <v>2198</v>
      </c>
      <c r="I616" t="s">
        <v>582</v>
      </c>
      <c r="J616" t="s">
        <v>694</v>
      </c>
      <c r="K616" t="s">
        <v>206</v>
      </c>
      <c r="M616" t="s">
        <v>1693</v>
      </c>
      <c r="N616" t="s">
        <v>1693</v>
      </c>
      <c r="O616" t="s">
        <v>651</v>
      </c>
      <c r="P616" t="s">
        <v>1113</v>
      </c>
      <c r="Q616" t="s">
        <v>2229</v>
      </c>
      <c r="R616" t="s">
        <v>2230</v>
      </c>
      <c r="S616" t="s">
        <v>205</v>
      </c>
      <c r="T616" t="s">
        <v>206</v>
      </c>
      <c r="U616">
        <v>0</v>
      </c>
      <c r="V616">
        <v>0</v>
      </c>
    </row>
    <row r="617" spans="1:22" hidden="1" x14ac:dyDescent="0.2">
      <c r="A617" s="1124">
        <v>11015037012000</v>
      </c>
      <c r="B617" t="s">
        <v>1624</v>
      </c>
      <c r="C617">
        <v>10</v>
      </c>
      <c r="D617">
        <v>15</v>
      </c>
      <c r="E617" t="s">
        <v>1692</v>
      </c>
      <c r="F617">
        <v>7012000</v>
      </c>
      <c r="G617" t="s">
        <v>1629</v>
      </c>
      <c r="H617" t="s">
        <v>2198</v>
      </c>
      <c r="I617" t="s">
        <v>582</v>
      </c>
      <c r="J617" t="s">
        <v>694</v>
      </c>
      <c r="K617" t="s">
        <v>1308</v>
      </c>
      <c r="M617" t="s">
        <v>1693</v>
      </c>
      <c r="N617" t="s">
        <v>1693</v>
      </c>
      <c r="O617" t="s">
        <v>651</v>
      </c>
      <c r="P617" t="s">
        <v>1113</v>
      </c>
      <c r="Q617" t="s">
        <v>2229</v>
      </c>
      <c r="R617" t="s">
        <v>2230</v>
      </c>
      <c r="S617" t="s">
        <v>205</v>
      </c>
      <c r="T617" t="s">
        <v>1308</v>
      </c>
      <c r="U617">
        <v>1503.93</v>
      </c>
      <c r="V617">
        <v>2333.04</v>
      </c>
    </row>
    <row r="618" spans="1:22" hidden="1" x14ac:dyDescent="0.2">
      <c r="A618" s="1124">
        <v>11015037013000</v>
      </c>
      <c r="B618" t="s">
        <v>1624</v>
      </c>
      <c r="C618">
        <v>10</v>
      </c>
      <c r="D618">
        <v>15</v>
      </c>
      <c r="E618" t="s">
        <v>1692</v>
      </c>
      <c r="F618">
        <v>7013000</v>
      </c>
      <c r="G618" t="s">
        <v>1698</v>
      </c>
      <c r="H618" t="s">
        <v>2198</v>
      </c>
      <c r="I618" t="s">
        <v>582</v>
      </c>
      <c r="J618" t="s">
        <v>694</v>
      </c>
      <c r="K618" t="s">
        <v>1572</v>
      </c>
      <c r="M618" t="s">
        <v>1693</v>
      </c>
      <c r="N618" t="s">
        <v>1693</v>
      </c>
      <c r="O618" t="s">
        <v>651</v>
      </c>
      <c r="P618" t="s">
        <v>1113</v>
      </c>
      <c r="Q618" t="s">
        <v>2229</v>
      </c>
      <c r="R618" t="s">
        <v>2230</v>
      </c>
      <c r="S618" t="s">
        <v>205</v>
      </c>
      <c r="T618" t="s">
        <v>1572</v>
      </c>
      <c r="U618">
        <v>460</v>
      </c>
      <c r="V618">
        <v>1749</v>
      </c>
    </row>
    <row r="619" spans="1:22" hidden="1" x14ac:dyDescent="0.2">
      <c r="A619" s="1124">
        <v>11015037014000</v>
      </c>
      <c r="B619" t="s">
        <v>1624</v>
      </c>
      <c r="C619">
        <v>10</v>
      </c>
      <c r="D619">
        <v>15</v>
      </c>
      <c r="E619" t="s">
        <v>1692</v>
      </c>
      <c r="F619">
        <v>7014000</v>
      </c>
      <c r="G619" t="s">
        <v>1630</v>
      </c>
      <c r="H619" t="s">
        <v>2198</v>
      </c>
      <c r="I619" t="s">
        <v>582</v>
      </c>
      <c r="J619" t="s">
        <v>694</v>
      </c>
      <c r="K619" t="s">
        <v>1570</v>
      </c>
      <c r="M619" t="s">
        <v>1693</v>
      </c>
      <c r="N619" t="s">
        <v>1693</v>
      </c>
      <c r="O619" t="s">
        <v>651</v>
      </c>
      <c r="P619" t="s">
        <v>1113</v>
      </c>
      <c r="Q619" t="s">
        <v>2229</v>
      </c>
      <c r="R619" t="s">
        <v>2230</v>
      </c>
      <c r="S619" t="s">
        <v>205</v>
      </c>
      <c r="T619" t="s">
        <v>1570</v>
      </c>
      <c r="U619">
        <v>11125.5</v>
      </c>
      <c r="V619">
        <v>48052.639999999999</v>
      </c>
    </row>
    <row r="620" spans="1:22" hidden="1" x14ac:dyDescent="0.2">
      <c r="A620" s="1124">
        <v>11015037015000</v>
      </c>
      <c r="B620" t="s">
        <v>1624</v>
      </c>
      <c r="C620">
        <v>10</v>
      </c>
      <c r="D620">
        <v>15</v>
      </c>
      <c r="E620" t="s">
        <v>1692</v>
      </c>
      <c r="F620">
        <v>7015000</v>
      </c>
      <c r="G620" t="s">
        <v>1699</v>
      </c>
      <c r="H620" t="s">
        <v>2198</v>
      </c>
      <c r="I620" t="s">
        <v>582</v>
      </c>
      <c r="J620" t="s">
        <v>694</v>
      </c>
      <c r="K620" t="s">
        <v>1571</v>
      </c>
      <c r="M620" t="s">
        <v>1693</v>
      </c>
      <c r="N620" t="s">
        <v>1693</v>
      </c>
      <c r="O620" t="s">
        <v>651</v>
      </c>
      <c r="P620" t="s">
        <v>1113</v>
      </c>
      <c r="Q620" t="s">
        <v>2229</v>
      </c>
      <c r="R620" t="s">
        <v>2230</v>
      </c>
      <c r="S620" t="s">
        <v>205</v>
      </c>
      <c r="T620" t="s">
        <v>1571</v>
      </c>
      <c r="U620">
        <v>750</v>
      </c>
      <c r="V620">
        <v>3000</v>
      </c>
    </row>
    <row r="621" spans="1:22" hidden="1" x14ac:dyDescent="0.2">
      <c r="A621" s="1124">
        <v>11015037019000</v>
      </c>
      <c r="B621" t="s">
        <v>1624</v>
      </c>
      <c r="C621">
        <v>10</v>
      </c>
      <c r="D621">
        <v>15</v>
      </c>
      <c r="E621" t="s">
        <v>1692</v>
      </c>
      <c r="F621">
        <v>7019000</v>
      </c>
      <c r="G621" t="s">
        <v>1735</v>
      </c>
      <c r="H621" t="s">
        <v>2198</v>
      </c>
      <c r="I621" t="s">
        <v>582</v>
      </c>
      <c r="J621" t="s">
        <v>694</v>
      </c>
      <c r="K621" t="s">
        <v>1344</v>
      </c>
      <c r="M621" t="s">
        <v>1693</v>
      </c>
      <c r="N621" t="s">
        <v>1693</v>
      </c>
      <c r="O621" t="s">
        <v>651</v>
      </c>
      <c r="P621" t="s">
        <v>1113</v>
      </c>
      <c r="Q621" t="s">
        <v>2229</v>
      </c>
      <c r="R621" t="s">
        <v>2230</v>
      </c>
      <c r="S621" t="s">
        <v>205</v>
      </c>
      <c r="T621" t="s">
        <v>1344</v>
      </c>
    </row>
    <row r="622" spans="1:22" hidden="1" x14ac:dyDescent="0.2">
      <c r="A622" s="1124">
        <v>11015037020000</v>
      </c>
      <c r="B622" t="s">
        <v>1624</v>
      </c>
      <c r="C622">
        <v>10</v>
      </c>
      <c r="D622">
        <v>15</v>
      </c>
      <c r="E622" t="s">
        <v>1692</v>
      </c>
      <c r="F622">
        <v>7020000</v>
      </c>
      <c r="G622" t="s">
        <v>1741</v>
      </c>
      <c r="H622" t="s">
        <v>2198</v>
      </c>
      <c r="I622" t="s">
        <v>582</v>
      </c>
      <c r="J622" t="s">
        <v>694</v>
      </c>
      <c r="K622" t="s">
        <v>1310</v>
      </c>
      <c r="M622" t="s">
        <v>1693</v>
      </c>
      <c r="N622" t="s">
        <v>1693</v>
      </c>
      <c r="O622" t="s">
        <v>651</v>
      </c>
      <c r="P622" t="s">
        <v>1113</v>
      </c>
      <c r="Q622" t="s">
        <v>2229</v>
      </c>
      <c r="R622" t="s">
        <v>2230</v>
      </c>
      <c r="S622" t="s">
        <v>205</v>
      </c>
      <c r="T622" t="s">
        <v>1310</v>
      </c>
    </row>
    <row r="623" spans="1:22" hidden="1" x14ac:dyDescent="0.2">
      <c r="A623" s="1124">
        <v>11015037021000</v>
      </c>
      <c r="B623" t="s">
        <v>1624</v>
      </c>
      <c r="C623">
        <v>10</v>
      </c>
      <c r="D623">
        <v>15</v>
      </c>
      <c r="E623" t="s">
        <v>1692</v>
      </c>
      <c r="F623">
        <v>7021000</v>
      </c>
      <c r="G623" t="s">
        <v>1771</v>
      </c>
      <c r="H623" t="s">
        <v>2198</v>
      </c>
      <c r="I623" t="s">
        <v>582</v>
      </c>
      <c r="J623" t="s">
        <v>694</v>
      </c>
      <c r="K623" t="s">
        <v>1309</v>
      </c>
      <c r="M623" t="s">
        <v>1693</v>
      </c>
      <c r="N623" t="s">
        <v>1693</v>
      </c>
      <c r="O623" t="s">
        <v>651</v>
      </c>
      <c r="P623" t="s">
        <v>1113</v>
      </c>
      <c r="Q623" t="s">
        <v>2229</v>
      </c>
      <c r="R623" t="s">
        <v>2230</v>
      </c>
      <c r="S623" t="s">
        <v>205</v>
      </c>
      <c r="T623" t="s">
        <v>1309</v>
      </c>
    </row>
    <row r="624" spans="1:22" hidden="1" x14ac:dyDescent="0.2">
      <c r="A624" s="1124">
        <v>11015037031000</v>
      </c>
      <c r="B624" t="s">
        <v>1624</v>
      </c>
      <c r="C624">
        <v>10</v>
      </c>
      <c r="D624">
        <v>15</v>
      </c>
      <c r="E624" t="s">
        <v>1692</v>
      </c>
      <c r="F624">
        <v>7031000</v>
      </c>
      <c r="G624" t="s">
        <v>1632</v>
      </c>
      <c r="H624" t="s">
        <v>2198</v>
      </c>
      <c r="I624" t="s">
        <v>582</v>
      </c>
      <c r="J624" t="s">
        <v>694</v>
      </c>
      <c r="K624" t="s">
        <v>1569</v>
      </c>
      <c r="M624" t="s">
        <v>1693</v>
      </c>
      <c r="N624" t="s">
        <v>1693</v>
      </c>
      <c r="O624" t="s">
        <v>651</v>
      </c>
      <c r="P624" t="s">
        <v>1113</v>
      </c>
      <c r="Q624" t="s">
        <v>2229</v>
      </c>
      <c r="R624" t="s">
        <v>2230</v>
      </c>
      <c r="S624" t="s">
        <v>205</v>
      </c>
      <c r="T624" t="s">
        <v>1569</v>
      </c>
      <c r="U624">
        <v>28269.69</v>
      </c>
      <c r="V624">
        <v>113027.56</v>
      </c>
    </row>
    <row r="625" spans="1:22" hidden="1" x14ac:dyDescent="0.2">
      <c r="A625" s="1124">
        <v>11015037032000</v>
      </c>
      <c r="B625" t="s">
        <v>1624</v>
      </c>
      <c r="C625">
        <v>10</v>
      </c>
      <c r="D625">
        <v>15</v>
      </c>
      <c r="E625" t="s">
        <v>1692</v>
      </c>
      <c r="F625">
        <v>7032000</v>
      </c>
      <c r="G625" t="s">
        <v>1633</v>
      </c>
      <c r="H625" t="s">
        <v>2198</v>
      </c>
      <c r="I625" t="s">
        <v>582</v>
      </c>
      <c r="J625" t="s">
        <v>694</v>
      </c>
      <c r="K625" t="s">
        <v>199</v>
      </c>
      <c r="M625" t="s">
        <v>1693</v>
      </c>
      <c r="N625" t="s">
        <v>1693</v>
      </c>
      <c r="O625" t="s">
        <v>651</v>
      </c>
      <c r="P625" t="s">
        <v>1113</v>
      </c>
      <c r="Q625" t="s">
        <v>2229</v>
      </c>
      <c r="R625" t="s">
        <v>2230</v>
      </c>
      <c r="S625" t="s">
        <v>205</v>
      </c>
      <c r="T625" t="s">
        <v>199</v>
      </c>
      <c r="U625">
        <v>5383.4</v>
      </c>
      <c r="V625">
        <v>103614.2</v>
      </c>
    </row>
    <row r="626" spans="1:22" hidden="1" x14ac:dyDescent="0.2">
      <c r="A626" s="1124">
        <v>11015037033000</v>
      </c>
      <c r="B626" t="s">
        <v>1624</v>
      </c>
      <c r="C626">
        <v>10</v>
      </c>
      <c r="D626">
        <v>15</v>
      </c>
      <c r="E626" t="s">
        <v>1692</v>
      </c>
      <c r="F626">
        <v>7033000</v>
      </c>
      <c r="G626" t="s">
        <v>1668</v>
      </c>
      <c r="H626" t="s">
        <v>2198</v>
      </c>
      <c r="I626" t="s">
        <v>582</v>
      </c>
      <c r="J626" t="s">
        <v>694</v>
      </c>
      <c r="K626" t="s">
        <v>1569</v>
      </c>
      <c r="M626" t="s">
        <v>1693</v>
      </c>
      <c r="N626" t="s">
        <v>1693</v>
      </c>
      <c r="O626" t="s">
        <v>651</v>
      </c>
      <c r="P626" t="s">
        <v>1113</v>
      </c>
      <c r="Q626" t="s">
        <v>2229</v>
      </c>
      <c r="R626" t="s">
        <v>2230</v>
      </c>
      <c r="S626" t="s">
        <v>205</v>
      </c>
      <c r="T626" t="s">
        <v>1569</v>
      </c>
      <c r="U626">
        <v>3470.62</v>
      </c>
      <c r="V626">
        <v>13875.73</v>
      </c>
    </row>
    <row r="627" spans="1:22" hidden="1" x14ac:dyDescent="0.2">
      <c r="A627" s="1124">
        <v>11015037034000</v>
      </c>
      <c r="B627" t="s">
        <v>1624</v>
      </c>
      <c r="C627">
        <v>10</v>
      </c>
      <c r="D627">
        <v>15</v>
      </c>
      <c r="E627" t="s">
        <v>1692</v>
      </c>
      <c r="F627">
        <v>7034000</v>
      </c>
      <c r="G627" t="s">
        <v>1634</v>
      </c>
      <c r="H627" t="s">
        <v>2198</v>
      </c>
      <c r="I627" t="s">
        <v>582</v>
      </c>
      <c r="J627" t="s">
        <v>694</v>
      </c>
      <c r="K627" t="s">
        <v>1569</v>
      </c>
      <c r="M627" t="s">
        <v>1693</v>
      </c>
      <c r="N627" t="s">
        <v>1693</v>
      </c>
      <c r="O627" t="s">
        <v>651</v>
      </c>
      <c r="P627" t="s">
        <v>1113</v>
      </c>
      <c r="Q627" t="s">
        <v>2229</v>
      </c>
      <c r="R627" t="s">
        <v>2230</v>
      </c>
      <c r="S627" t="s">
        <v>205</v>
      </c>
      <c r="T627" t="s">
        <v>1569</v>
      </c>
      <c r="U627">
        <v>959.49</v>
      </c>
      <c r="V627">
        <v>3795.95</v>
      </c>
    </row>
    <row r="628" spans="1:22" hidden="1" x14ac:dyDescent="0.2">
      <c r="A628" s="1124">
        <v>11015037035000</v>
      </c>
      <c r="B628" t="s">
        <v>1624</v>
      </c>
      <c r="C628">
        <v>10</v>
      </c>
      <c r="D628">
        <v>15</v>
      </c>
      <c r="E628" t="s">
        <v>1692</v>
      </c>
      <c r="F628">
        <v>7035000</v>
      </c>
      <c r="G628" t="s">
        <v>2222</v>
      </c>
      <c r="H628" t="s">
        <v>2198</v>
      </c>
      <c r="I628" t="s">
        <v>582</v>
      </c>
      <c r="J628" t="s">
        <v>694</v>
      </c>
      <c r="K628" t="s">
        <v>1344</v>
      </c>
      <c r="M628" t="s">
        <v>1693</v>
      </c>
      <c r="N628" t="s">
        <v>1693</v>
      </c>
      <c r="O628" t="s">
        <v>651</v>
      </c>
      <c r="P628" t="s">
        <v>1113</v>
      </c>
      <c r="Q628" t="s">
        <v>2229</v>
      </c>
      <c r="R628" t="s">
        <v>2230</v>
      </c>
      <c r="S628" t="s">
        <v>205</v>
      </c>
      <c r="T628" t="s">
        <v>1344</v>
      </c>
    </row>
    <row r="629" spans="1:22" hidden="1" x14ac:dyDescent="0.2">
      <c r="A629" s="1124">
        <v>11015037098000</v>
      </c>
      <c r="B629" t="s">
        <v>1624</v>
      </c>
      <c r="C629">
        <v>10</v>
      </c>
      <c r="D629">
        <v>15</v>
      </c>
      <c r="E629" t="s">
        <v>1692</v>
      </c>
      <c r="F629">
        <v>7098000</v>
      </c>
      <c r="G629" t="s">
        <v>2101</v>
      </c>
      <c r="H629" t="s">
        <v>2198</v>
      </c>
      <c r="I629" t="s">
        <v>582</v>
      </c>
      <c r="J629" t="s">
        <v>2240</v>
      </c>
      <c r="M629" t="s">
        <v>1693</v>
      </c>
      <c r="N629" t="s">
        <v>1693</v>
      </c>
      <c r="O629" t="s">
        <v>651</v>
      </c>
      <c r="P629" t="s">
        <v>1113</v>
      </c>
      <c r="Q629" t="s">
        <v>2229</v>
      </c>
      <c r="R629" t="s">
        <v>2230</v>
      </c>
    </row>
    <row r="630" spans="1:22" hidden="1" x14ac:dyDescent="0.2">
      <c r="A630" s="1124">
        <v>11015037131000</v>
      </c>
      <c r="B630" t="s">
        <v>1624</v>
      </c>
      <c r="C630">
        <v>10</v>
      </c>
      <c r="D630">
        <v>15</v>
      </c>
      <c r="E630" t="s">
        <v>1692</v>
      </c>
      <c r="F630">
        <v>7131000</v>
      </c>
      <c r="G630" t="s">
        <v>1635</v>
      </c>
      <c r="H630" t="s">
        <v>2198</v>
      </c>
      <c r="I630" t="s">
        <v>582</v>
      </c>
      <c r="J630" t="s">
        <v>594</v>
      </c>
      <c r="M630" t="s">
        <v>1693</v>
      </c>
      <c r="N630" t="s">
        <v>1693</v>
      </c>
      <c r="O630" t="s">
        <v>651</v>
      </c>
      <c r="P630" t="s">
        <v>1113</v>
      </c>
      <c r="Q630" t="s">
        <v>2229</v>
      </c>
      <c r="R630" t="s">
        <v>2230</v>
      </c>
      <c r="U630">
        <v>0</v>
      </c>
      <c r="V630">
        <v>0</v>
      </c>
    </row>
    <row r="631" spans="1:22" hidden="1" x14ac:dyDescent="0.2">
      <c r="A631" s="1124">
        <v>11015037365000</v>
      </c>
      <c r="B631" t="s">
        <v>1624</v>
      </c>
      <c r="C631">
        <v>10</v>
      </c>
      <c r="D631">
        <v>15</v>
      </c>
      <c r="E631" t="s">
        <v>1692</v>
      </c>
      <c r="F631">
        <v>7365000</v>
      </c>
      <c r="G631" t="s">
        <v>1701</v>
      </c>
      <c r="H631" t="s">
        <v>2198</v>
      </c>
      <c r="I631" t="s">
        <v>582</v>
      </c>
      <c r="J631" t="s">
        <v>698</v>
      </c>
      <c r="M631" t="s">
        <v>1693</v>
      </c>
      <c r="N631" t="s">
        <v>1693</v>
      </c>
      <c r="O631" t="s">
        <v>651</v>
      </c>
      <c r="P631" t="s">
        <v>1113</v>
      </c>
      <c r="Q631" t="s">
        <v>2229</v>
      </c>
      <c r="R631" t="s">
        <v>2230</v>
      </c>
      <c r="U631">
        <v>6909.3</v>
      </c>
      <c r="V631">
        <v>33068.03</v>
      </c>
    </row>
    <row r="632" spans="1:22" x14ac:dyDescent="0.2">
      <c r="A632" s="1124">
        <v>11015037510000</v>
      </c>
      <c r="B632" t="s">
        <v>1624</v>
      </c>
      <c r="C632">
        <v>10</v>
      </c>
      <c r="D632">
        <v>15</v>
      </c>
      <c r="E632" t="s">
        <v>1692</v>
      </c>
      <c r="F632">
        <v>7510000</v>
      </c>
      <c r="G632" t="s">
        <v>1678</v>
      </c>
      <c r="H632" t="s">
        <v>2198</v>
      </c>
      <c r="I632" t="s">
        <v>582</v>
      </c>
      <c r="J632" t="s">
        <v>598</v>
      </c>
      <c r="M632" t="s">
        <v>1693</v>
      </c>
      <c r="N632" t="s">
        <v>1693</v>
      </c>
      <c r="O632" t="s">
        <v>651</v>
      </c>
      <c r="P632" t="s">
        <v>1113</v>
      </c>
      <c r="Q632" t="s">
        <v>2229</v>
      </c>
      <c r="R632" t="s">
        <v>2230</v>
      </c>
      <c r="U632">
        <v>0</v>
      </c>
      <c r="V632">
        <v>1610</v>
      </c>
    </row>
    <row r="633" spans="1:22" x14ac:dyDescent="0.2">
      <c r="A633" s="1124">
        <v>11015037539000</v>
      </c>
      <c r="B633" t="s">
        <v>1624</v>
      </c>
      <c r="C633">
        <v>10</v>
      </c>
      <c r="D633">
        <v>15</v>
      </c>
      <c r="E633" t="s">
        <v>1692</v>
      </c>
      <c r="F633">
        <v>7539000</v>
      </c>
      <c r="G633" t="s">
        <v>1702</v>
      </c>
      <c r="H633" t="s">
        <v>2198</v>
      </c>
      <c r="I633" t="s">
        <v>582</v>
      </c>
      <c r="J633" t="s">
        <v>598</v>
      </c>
      <c r="M633" t="s">
        <v>1693</v>
      </c>
      <c r="N633" t="s">
        <v>1693</v>
      </c>
      <c r="O633" t="s">
        <v>651</v>
      </c>
      <c r="P633" t="s">
        <v>1113</v>
      </c>
      <c r="Q633" t="s">
        <v>2229</v>
      </c>
      <c r="R633" t="s">
        <v>2230</v>
      </c>
      <c r="U633">
        <v>0</v>
      </c>
      <c r="V633">
        <v>0</v>
      </c>
    </row>
    <row r="634" spans="1:22" x14ac:dyDescent="0.2">
      <c r="A634" s="1124">
        <v>11015037560000</v>
      </c>
      <c r="B634" t="s">
        <v>1624</v>
      </c>
      <c r="C634">
        <v>10</v>
      </c>
      <c r="D634">
        <v>15</v>
      </c>
      <c r="E634" t="s">
        <v>1692</v>
      </c>
      <c r="F634">
        <v>7560000</v>
      </c>
      <c r="G634" t="s">
        <v>1646</v>
      </c>
      <c r="H634" t="s">
        <v>2198</v>
      </c>
      <c r="I634" t="s">
        <v>582</v>
      </c>
      <c r="J634" t="s">
        <v>598</v>
      </c>
      <c r="M634" t="s">
        <v>1693</v>
      </c>
      <c r="N634" t="s">
        <v>1693</v>
      </c>
      <c r="O634" t="s">
        <v>651</v>
      </c>
      <c r="P634" t="s">
        <v>1113</v>
      </c>
      <c r="Q634" t="s">
        <v>2229</v>
      </c>
      <c r="R634" t="s">
        <v>2230</v>
      </c>
      <c r="U634">
        <v>0</v>
      </c>
      <c r="V634">
        <v>0</v>
      </c>
    </row>
    <row r="635" spans="1:22" x14ac:dyDescent="0.2">
      <c r="A635" s="1124">
        <v>11015037572000</v>
      </c>
      <c r="B635" t="s">
        <v>1624</v>
      </c>
      <c r="C635">
        <v>10</v>
      </c>
      <c r="D635">
        <v>15</v>
      </c>
      <c r="E635" t="s">
        <v>1692</v>
      </c>
      <c r="F635">
        <v>7572000</v>
      </c>
      <c r="G635" t="s">
        <v>1637</v>
      </c>
      <c r="H635" t="s">
        <v>2198</v>
      </c>
      <c r="I635" t="s">
        <v>582</v>
      </c>
      <c r="J635" t="s">
        <v>598</v>
      </c>
      <c r="M635" t="s">
        <v>1693</v>
      </c>
      <c r="N635" t="s">
        <v>1693</v>
      </c>
      <c r="O635" t="s">
        <v>651</v>
      </c>
      <c r="P635" t="s">
        <v>1113</v>
      </c>
      <c r="Q635" t="s">
        <v>2229</v>
      </c>
      <c r="R635" t="s">
        <v>2230</v>
      </c>
      <c r="U635">
        <v>0</v>
      </c>
      <c r="V635">
        <v>2975.11</v>
      </c>
    </row>
    <row r="636" spans="1:22" x14ac:dyDescent="0.2">
      <c r="A636" s="1124">
        <v>11015037574000</v>
      </c>
      <c r="B636" t="s">
        <v>1624</v>
      </c>
      <c r="C636">
        <v>10</v>
      </c>
      <c r="D636">
        <v>15</v>
      </c>
      <c r="E636" t="s">
        <v>1692</v>
      </c>
      <c r="F636">
        <v>7574000</v>
      </c>
      <c r="G636" t="s">
        <v>1647</v>
      </c>
      <c r="H636" t="s">
        <v>2198</v>
      </c>
      <c r="I636" t="s">
        <v>582</v>
      </c>
      <c r="J636" t="s">
        <v>598</v>
      </c>
      <c r="M636" t="s">
        <v>1693</v>
      </c>
      <c r="N636" t="s">
        <v>1693</v>
      </c>
      <c r="O636" t="s">
        <v>651</v>
      </c>
      <c r="P636" t="s">
        <v>1113</v>
      </c>
      <c r="Q636" t="s">
        <v>2229</v>
      </c>
      <c r="R636" t="s">
        <v>2230</v>
      </c>
      <c r="U636">
        <v>-136.05000000000001</v>
      </c>
      <c r="V636">
        <v>1290.76</v>
      </c>
    </row>
    <row r="637" spans="1:22" x14ac:dyDescent="0.2">
      <c r="A637" s="1124">
        <v>11015037589000</v>
      </c>
      <c r="B637" t="s">
        <v>1624</v>
      </c>
      <c r="C637">
        <v>10</v>
      </c>
      <c r="D637">
        <v>15</v>
      </c>
      <c r="E637" t="s">
        <v>1692</v>
      </c>
      <c r="F637">
        <v>7589000</v>
      </c>
      <c r="G637" t="s">
        <v>1703</v>
      </c>
      <c r="H637" t="s">
        <v>2198</v>
      </c>
      <c r="I637" t="s">
        <v>582</v>
      </c>
      <c r="J637" t="s">
        <v>598</v>
      </c>
      <c r="M637" t="s">
        <v>1693</v>
      </c>
      <c r="N637" t="s">
        <v>1693</v>
      </c>
      <c r="O637" t="s">
        <v>651</v>
      </c>
      <c r="P637" t="s">
        <v>1113</v>
      </c>
      <c r="Q637" t="s">
        <v>2229</v>
      </c>
      <c r="R637" t="s">
        <v>2230</v>
      </c>
      <c r="U637">
        <v>0</v>
      </c>
      <c r="V637">
        <v>-13024.76</v>
      </c>
    </row>
    <row r="638" spans="1:22" x14ac:dyDescent="0.2">
      <c r="A638" s="1124">
        <v>11015037638000</v>
      </c>
      <c r="B638" t="s">
        <v>1624</v>
      </c>
      <c r="C638">
        <v>10</v>
      </c>
      <c r="D638">
        <v>15</v>
      </c>
      <c r="E638" t="s">
        <v>1692</v>
      </c>
      <c r="F638">
        <v>7638000</v>
      </c>
      <c r="G638" t="s">
        <v>1682</v>
      </c>
      <c r="H638" t="s">
        <v>2198</v>
      </c>
      <c r="I638" t="s">
        <v>582</v>
      </c>
      <c r="J638" t="s">
        <v>598</v>
      </c>
      <c r="M638" t="s">
        <v>1693</v>
      </c>
      <c r="N638" t="s">
        <v>1693</v>
      </c>
      <c r="O638" t="s">
        <v>651</v>
      </c>
      <c r="P638" t="s">
        <v>1113</v>
      </c>
      <c r="Q638" t="s">
        <v>2229</v>
      </c>
      <c r="R638" t="s">
        <v>2230</v>
      </c>
      <c r="U638">
        <v>992.29</v>
      </c>
      <c r="V638">
        <v>6069.5</v>
      </c>
    </row>
    <row r="639" spans="1:22" x14ac:dyDescent="0.2">
      <c r="A639" s="1124">
        <v>11015037701000</v>
      </c>
      <c r="B639" t="s">
        <v>1624</v>
      </c>
      <c r="C639">
        <v>10</v>
      </c>
      <c r="D639">
        <v>15</v>
      </c>
      <c r="E639" t="s">
        <v>1692</v>
      </c>
      <c r="F639">
        <v>7701000</v>
      </c>
      <c r="G639" t="s">
        <v>1683</v>
      </c>
      <c r="H639" t="s">
        <v>2198</v>
      </c>
      <c r="I639" t="s">
        <v>582</v>
      </c>
      <c r="J639" t="s">
        <v>598</v>
      </c>
      <c r="M639" t="s">
        <v>1693</v>
      </c>
      <c r="N639" t="s">
        <v>1693</v>
      </c>
      <c r="O639" t="s">
        <v>651</v>
      </c>
      <c r="P639" t="s">
        <v>1113</v>
      </c>
      <c r="Q639" t="s">
        <v>2229</v>
      </c>
      <c r="R639" t="s">
        <v>2230</v>
      </c>
      <c r="U639">
        <v>0</v>
      </c>
      <c r="V639">
        <v>30000</v>
      </c>
    </row>
    <row r="640" spans="1:22" x14ac:dyDescent="0.2">
      <c r="A640" s="1124">
        <v>11015037703000</v>
      </c>
      <c r="B640" t="s">
        <v>1624</v>
      </c>
      <c r="C640">
        <v>10</v>
      </c>
      <c r="D640">
        <v>15</v>
      </c>
      <c r="E640" t="s">
        <v>1692</v>
      </c>
      <c r="F640">
        <v>7703000</v>
      </c>
      <c r="G640" t="s">
        <v>1704</v>
      </c>
      <c r="H640" t="s">
        <v>2198</v>
      </c>
      <c r="I640" t="s">
        <v>582</v>
      </c>
      <c r="J640" t="s">
        <v>598</v>
      </c>
      <c r="M640" t="s">
        <v>1693</v>
      </c>
      <c r="N640" t="s">
        <v>1693</v>
      </c>
      <c r="O640" t="s">
        <v>651</v>
      </c>
      <c r="P640" t="s">
        <v>1113</v>
      </c>
      <c r="Q640" t="s">
        <v>2229</v>
      </c>
      <c r="R640" t="s">
        <v>2230</v>
      </c>
      <c r="U640">
        <v>0</v>
      </c>
      <c r="V640">
        <v>0</v>
      </c>
    </row>
    <row r="641" spans="1:22" x14ac:dyDescent="0.2">
      <c r="A641" s="1124">
        <v>11015037785000</v>
      </c>
      <c r="B641" t="s">
        <v>1624</v>
      </c>
      <c r="C641">
        <v>10</v>
      </c>
      <c r="D641">
        <v>15</v>
      </c>
      <c r="E641" t="s">
        <v>1692</v>
      </c>
      <c r="F641">
        <v>7785000</v>
      </c>
      <c r="G641" t="s">
        <v>1638</v>
      </c>
      <c r="H641" t="s">
        <v>2198</v>
      </c>
      <c r="I641" t="s">
        <v>582</v>
      </c>
      <c r="J641" t="s">
        <v>598</v>
      </c>
      <c r="M641" t="s">
        <v>1693</v>
      </c>
      <c r="N641" t="s">
        <v>1693</v>
      </c>
      <c r="O641" t="s">
        <v>651</v>
      </c>
      <c r="P641" t="s">
        <v>1113</v>
      </c>
      <c r="Q641" t="s">
        <v>2229</v>
      </c>
      <c r="R641" t="s">
        <v>2230</v>
      </c>
      <c r="U641">
        <v>15559.91</v>
      </c>
      <c r="V641">
        <v>23056.6</v>
      </c>
    </row>
    <row r="642" spans="1:22" x14ac:dyDescent="0.2">
      <c r="A642" s="1124">
        <v>11015037787000</v>
      </c>
      <c r="B642" t="s">
        <v>1624</v>
      </c>
      <c r="C642">
        <v>10</v>
      </c>
      <c r="D642">
        <v>15</v>
      </c>
      <c r="E642" t="s">
        <v>1692</v>
      </c>
      <c r="F642">
        <v>7787000</v>
      </c>
      <c r="G642" t="s">
        <v>1705</v>
      </c>
      <c r="H642" t="s">
        <v>2198</v>
      </c>
      <c r="I642" t="s">
        <v>582</v>
      </c>
      <c r="J642" t="s">
        <v>598</v>
      </c>
      <c r="M642" t="s">
        <v>1693</v>
      </c>
      <c r="N642" t="s">
        <v>1693</v>
      </c>
      <c r="O642" t="s">
        <v>651</v>
      </c>
      <c r="P642" t="s">
        <v>1113</v>
      </c>
      <c r="Q642" t="s">
        <v>2229</v>
      </c>
      <c r="R642" t="s">
        <v>2230</v>
      </c>
      <c r="U642">
        <v>526.32000000000005</v>
      </c>
      <c r="V642">
        <v>3276.32</v>
      </c>
    </row>
    <row r="643" spans="1:22" x14ac:dyDescent="0.2">
      <c r="A643" s="1124">
        <v>11015037789000</v>
      </c>
      <c r="B643" t="s">
        <v>1624</v>
      </c>
      <c r="C643">
        <v>10</v>
      </c>
      <c r="D643">
        <v>15</v>
      </c>
      <c r="E643" t="s">
        <v>1692</v>
      </c>
      <c r="F643">
        <v>7789000</v>
      </c>
      <c r="G643" t="s">
        <v>1688</v>
      </c>
      <c r="H643" t="s">
        <v>2198</v>
      </c>
      <c r="I643" t="s">
        <v>582</v>
      </c>
      <c r="J643" t="s">
        <v>598</v>
      </c>
      <c r="M643" t="s">
        <v>1693</v>
      </c>
      <c r="N643" t="s">
        <v>1693</v>
      </c>
      <c r="O643" t="s">
        <v>651</v>
      </c>
      <c r="P643" t="s">
        <v>1113</v>
      </c>
      <c r="Q643" t="s">
        <v>2229</v>
      </c>
      <c r="R643" t="s">
        <v>2230</v>
      </c>
      <c r="U643">
        <v>0</v>
      </c>
      <c r="V643">
        <v>0</v>
      </c>
    </row>
    <row r="644" spans="1:22" x14ac:dyDescent="0.2">
      <c r="A644" s="1124">
        <v>11015037824000</v>
      </c>
      <c r="B644" t="s">
        <v>1624</v>
      </c>
      <c r="C644">
        <v>10</v>
      </c>
      <c r="D644">
        <v>15</v>
      </c>
      <c r="E644" t="s">
        <v>1692</v>
      </c>
      <c r="F644">
        <v>7824000</v>
      </c>
      <c r="G644" t="s">
        <v>1639</v>
      </c>
      <c r="H644" t="s">
        <v>2198</v>
      </c>
      <c r="I644" t="s">
        <v>582</v>
      </c>
      <c r="J644" t="s">
        <v>598</v>
      </c>
      <c r="M644" t="s">
        <v>1693</v>
      </c>
      <c r="N644" t="s">
        <v>1693</v>
      </c>
      <c r="O644" t="s">
        <v>651</v>
      </c>
      <c r="P644" t="s">
        <v>1113</v>
      </c>
      <c r="Q644" t="s">
        <v>2229</v>
      </c>
      <c r="R644" t="s">
        <v>2230</v>
      </c>
      <c r="U644">
        <v>3842.93</v>
      </c>
      <c r="V644">
        <v>17799.41</v>
      </c>
    </row>
    <row r="645" spans="1:22" x14ac:dyDescent="0.2">
      <c r="A645" s="1124">
        <v>11015037826000</v>
      </c>
      <c r="B645" t="s">
        <v>1624</v>
      </c>
      <c r="C645">
        <v>10</v>
      </c>
      <c r="D645">
        <v>15</v>
      </c>
      <c r="E645" t="s">
        <v>1692</v>
      </c>
      <c r="F645">
        <v>7826000</v>
      </c>
      <c r="G645" t="s">
        <v>1706</v>
      </c>
      <c r="H645" t="s">
        <v>2198</v>
      </c>
      <c r="I645" t="s">
        <v>582</v>
      </c>
      <c r="J645" t="s">
        <v>598</v>
      </c>
      <c r="M645" t="s">
        <v>1693</v>
      </c>
      <c r="N645" t="s">
        <v>1693</v>
      </c>
      <c r="O645" t="s">
        <v>651</v>
      </c>
      <c r="P645" t="s">
        <v>1113</v>
      </c>
      <c r="Q645" t="s">
        <v>2229</v>
      </c>
      <c r="R645" t="s">
        <v>2230</v>
      </c>
      <c r="U645">
        <v>0</v>
      </c>
      <c r="V645">
        <v>0</v>
      </c>
    </row>
    <row r="646" spans="1:22" x14ac:dyDescent="0.2">
      <c r="A646" s="1124">
        <v>11015037827000</v>
      </c>
      <c r="B646">
        <v>1</v>
      </c>
      <c r="C646">
        <v>10</v>
      </c>
      <c r="D646">
        <v>15</v>
      </c>
      <c r="E646" t="s">
        <v>1692</v>
      </c>
      <c r="F646">
        <v>7827000</v>
      </c>
      <c r="G646" t="s">
        <v>1707</v>
      </c>
      <c r="H646" t="s">
        <v>2198</v>
      </c>
      <c r="I646" t="s">
        <v>582</v>
      </c>
      <c r="J646" t="s">
        <v>598</v>
      </c>
      <c r="M646" t="s">
        <v>1693</v>
      </c>
      <c r="N646" t="s">
        <v>1693</v>
      </c>
      <c r="O646" t="s">
        <v>651</v>
      </c>
      <c r="P646" t="s">
        <v>1113</v>
      </c>
      <c r="Q646" t="s">
        <v>2229</v>
      </c>
      <c r="R646" t="s">
        <v>2230</v>
      </c>
      <c r="U646">
        <v>0</v>
      </c>
      <c r="V646">
        <v>20000</v>
      </c>
    </row>
    <row r="647" spans="1:22" x14ac:dyDescent="0.2">
      <c r="A647" s="1124">
        <v>11015037856000</v>
      </c>
      <c r="B647" t="s">
        <v>1624</v>
      </c>
      <c r="C647">
        <v>10</v>
      </c>
      <c r="D647">
        <v>15</v>
      </c>
      <c r="E647" t="s">
        <v>1692</v>
      </c>
      <c r="F647">
        <v>7856000</v>
      </c>
      <c r="G647" t="s">
        <v>1689</v>
      </c>
      <c r="H647" t="s">
        <v>2198</v>
      </c>
      <c r="I647" t="s">
        <v>582</v>
      </c>
      <c r="J647" t="s">
        <v>598</v>
      </c>
      <c r="M647" t="s">
        <v>1693</v>
      </c>
      <c r="N647" t="s">
        <v>1693</v>
      </c>
      <c r="O647" t="s">
        <v>651</v>
      </c>
      <c r="P647" t="s">
        <v>1113</v>
      </c>
      <c r="Q647" t="s">
        <v>2229</v>
      </c>
      <c r="R647" t="s">
        <v>2230</v>
      </c>
      <c r="U647">
        <v>-46100</v>
      </c>
      <c r="V647">
        <v>53907.86</v>
      </c>
    </row>
    <row r="648" spans="1:22" x14ac:dyDescent="0.2">
      <c r="A648" s="1124">
        <v>11015037863000</v>
      </c>
      <c r="B648" t="s">
        <v>1624</v>
      </c>
      <c r="C648">
        <v>10</v>
      </c>
      <c r="D648">
        <v>15</v>
      </c>
      <c r="E648" t="s">
        <v>1692</v>
      </c>
      <c r="F648">
        <v>7863000</v>
      </c>
      <c r="G648" t="s">
        <v>1708</v>
      </c>
      <c r="H648" t="s">
        <v>2198</v>
      </c>
      <c r="I648" t="s">
        <v>582</v>
      </c>
      <c r="J648" t="s">
        <v>598</v>
      </c>
      <c r="M648" t="s">
        <v>1693</v>
      </c>
      <c r="N648" t="s">
        <v>1693</v>
      </c>
      <c r="O648" t="s">
        <v>651</v>
      </c>
      <c r="P648" t="s">
        <v>1113</v>
      </c>
      <c r="Q648" t="s">
        <v>2229</v>
      </c>
      <c r="R648" t="s">
        <v>2230</v>
      </c>
      <c r="U648">
        <v>0</v>
      </c>
      <c r="V648">
        <v>0</v>
      </c>
    </row>
    <row r="649" spans="1:22" hidden="1" x14ac:dyDescent="0.2">
      <c r="A649" s="1124">
        <v>11015037872000</v>
      </c>
      <c r="B649" t="s">
        <v>1624</v>
      </c>
      <c r="C649">
        <v>10</v>
      </c>
      <c r="D649">
        <v>15</v>
      </c>
      <c r="E649" t="s">
        <v>1692</v>
      </c>
      <c r="F649">
        <v>7872000</v>
      </c>
      <c r="G649" t="s">
        <v>1709</v>
      </c>
      <c r="H649" t="s">
        <v>2198</v>
      </c>
      <c r="I649" t="s">
        <v>582</v>
      </c>
      <c r="J649" t="s">
        <v>694</v>
      </c>
      <c r="K649" t="s">
        <v>1310</v>
      </c>
      <c r="M649" t="s">
        <v>1693</v>
      </c>
      <c r="N649" t="s">
        <v>1693</v>
      </c>
      <c r="O649" t="s">
        <v>651</v>
      </c>
      <c r="P649" t="s">
        <v>1113</v>
      </c>
      <c r="Q649" t="s">
        <v>2229</v>
      </c>
      <c r="R649" t="s">
        <v>2230</v>
      </c>
      <c r="S649" t="s">
        <v>205</v>
      </c>
      <c r="T649" t="s">
        <v>1310</v>
      </c>
      <c r="U649">
        <v>0</v>
      </c>
      <c r="V649">
        <v>0</v>
      </c>
    </row>
    <row r="650" spans="1:22" x14ac:dyDescent="0.2">
      <c r="A650" s="1124">
        <v>11015037990000</v>
      </c>
      <c r="B650" t="s">
        <v>1624</v>
      </c>
      <c r="C650">
        <v>10</v>
      </c>
      <c r="D650">
        <v>15</v>
      </c>
      <c r="E650" t="s">
        <v>1692</v>
      </c>
      <c r="F650">
        <v>7990000</v>
      </c>
      <c r="G650" t="s">
        <v>2208</v>
      </c>
      <c r="H650" t="s">
        <v>2198</v>
      </c>
      <c r="I650" t="s">
        <v>582</v>
      </c>
      <c r="J650" t="s">
        <v>598</v>
      </c>
      <c r="M650" t="s">
        <v>1693</v>
      </c>
      <c r="N650" t="s">
        <v>1693</v>
      </c>
      <c r="O650" t="s">
        <v>651</v>
      </c>
      <c r="P650" t="s">
        <v>1113</v>
      </c>
      <c r="Q650" t="s">
        <v>2229</v>
      </c>
      <c r="R650" t="s">
        <v>2230</v>
      </c>
    </row>
    <row r="651" spans="1:22" x14ac:dyDescent="0.2">
      <c r="A651" s="1124">
        <v>11015037939000</v>
      </c>
      <c r="B651">
        <v>1</v>
      </c>
      <c r="C651">
        <v>10</v>
      </c>
      <c r="D651">
        <v>15</v>
      </c>
      <c r="E651" t="s">
        <v>1692</v>
      </c>
      <c r="F651">
        <v>7939000</v>
      </c>
      <c r="G651" t="s">
        <v>1710</v>
      </c>
      <c r="H651" t="s">
        <v>2198</v>
      </c>
      <c r="I651" t="s">
        <v>582</v>
      </c>
      <c r="J651" t="s">
        <v>598</v>
      </c>
      <c r="M651" t="s">
        <v>1693</v>
      </c>
      <c r="N651" t="s">
        <v>1693</v>
      </c>
      <c r="O651" t="s">
        <v>651</v>
      </c>
      <c r="P651" t="s">
        <v>1113</v>
      </c>
      <c r="Q651" t="s">
        <v>2229</v>
      </c>
      <c r="R651" t="s">
        <v>2230</v>
      </c>
      <c r="U651">
        <v>6160.5</v>
      </c>
      <c r="V651">
        <v>30192</v>
      </c>
    </row>
    <row r="652" spans="1:22" x14ac:dyDescent="0.2">
      <c r="A652" s="1124">
        <v>11015038614000</v>
      </c>
      <c r="B652" t="s">
        <v>1624</v>
      </c>
      <c r="C652">
        <v>10</v>
      </c>
      <c r="D652">
        <v>15</v>
      </c>
      <c r="E652" t="s">
        <v>1692</v>
      </c>
      <c r="F652">
        <v>8614000</v>
      </c>
      <c r="G652" t="s">
        <v>2241</v>
      </c>
      <c r="H652" t="s">
        <v>2198</v>
      </c>
      <c r="I652" t="s">
        <v>582</v>
      </c>
      <c r="J652" t="s">
        <v>598</v>
      </c>
      <c r="K652" t="s">
        <v>2204</v>
      </c>
      <c r="M652" t="s">
        <v>1693</v>
      </c>
      <c r="N652" t="s">
        <v>1693</v>
      </c>
      <c r="O652" t="s">
        <v>651</v>
      </c>
      <c r="P652" t="s">
        <v>1113</v>
      </c>
      <c r="Q652" t="s">
        <v>2229</v>
      </c>
      <c r="R652" t="s">
        <v>2230</v>
      </c>
    </row>
    <row r="653" spans="1:22" x14ac:dyDescent="0.2">
      <c r="A653" s="1124">
        <v>11015038618000</v>
      </c>
      <c r="B653" t="s">
        <v>1624</v>
      </c>
      <c r="C653">
        <v>10</v>
      </c>
      <c r="D653">
        <v>15</v>
      </c>
      <c r="E653" t="s">
        <v>1692</v>
      </c>
      <c r="F653">
        <v>8618000</v>
      </c>
      <c r="G653" t="s">
        <v>2242</v>
      </c>
      <c r="H653" t="s">
        <v>2198</v>
      </c>
      <c r="I653" t="s">
        <v>582</v>
      </c>
      <c r="J653" t="s">
        <v>598</v>
      </c>
      <c r="K653" t="s">
        <v>2204</v>
      </c>
      <c r="M653" t="s">
        <v>1693</v>
      </c>
      <c r="N653" t="s">
        <v>1693</v>
      </c>
      <c r="O653" t="s">
        <v>651</v>
      </c>
      <c r="P653" t="s">
        <v>1113</v>
      </c>
      <c r="Q653" t="s">
        <v>2229</v>
      </c>
      <c r="R653" t="s">
        <v>2230</v>
      </c>
    </row>
    <row r="654" spans="1:22" x14ac:dyDescent="0.2">
      <c r="A654" s="1124">
        <v>11015038619000</v>
      </c>
      <c r="B654" t="s">
        <v>1624</v>
      </c>
      <c r="C654">
        <v>10</v>
      </c>
      <c r="D654">
        <v>15</v>
      </c>
      <c r="E654" t="s">
        <v>1692</v>
      </c>
      <c r="F654">
        <v>8619000</v>
      </c>
      <c r="G654" t="s">
        <v>2243</v>
      </c>
      <c r="H654" t="s">
        <v>2198</v>
      </c>
      <c r="I654" t="s">
        <v>582</v>
      </c>
      <c r="J654" t="s">
        <v>598</v>
      </c>
      <c r="K654" t="s">
        <v>2204</v>
      </c>
      <c r="M654" t="s">
        <v>1693</v>
      </c>
      <c r="N654" t="s">
        <v>1693</v>
      </c>
      <c r="O654" t="s">
        <v>651</v>
      </c>
      <c r="P654" t="s">
        <v>1113</v>
      </c>
      <c r="Q654" t="s">
        <v>2229</v>
      </c>
      <c r="R654" t="s">
        <v>2230</v>
      </c>
    </row>
    <row r="655" spans="1:22" x14ac:dyDescent="0.2">
      <c r="A655" s="1124">
        <v>11015038620000</v>
      </c>
      <c r="B655" t="s">
        <v>1624</v>
      </c>
      <c r="C655">
        <v>10</v>
      </c>
      <c r="D655">
        <v>15</v>
      </c>
      <c r="E655" t="s">
        <v>1692</v>
      </c>
      <c r="F655">
        <v>8620000</v>
      </c>
      <c r="G655" t="s">
        <v>2244</v>
      </c>
      <c r="H655" t="s">
        <v>2198</v>
      </c>
      <c r="I655" t="s">
        <v>582</v>
      </c>
      <c r="J655" t="s">
        <v>598</v>
      </c>
      <c r="K655" t="s">
        <v>2204</v>
      </c>
      <c r="M655" t="s">
        <v>1693</v>
      </c>
      <c r="N655" t="s">
        <v>1693</v>
      </c>
      <c r="O655" t="s">
        <v>651</v>
      </c>
      <c r="P655" t="s">
        <v>1113</v>
      </c>
      <c r="Q655" t="s">
        <v>2229</v>
      </c>
      <c r="R655" t="s">
        <v>2230</v>
      </c>
    </row>
    <row r="656" spans="1:22" hidden="1" x14ac:dyDescent="0.2">
      <c r="A656" s="1124">
        <v>11015045106000</v>
      </c>
      <c r="B656" t="s">
        <v>1624</v>
      </c>
      <c r="C656">
        <v>10</v>
      </c>
      <c r="D656">
        <v>15</v>
      </c>
      <c r="E656" t="s">
        <v>1711</v>
      </c>
      <c r="F656">
        <v>5106000</v>
      </c>
      <c r="G656" t="s">
        <v>2245</v>
      </c>
      <c r="H656" t="s">
        <v>2198</v>
      </c>
      <c r="I656" t="s">
        <v>1625</v>
      </c>
      <c r="J656" t="s">
        <v>691</v>
      </c>
      <c r="M656" t="s">
        <v>2212</v>
      </c>
      <c r="N656" t="s">
        <v>1787</v>
      </c>
      <c r="O656" t="s">
        <v>650</v>
      </c>
      <c r="P656" t="s">
        <v>650</v>
      </c>
      <c r="Q656" t="s">
        <v>2213</v>
      </c>
      <c r="R656" t="s">
        <v>2246</v>
      </c>
    </row>
    <row r="657" spans="1:22" hidden="1" x14ac:dyDescent="0.2">
      <c r="A657" s="1124">
        <v>11015045116000</v>
      </c>
      <c r="B657" t="s">
        <v>1624</v>
      </c>
      <c r="C657">
        <v>10</v>
      </c>
      <c r="D657">
        <v>15</v>
      </c>
      <c r="E657" t="s">
        <v>1711</v>
      </c>
      <c r="F657">
        <v>5116000</v>
      </c>
      <c r="G657" t="s">
        <v>2247</v>
      </c>
      <c r="H657" t="s">
        <v>2198</v>
      </c>
      <c r="I657" t="s">
        <v>1625</v>
      </c>
      <c r="J657" t="s">
        <v>691</v>
      </c>
      <c r="M657" t="s">
        <v>2212</v>
      </c>
      <c r="N657" t="s">
        <v>1787</v>
      </c>
      <c r="O657" t="s">
        <v>650</v>
      </c>
      <c r="P657" t="s">
        <v>650</v>
      </c>
      <c r="Q657" t="s">
        <v>2213</v>
      </c>
      <c r="R657" t="s">
        <v>2246</v>
      </c>
    </row>
    <row r="658" spans="1:22" hidden="1" x14ac:dyDescent="0.2">
      <c r="A658" s="1124">
        <v>11015045126000</v>
      </c>
      <c r="B658" t="s">
        <v>1624</v>
      </c>
      <c r="C658">
        <v>10</v>
      </c>
      <c r="D658">
        <v>15</v>
      </c>
      <c r="E658" t="s">
        <v>1711</v>
      </c>
      <c r="F658">
        <v>5126000</v>
      </c>
      <c r="G658" t="s">
        <v>2248</v>
      </c>
      <c r="H658" t="s">
        <v>2198</v>
      </c>
      <c r="I658" t="s">
        <v>1625</v>
      </c>
      <c r="J658" t="s">
        <v>684</v>
      </c>
      <c r="M658" t="s">
        <v>2212</v>
      </c>
      <c r="N658" t="s">
        <v>1787</v>
      </c>
      <c r="O658" t="s">
        <v>650</v>
      </c>
      <c r="P658" t="s">
        <v>650</v>
      </c>
      <c r="Q658" t="s">
        <v>2213</v>
      </c>
      <c r="R658" t="s">
        <v>2246</v>
      </c>
    </row>
    <row r="659" spans="1:22" hidden="1" x14ac:dyDescent="0.2">
      <c r="A659" s="1124">
        <v>11015045127000</v>
      </c>
      <c r="B659" t="s">
        <v>1624</v>
      </c>
      <c r="C659">
        <v>10</v>
      </c>
      <c r="D659">
        <v>15</v>
      </c>
      <c r="E659" t="s">
        <v>1711</v>
      </c>
      <c r="F659">
        <v>5127000</v>
      </c>
      <c r="G659" t="s">
        <v>1694</v>
      </c>
      <c r="H659" t="s">
        <v>2198</v>
      </c>
      <c r="I659" t="s">
        <v>1625</v>
      </c>
      <c r="J659" t="s">
        <v>684</v>
      </c>
      <c r="M659" t="s">
        <v>2212</v>
      </c>
      <c r="N659" t="s">
        <v>1787</v>
      </c>
      <c r="O659" t="s">
        <v>650</v>
      </c>
      <c r="P659" t="s">
        <v>650</v>
      </c>
      <c r="Q659" t="s">
        <v>2213</v>
      </c>
      <c r="R659" t="s">
        <v>2246</v>
      </c>
      <c r="U659">
        <v>-3951.68</v>
      </c>
      <c r="V659">
        <v>-24816.54</v>
      </c>
    </row>
    <row r="660" spans="1:22" hidden="1" x14ac:dyDescent="0.2">
      <c r="A660" s="1124">
        <v>11015045128000</v>
      </c>
      <c r="B660" t="s">
        <v>1624</v>
      </c>
      <c r="C660">
        <v>10</v>
      </c>
      <c r="D660">
        <v>15</v>
      </c>
      <c r="E660" t="s">
        <v>1711</v>
      </c>
      <c r="F660">
        <v>5128000</v>
      </c>
      <c r="G660" t="s">
        <v>2249</v>
      </c>
      <c r="H660" t="s">
        <v>2198</v>
      </c>
      <c r="I660" t="s">
        <v>1625</v>
      </c>
      <c r="J660" t="s">
        <v>684</v>
      </c>
      <c r="M660" t="s">
        <v>2212</v>
      </c>
      <c r="N660" t="s">
        <v>1787</v>
      </c>
      <c r="O660" t="s">
        <v>650</v>
      </c>
      <c r="P660" t="s">
        <v>650</v>
      </c>
      <c r="Q660" t="s">
        <v>2213</v>
      </c>
      <c r="R660" t="s">
        <v>2246</v>
      </c>
    </row>
    <row r="661" spans="1:22" hidden="1" x14ac:dyDescent="0.2">
      <c r="A661" s="1124">
        <v>11015045139000</v>
      </c>
      <c r="B661" t="s">
        <v>1624</v>
      </c>
      <c r="C661">
        <v>10</v>
      </c>
      <c r="D661">
        <v>15</v>
      </c>
      <c r="E661" t="s">
        <v>1711</v>
      </c>
      <c r="F661">
        <v>5139000</v>
      </c>
      <c r="G661" t="s">
        <v>2250</v>
      </c>
      <c r="H661" t="s">
        <v>2198</v>
      </c>
      <c r="I661" t="s">
        <v>1625</v>
      </c>
      <c r="J661" t="s">
        <v>684</v>
      </c>
      <c r="M661" t="s">
        <v>2212</v>
      </c>
      <c r="N661" t="s">
        <v>1787</v>
      </c>
      <c r="O661" t="s">
        <v>650</v>
      </c>
      <c r="P661" t="s">
        <v>650</v>
      </c>
      <c r="Q661" t="s">
        <v>2213</v>
      </c>
      <c r="R661" t="s">
        <v>2246</v>
      </c>
    </row>
    <row r="662" spans="1:22" hidden="1" x14ac:dyDescent="0.2">
      <c r="A662" s="1124">
        <v>11015045156000</v>
      </c>
      <c r="B662" t="s">
        <v>1624</v>
      </c>
      <c r="C662">
        <v>10</v>
      </c>
      <c r="D662">
        <v>15</v>
      </c>
      <c r="E662" t="s">
        <v>1711</v>
      </c>
      <c r="F662">
        <v>5156000</v>
      </c>
      <c r="G662" t="s">
        <v>1662</v>
      </c>
      <c r="H662" t="s">
        <v>2198</v>
      </c>
      <c r="I662" t="s">
        <v>1625</v>
      </c>
      <c r="J662" t="s">
        <v>685</v>
      </c>
      <c r="M662" t="s">
        <v>2212</v>
      </c>
      <c r="N662" t="s">
        <v>1787</v>
      </c>
      <c r="O662" t="s">
        <v>650</v>
      </c>
      <c r="P662" t="s">
        <v>650</v>
      </c>
      <c r="Q662" t="s">
        <v>2213</v>
      </c>
      <c r="R662" t="s">
        <v>2246</v>
      </c>
      <c r="U662">
        <v>-19884.91</v>
      </c>
      <c r="V662">
        <v>-66723.360000000001</v>
      </c>
    </row>
    <row r="663" spans="1:22" hidden="1" x14ac:dyDescent="0.2">
      <c r="A663" s="1124">
        <v>11015045171000</v>
      </c>
      <c r="B663" t="s">
        <v>1624</v>
      </c>
      <c r="C663">
        <v>10</v>
      </c>
      <c r="D663">
        <v>15</v>
      </c>
      <c r="E663" t="s">
        <v>1711</v>
      </c>
      <c r="F663">
        <v>5171000</v>
      </c>
      <c r="G663" t="s">
        <v>2251</v>
      </c>
      <c r="H663" t="s">
        <v>2198</v>
      </c>
      <c r="I663" t="s">
        <v>1625</v>
      </c>
      <c r="J663" t="s">
        <v>686</v>
      </c>
      <c r="M663" t="s">
        <v>2212</v>
      </c>
      <c r="N663" t="s">
        <v>1787</v>
      </c>
      <c r="O663" t="s">
        <v>650</v>
      </c>
      <c r="P663" t="s">
        <v>650</v>
      </c>
      <c r="Q663" t="s">
        <v>2213</v>
      </c>
      <c r="R663" t="s">
        <v>2246</v>
      </c>
    </row>
    <row r="664" spans="1:22" hidden="1" x14ac:dyDescent="0.2">
      <c r="A664" s="1124">
        <v>11015045267000</v>
      </c>
      <c r="B664" t="s">
        <v>1624</v>
      </c>
      <c r="C664">
        <v>10</v>
      </c>
      <c r="D664">
        <v>15</v>
      </c>
      <c r="E664" t="s">
        <v>1711</v>
      </c>
      <c r="F664">
        <v>5267000</v>
      </c>
      <c r="G664" t="s">
        <v>1627</v>
      </c>
      <c r="H664" t="s">
        <v>2198</v>
      </c>
      <c r="I664" t="s">
        <v>1625</v>
      </c>
      <c r="J664" t="s">
        <v>1245</v>
      </c>
      <c r="K664" t="s">
        <v>1450</v>
      </c>
      <c r="L664" t="s">
        <v>1450</v>
      </c>
      <c r="M664" t="s">
        <v>2212</v>
      </c>
      <c r="N664" t="s">
        <v>1787</v>
      </c>
      <c r="O664" t="s">
        <v>650</v>
      </c>
      <c r="P664" t="s">
        <v>650</v>
      </c>
      <c r="Q664" t="s">
        <v>2213</v>
      </c>
      <c r="R664" t="s">
        <v>2246</v>
      </c>
    </row>
    <row r="665" spans="1:22" hidden="1" x14ac:dyDescent="0.2">
      <c r="A665" s="1124">
        <v>11015045287000</v>
      </c>
      <c r="B665" t="s">
        <v>1624</v>
      </c>
      <c r="C665">
        <v>10</v>
      </c>
      <c r="D665">
        <v>15</v>
      </c>
      <c r="E665" t="s">
        <v>1711</v>
      </c>
      <c r="F665">
        <v>5287000</v>
      </c>
      <c r="G665" t="s">
        <v>1782</v>
      </c>
      <c r="H665" t="s">
        <v>2198</v>
      </c>
      <c r="I665" t="s">
        <v>1625</v>
      </c>
      <c r="J665" t="s">
        <v>1245</v>
      </c>
      <c r="M665" t="s">
        <v>2212</v>
      </c>
      <c r="N665" t="s">
        <v>1787</v>
      </c>
      <c r="O665" t="s">
        <v>650</v>
      </c>
      <c r="P665" t="s">
        <v>650</v>
      </c>
      <c r="Q665" t="s">
        <v>2213</v>
      </c>
      <c r="R665" t="s">
        <v>2246</v>
      </c>
    </row>
    <row r="666" spans="1:22" hidden="1" x14ac:dyDescent="0.2">
      <c r="A666" s="1124">
        <v>11015045321000</v>
      </c>
      <c r="B666" t="s">
        <v>1624</v>
      </c>
      <c r="C666">
        <v>10</v>
      </c>
      <c r="D666">
        <v>15</v>
      </c>
      <c r="E666" t="s">
        <v>1711</v>
      </c>
      <c r="F666">
        <v>5321000</v>
      </c>
      <c r="G666" t="s">
        <v>2219</v>
      </c>
      <c r="H666" t="s">
        <v>2198</v>
      </c>
      <c r="I666" t="s">
        <v>1625</v>
      </c>
      <c r="J666" t="s">
        <v>691</v>
      </c>
      <c r="M666" t="s">
        <v>2212</v>
      </c>
      <c r="N666" t="s">
        <v>1787</v>
      </c>
      <c r="O666" t="s">
        <v>650</v>
      </c>
      <c r="P666" t="s">
        <v>650</v>
      </c>
      <c r="Q666" t="s">
        <v>2213</v>
      </c>
      <c r="R666" t="s">
        <v>2246</v>
      </c>
    </row>
    <row r="667" spans="1:22" hidden="1" x14ac:dyDescent="0.2">
      <c r="A667" s="1124">
        <v>11015045340000</v>
      </c>
      <c r="B667" t="s">
        <v>1624</v>
      </c>
      <c r="C667">
        <v>10</v>
      </c>
      <c r="D667">
        <v>15</v>
      </c>
      <c r="E667" t="s">
        <v>1711</v>
      </c>
      <c r="F667">
        <v>5340000</v>
      </c>
      <c r="G667" t="s">
        <v>1695</v>
      </c>
      <c r="H667" t="s">
        <v>2198</v>
      </c>
      <c r="I667" t="s">
        <v>1625</v>
      </c>
      <c r="J667" t="s">
        <v>691</v>
      </c>
      <c r="M667" t="s">
        <v>2212</v>
      </c>
      <c r="N667" t="s">
        <v>1787</v>
      </c>
      <c r="O667" t="s">
        <v>650</v>
      </c>
      <c r="P667" t="s">
        <v>650</v>
      </c>
      <c r="Q667" t="s">
        <v>2213</v>
      </c>
      <c r="R667" t="s">
        <v>2246</v>
      </c>
      <c r="U667">
        <v>-300</v>
      </c>
      <c r="V667">
        <v>-1550</v>
      </c>
    </row>
    <row r="668" spans="1:22" hidden="1" x14ac:dyDescent="0.2">
      <c r="A668" s="1124">
        <v>11015045390000</v>
      </c>
      <c r="B668" t="s">
        <v>1624</v>
      </c>
      <c r="C668">
        <v>10</v>
      </c>
      <c r="D668">
        <v>15</v>
      </c>
      <c r="E668" t="s">
        <v>1711</v>
      </c>
      <c r="F668">
        <v>5390000</v>
      </c>
      <c r="G668" t="s">
        <v>1665</v>
      </c>
      <c r="H668" t="s">
        <v>2198</v>
      </c>
      <c r="I668" t="s">
        <v>1625</v>
      </c>
      <c r="J668" t="s">
        <v>691</v>
      </c>
      <c r="M668" t="s">
        <v>2212</v>
      </c>
      <c r="N668" t="s">
        <v>1787</v>
      </c>
      <c r="O668" t="s">
        <v>650</v>
      </c>
      <c r="P668" t="s">
        <v>650</v>
      </c>
      <c r="Q668" t="s">
        <v>2213</v>
      </c>
      <c r="R668" t="s">
        <v>2246</v>
      </c>
    </row>
    <row r="669" spans="1:22" hidden="1" x14ac:dyDescent="0.2">
      <c r="A669" s="1124">
        <v>11015045483000</v>
      </c>
      <c r="B669" t="s">
        <v>1624</v>
      </c>
      <c r="C669">
        <v>10</v>
      </c>
      <c r="D669">
        <v>15</v>
      </c>
      <c r="E669" t="s">
        <v>1711</v>
      </c>
      <c r="F669">
        <v>5483000</v>
      </c>
      <c r="G669" t="s">
        <v>2197</v>
      </c>
      <c r="H669" t="s">
        <v>2198</v>
      </c>
      <c r="I669" t="s">
        <v>1625</v>
      </c>
      <c r="J669" t="s">
        <v>691</v>
      </c>
      <c r="M669" t="s">
        <v>2212</v>
      </c>
      <c r="N669" t="s">
        <v>1787</v>
      </c>
      <c r="O669" t="s">
        <v>650</v>
      </c>
      <c r="P669" t="s">
        <v>650</v>
      </c>
      <c r="Q669" t="s">
        <v>2213</v>
      </c>
      <c r="R669" t="s">
        <v>2246</v>
      </c>
    </row>
    <row r="670" spans="1:22" hidden="1" x14ac:dyDescent="0.2">
      <c r="A670" s="1124">
        <v>11015045647000</v>
      </c>
      <c r="B670" t="s">
        <v>1624</v>
      </c>
      <c r="C670">
        <v>10</v>
      </c>
      <c r="D670">
        <v>15</v>
      </c>
      <c r="E670" t="s">
        <v>1711</v>
      </c>
      <c r="F670">
        <v>5647000</v>
      </c>
      <c r="G670" t="s">
        <v>2220</v>
      </c>
      <c r="H670" t="s">
        <v>2198</v>
      </c>
      <c r="I670" t="s">
        <v>1625</v>
      </c>
      <c r="J670" t="s">
        <v>691</v>
      </c>
      <c r="M670" t="s">
        <v>2212</v>
      </c>
      <c r="N670" t="s">
        <v>1787</v>
      </c>
      <c r="O670" t="s">
        <v>650</v>
      </c>
      <c r="P670" t="s">
        <v>650</v>
      </c>
      <c r="Q670" t="s">
        <v>2213</v>
      </c>
      <c r="R670" t="s">
        <v>2246</v>
      </c>
    </row>
    <row r="671" spans="1:22" hidden="1" x14ac:dyDescent="0.2">
      <c r="A671" s="1124">
        <v>11015047023000</v>
      </c>
      <c r="B671" t="s">
        <v>1624</v>
      </c>
      <c r="C671">
        <v>10</v>
      </c>
      <c r="D671">
        <v>15</v>
      </c>
      <c r="E671" t="s">
        <v>1711</v>
      </c>
      <c r="F671">
        <v>7023000</v>
      </c>
      <c r="G671" t="s">
        <v>2252</v>
      </c>
      <c r="H671" t="s">
        <v>2198</v>
      </c>
      <c r="I671" t="s">
        <v>582</v>
      </c>
      <c r="J671" t="s">
        <v>694</v>
      </c>
      <c r="K671" t="s">
        <v>1310</v>
      </c>
      <c r="M671" t="s">
        <v>2212</v>
      </c>
      <c r="N671" t="s">
        <v>1787</v>
      </c>
      <c r="O671" t="s">
        <v>650</v>
      </c>
      <c r="P671" t="s">
        <v>650</v>
      </c>
      <c r="Q671" t="s">
        <v>2213</v>
      </c>
      <c r="R671" t="s">
        <v>2246</v>
      </c>
      <c r="S671" t="s">
        <v>205</v>
      </c>
      <c r="T671" t="s">
        <v>1310</v>
      </c>
    </row>
    <row r="672" spans="1:22" hidden="1" x14ac:dyDescent="0.2">
      <c r="A672" s="1124">
        <v>11015047024000</v>
      </c>
      <c r="B672" t="s">
        <v>1624</v>
      </c>
      <c r="C672">
        <v>10</v>
      </c>
      <c r="D672">
        <v>15</v>
      </c>
      <c r="E672" t="s">
        <v>1711</v>
      </c>
      <c r="F672">
        <v>7024000</v>
      </c>
      <c r="G672" t="s">
        <v>2253</v>
      </c>
      <c r="H672" t="s">
        <v>2198</v>
      </c>
      <c r="I672" t="s">
        <v>582</v>
      </c>
      <c r="J672" t="s">
        <v>694</v>
      </c>
      <c r="K672" t="s">
        <v>1311</v>
      </c>
      <c r="M672" t="s">
        <v>2212</v>
      </c>
      <c r="N672" t="s">
        <v>1787</v>
      </c>
      <c r="O672" t="s">
        <v>650</v>
      </c>
      <c r="P672" t="s">
        <v>650</v>
      </c>
      <c r="Q672" t="s">
        <v>2213</v>
      </c>
      <c r="R672" t="s">
        <v>2246</v>
      </c>
      <c r="S672" t="s">
        <v>205</v>
      </c>
      <c r="T672" t="s">
        <v>1311</v>
      </c>
    </row>
    <row r="673" spans="1:22" hidden="1" x14ac:dyDescent="0.2">
      <c r="A673" s="1124">
        <v>11015047025000</v>
      </c>
      <c r="B673" t="s">
        <v>1624</v>
      </c>
      <c r="C673">
        <v>10</v>
      </c>
      <c r="D673">
        <v>15</v>
      </c>
      <c r="E673" t="s">
        <v>1711</v>
      </c>
      <c r="F673">
        <v>7025000</v>
      </c>
      <c r="G673" t="s">
        <v>2254</v>
      </c>
      <c r="H673" t="s">
        <v>2198</v>
      </c>
      <c r="I673" t="s">
        <v>582</v>
      </c>
      <c r="J673" t="s">
        <v>694</v>
      </c>
      <c r="K673" t="s">
        <v>1344</v>
      </c>
      <c r="M673" t="s">
        <v>2212</v>
      </c>
      <c r="N673" t="s">
        <v>1787</v>
      </c>
      <c r="O673" t="s">
        <v>650</v>
      </c>
      <c r="P673" t="s">
        <v>650</v>
      </c>
      <c r="Q673" t="s">
        <v>2213</v>
      </c>
      <c r="R673" t="s">
        <v>2246</v>
      </c>
      <c r="S673" t="s">
        <v>205</v>
      </c>
      <c r="T673" t="s">
        <v>1344</v>
      </c>
    </row>
    <row r="674" spans="1:22" hidden="1" x14ac:dyDescent="0.2">
      <c r="A674" s="1124">
        <v>11015047027000</v>
      </c>
      <c r="B674" t="s">
        <v>1624</v>
      </c>
      <c r="C674">
        <v>10</v>
      </c>
      <c r="D674">
        <v>15</v>
      </c>
      <c r="E674" t="s">
        <v>1711</v>
      </c>
      <c r="F674">
        <v>7027000</v>
      </c>
      <c r="G674" t="s">
        <v>1631</v>
      </c>
      <c r="H674" t="s">
        <v>2198</v>
      </c>
      <c r="I674" t="s">
        <v>582</v>
      </c>
      <c r="J674" t="s">
        <v>694</v>
      </c>
      <c r="K674" t="s">
        <v>1344</v>
      </c>
      <c r="M674" t="s">
        <v>2212</v>
      </c>
      <c r="N674" t="s">
        <v>1787</v>
      </c>
      <c r="O674" t="s">
        <v>650</v>
      </c>
      <c r="P674" t="s">
        <v>650</v>
      </c>
      <c r="Q674" t="s">
        <v>2213</v>
      </c>
      <c r="R674" t="s">
        <v>2246</v>
      </c>
      <c r="S674" t="s">
        <v>205</v>
      </c>
      <c r="T674" t="s">
        <v>1344</v>
      </c>
    </row>
    <row r="675" spans="1:22" hidden="1" x14ac:dyDescent="0.2">
      <c r="A675" s="1124">
        <v>11015047098000</v>
      </c>
      <c r="B675" t="s">
        <v>1624</v>
      </c>
      <c r="C675">
        <v>10</v>
      </c>
      <c r="D675">
        <v>15</v>
      </c>
      <c r="E675" t="s">
        <v>1711</v>
      </c>
      <c r="F675">
        <v>7098000</v>
      </c>
      <c r="G675" t="s">
        <v>2101</v>
      </c>
      <c r="H675" t="s">
        <v>2198</v>
      </c>
      <c r="I675" t="s">
        <v>582</v>
      </c>
      <c r="J675" t="s">
        <v>2240</v>
      </c>
      <c r="M675" t="s">
        <v>2212</v>
      </c>
      <c r="N675" t="s">
        <v>1787</v>
      </c>
      <c r="O675" t="s">
        <v>650</v>
      </c>
      <c r="P675" t="s">
        <v>650</v>
      </c>
      <c r="Q675" t="s">
        <v>2213</v>
      </c>
      <c r="R675" t="s">
        <v>2246</v>
      </c>
    </row>
    <row r="676" spans="1:22" x14ac:dyDescent="0.2">
      <c r="A676" s="1124">
        <v>11015047215000</v>
      </c>
      <c r="B676" t="s">
        <v>1624</v>
      </c>
      <c r="C676">
        <v>10</v>
      </c>
      <c r="D676">
        <v>15</v>
      </c>
      <c r="E676" t="s">
        <v>1711</v>
      </c>
      <c r="F676">
        <v>7215000</v>
      </c>
      <c r="G676" t="s">
        <v>1743</v>
      </c>
      <c r="H676" t="s">
        <v>2198</v>
      </c>
      <c r="I676" t="s">
        <v>582</v>
      </c>
      <c r="J676" t="s">
        <v>598</v>
      </c>
      <c r="K676" t="s">
        <v>50</v>
      </c>
      <c r="M676" t="s">
        <v>2212</v>
      </c>
      <c r="N676" t="s">
        <v>1787</v>
      </c>
      <c r="O676" t="s">
        <v>650</v>
      </c>
      <c r="P676" t="s">
        <v>650</v>
      </c>
      <c r="Q676" t="s">
        <v>2213</v>
      </c>
      <c r="R676" t="s">
        <v>2246</v>
      </c>
    </row>
    <row r="677" spans="1:22" x14ac:dyDescent="0.2">
      <c r="A677" s="1124">
        <v>11015047240000</v>
      </c>
      <c r="B677" t="s">
        <v>1624</v>
      </c>
      <c r="C677">
        <v>10</v>
      </c>
      <c r="D677">
        <v>15</v>
      </c>
      <c r="E677" t="s">
        <v>1711</v>
      </c>
      <c r="F677">
        <v>7240000</v>
      </c>
      <c r="G677" t="s">
        <v>1636</v>
      </c>
      <c r="H677" t="s">
        <v>2198</v>
      </c>
      <c r="I677" t="s">
        <v>582</v>
      </c>
      <c r="J677" t="s">
        <v>598</v>
      </c>
      <c r="K677" t="s">
        <v>50</v>
      </c>
      <c r="M677" t="s">
        <v>2212</v>
      </c>
      <c r="N677" t="s">
        <v>1787</v>
      </c>
      <c r="O677" t="s">
        <v>650</v>
      </c>
      <c r="P677" t="s">
        <v>650</v>
      </c>
      <c r="Q677" t="s">
        <v>2213</v>
      </c>
      <c r="R677" t="s">
        <v>2246</v>
      </c>
    </row>
    <row r="678" spans="1:22" x14ac:dyDescent="0.2">
      <c r="A678" s="1124">
        <v>11015047280000</v>
      </c>
      <c r="B678" t="s">
        <v>1624</v>
      </c>
      <c r="C678">
        <v>10</v>
      </c>
      <c r="D678">
        <v>15</v>
      </c>
      <c r="E678" t="s">
        <v>1711</v>
      </c>
      <c r="F678">
        <v>7280000</v>
      </c>
      <c r="G678" t="s">
        <v>1736</v>
      </c>
      <c r="H678" t="s">
        <v>2198</v>
      </c>
      <c r="I678" t="s">
        <v>582</v>
      </c>
      <c r="J678" t="s">
        <v>598</v>
      </c>
      <c r="K678" t="s">
        <v>50</v>
      </c>
      <c r="M678" t="s">
        <v>2212</v>
      </c>
      <c r="N678" t="s">
        <v>1787</v>
      </c>
      <c r="O678" t="s">
        <v>650</v>
      </c>
      <c r="P678" t="s">
        <v>650</v>
      </c>
      <c r="Q678" t="s">
        <v>2213</v>
      </c>
      <c r="R678" t="s">
        <v>2246</v>
      </c>
    </row>
    <row r="679" spans="1:22" x14ac:dyDescent="0.2">
      <c r="A679" s="1124">
        <v>11015047285000</v>
      </c>
      <c r="B679" t="s">
        <v>1624</v>
      </c>
      <c r="C679">
        <v>10</v>
      </c>
      <c r="D679">
        <v>15</v>
      </c>
      <c r="E679" t="s">
        <v>1711</v>
      </c>
      <c r="F679">
        <v>7285000</v>
      </c>
      <c r="G679" t="s">
        <v>1700</v>
      </c>
      <c r="H679" t="s">
        <v>2198</v>
      </c>
      <c r="I679" t="s">
        <v>582</v>
      </c>
      <c r="J679" t="s">
        <v>598</v>
      </c>
      <c r="K679" t="s">
        <v>50</v>
      </c>
      <c r="M679" t="s">
        <v>2212</v>
      </c>
      <c r="N679" t="s">
        <v>1787</v>
      </c>
      <c r="O679" t="s">
        <v>650</v>
      </c>
      <c r="P679" t="s">
        <v>650</v>
      </c>
      <c r="Q679" t="s">
        <v>2213</v>
      </c>
      <c r="R679" t="s">
        <v>2246</v>
      </c>
    </row>
    <row r="680" spans="1:22" hidden="1" x14ac:dyDescent="0.2">
      <c r="A680" s="1124">
        <v>11015047310000</v>
      </c>
      <c r="B680" t="s">
        <v>1624</v>
      </c>
      <c r="C680">
        <v>10</v>
      </c>
      <c r="D680">
        <v>15</v>
      </c>
      <c r="E680" t="s">
        <v>1711</v>
      </c>
      <c r="F680">
        <v>7310000</v>
      </c>
      <c r="G680" t="s">
        <v>1669</v>
      </c>
      <c r="H680" t="s">
        <v>2198</v>
      </c>
      <c r="I680" t="s">
        <v>582</v>
      </c>
      <c r="J680" t="s">
        <v>2255</v>
      </c>
      <c r="M680" t="s">
        <v>2212</v>
      </c>
      <c r="N680" t="s">
        <v>1787</v>
      </c>
      <c r="O680" t="s">
        <v>650</v>
      </c>
      <c r="P680" t="s">
        <v>650</v>
      </c>
      <c r="Q680" t="s">
        <v>2213</v>
      </c>
      <c r="R680" t="s">
        <v>2246</v>
      </c>
    </row>
    <row r="681" spans="1:22" hidden="1" x14ac:dyDescent="0.2">
      <c r="A681" s="1124">
        <v>11015047311000</v>
      </c>
      <c r="B681" t="s">
        <v>1624</v>
      </c>
      <c r="C681">
        <v>10</v>
      </c>
      <c r="D681">
        <v>15</v>
      </c>
      <c r="E681" t="s">
        <v>1711</v>
      </c>
      <c r="F681">
        <v>7311000</v>
      </c>
      <c r="G681" t="s">
        <v>2256</v>
      </c>
      <c r="H681" t="s">
        <v>2198</v>
      </c>
      <c r="I681" t="s">
        <v>582</v>
      </c>
      <c r="J681" t="s">
        <v>2255</v>
      </c>
      <c r="M681" t="s">
        <v>2212</v>
      </c>
      <c r="N681" t="s">
        <v>1787</v>
      </c>
      <c r="O681" t="s">
        <v>650</v>
      </c>
      <c r="P681" t="s">
        <v>650</v>
      </c>
      <c r="Q681" t="s">
        <v>2213</v>
      </c>
      <c r="R681" t="s">
        <v>2246</v>
      </c>
    </row>
    <row r="682" spans="1:22" hidden="1" x14ac:dyDescent="0.2">
      <c r="A682" s="1124">
        <v>11015047312000</v>
      </c>
      <c r="B682" t="s">
        <v>1624</v>
      </c>
      <c r="C682">
        <v>10</v>
      </c>
      <c r="D682">
        <v>15</v>
      </c>
      <c r="E682" t="s">
        <v>1711</v>
      </c>
      <c r="F682">
        <v>7312000</v>
      </c>
      <c r="G682" t="s">
        <v>2257</v>
      </c>
      <c r="H682" t="s">
        <v>2198</v>
      </c>
      <c r="I682" t="s">
        <v>582</v>
      </c>
      <c r="J682" t="s">
        <v>2255</v>
      </c>
      <c r="M682" t="s">
        <v>2212</v>
      </c>
      <c r="N682" t="s">
        <v>1787</v>
      </c>
      <c r="O682" t="s">
        <v>650</v>
      </c>
      <c r="P682" t="s">
        <v>650</v>
      </c>
      <c r="Q682" t="s">
        <v>2213</v>
      </c>
      <c r="R682" t="s">
        <v>2246</v>
      </c>
    </row>
    <row r="683" spans="1:22" hidden="1" x14ac:dyDescent="0.2">
      <c r="A683" s="1124">
        <v>11015047313000</v>
      </c>
      <c r="B683" t="s">
        <v>1624</v>
      </c>
      <c r="C683">
        <v>10</v>
      </c>
      <c r="D683">
        <v>15</v>
      </c>
      <c r="E683" t="s">
        <v>1711</v>
      </c>
      <c r="F683">
        <v>7313000</v>
      </c>
      <c r="G683" t="s">
        <v>1670</v>
      </c>
      <c r="H683" t="s">
        <v>2198</v>
      </c>
      <c r="I683" t="s">
        <v>582</v>
      </c>
      <c r="J683" t="s">
        <v>2255</v>
      </c>
      <c r="M683" t="s">
        <v>2212</v>
      </c>
      <c r="N683" t="s">
        <v>1787</v>
      </c>
      <c r="O683" t="s">
        <v>650</v>
      </c>
      <c r="P683" t="s">
        <v>650</v>
      </c>
      <c r="Q683" t="s">
        <v>2213</v>
      </c>
      <c r="R683" t="s">
        <v>2246</v>
      </c>
    </row>
    <row r="684" spans="1:22" hidden="1" x14ac:dyDescent="0.2">
      <c r="A684" s="1124">
        <v>11015047325000</v>
      </c>
      <c r="B684" t="s">
        <v>1624</v>
      </c>
      <c r="C684">
        <v>10</v>
      </c>
      <c r="D684">
        <v>15</v>
      </c>
      <c r="E684" t="s">
        <v>1711</v>
      </c>
      <c r="F684">
        <v>7325000</v>
      </c>
      <c r="G684" t="s">
        <v>2223</v>
      </c>
      <c r="H684" t="s">
        <v>2198</v>
      </c>
      <c r="I684" t="s">
        <v>582</v>
      </c>
      <c r="J684" t="s">
        <v>2224</v>
      </c>
      <c r="M684" t="s">
        <v>2212</v>
      </c>
      <c r="N684" t="s">
        <v>1787</v>
      </c>
      <c r="O684" t="s">
        <v>650</v>
      </c>
      <c r="P684" t="s">
        <v>650</v>
      </c>
      <c r="Q684" t="s">
        <v>2213</v>
      </c>
      <c r="R684" t="s">
        <v>2246</v>
      </c>
    </row>
    <row r="685" spans="1:22" x14ac:dyDescent="0.2">
      <c r="A685" s="1124">
        <v>11015047561000</v>
      </c>
      <c r="B685" t="s">
        <v>1624</v>
      </c>
      <c r="C685">
        <v>10</v>
      </c>
      <c r="D685">
        <v>15</v>
      </c>
      <c r="E685" t="s">
        <v>1711</v>
      </c>
      <c r="F685">
        <v>7561000</v>
      </c>
      <c r="G685" t="s">
        <v>1712</v>
      </c>
      <c r="H685" t="s">
        <v>2198</v>
      </c>
      <c r="I685" t="s">
        <v>582</v>
      </c>
      <c r="J685" t="s">
        <v>598</v>
      </c>
      <c r="M685" t="s">
        <v>2212</v>
      </c>
      <c r="N685" t="s">
        <v>1787</v>
      </c>
      <c r="O685" t="s">
        <v>650</v>
      </c>
      <c r="P685" t="s">
        <v>650</v>
      </c>
      <c r="Q685" t="s">
        <v>2213</v>
      </c>
      <c r="R685" t="s">
        <v>2246</v>
      </c>
      <c r="U685">
        <v>-279.16000000000003</v>
      </c>
      <c r="V685">
        <v>-1116.6400000000001</v>
      </c>
    </row>
    <row r="686" spans="1:22" x14ac:dyDescent="0.2">
      <c r="A686" s="1124">
        <v>11015047639000</v>
      </c>
      <c r="B686" t="s">
        <v>1624</v>
      </c>
      <c r="C686">
        <v>10</v>
      </c>
      <c r="D686">
        <v>15</v>
      </c>
      <c r="E686" t="s">
        <v>1711</v>
      </c>
      <c r="F686">
        <v>7639000</v>
      </c>
      <c r="G686" t="s">
        <v>2258</v>
      </c>
      <c r="H686" t="s">
        <v>2198</v>
      </c>
      <c r="I686" t="s">
        <v>582</v>
      </c>
      <c r="J686" t="s">
        <v>598</v>
      </c>
      <c r="M686" t="s">
        <v>2212</v>
      </c>
      <c r="N686" t="s">
        <v>1787</v>
      </c>
      <c r="O686" t="s">
        <v>650</v>
      </c>
      <c r="P686" t="s">
        <v>650</v>
      </c>
      <c r="Q686" t="s">
        <v>2213</v>
      </c>
      <c r="R686" t="s">
        <v>2246</v>
      </c>
    </row>
    <row r="687" spans="1:22" x14ac:dyDescent="0.2">
      <c r="A687" s="1124">
        <v>11015047756000</v>
      </c>
      <c r="B687" t="s">
        <v>1624</v>
      </c>
      <c r="C687">
        <v>10</v>
      </c>
      <c r="D687">
        <v>15</v>
      </c>
      <c r="E687" t="s">
        <v>1711</v>
      </c>
      <c r="F687">
        <v>7756000</v>
      </c>
      <c r="G687" t="s">
        <v>1718</v>
      </c>
      <c r="H687" t="s">
        <v>2198</v>
      </c>
      <c r="I687" t="s">
        <v>582</v>
      </c>
      <c r="J687" t="s">
        <v>598</v>
      </c>
      <c r="M687" t="s">
        <v>2212</v>
      </c>
      <c r="N687" t="s">
        <v>1787</v>
      </c>
      <c r="O687" t="s">
        <v>650</v>
      </c>
      <c r="P687" t="s">
        <v>650</v>
      </c>
      <c r="Q687" t="s">
        <v>2213</v>
      </c>
      <c r="R687" t="s">
        <v>2246</v>
      </c>
    </row>
    <row r="688" spans="1:22" x14ac:dyDescent="0.2">
      <c r="A688" s="1124">
        <v>11015047759000</v>
      </c>
      <c r="B688" t="s">
        <v>1624</v>
      </c>
      <c r="C688">
        <v>10</v>
      </c>
      <c r="D688">
        <v>15</v>
      </c>
      <c r="E688" t="s">
        <v>1711</v>
      </c>
      <c r="F688">
        <v>7759000</v>
      </c>
      <c r="G688" t="s">
        <v>1713</v>
      </c>
      <c r="H688" t="s">
        <v>2198</v>
      </c>
      <c r="I688" t="s">
        <v>582</v>
      </c>
      <c r="J688" t="s">
        <v>598</v>
      </c>
      <c r="M688" t="s">
        <v>2212</v>
      </c>
      <c r="N688" t="s">
        <v>1787</v>
      </c>
      <c r="O688" t="s">
        <v>650</v>
      </c>
      <c r="P688" t="s">
        <v>650</v>
      </c>
      <c r="Q688" t="s">
        <v>2213</v>
      </c>
      <c r="R688" t="s">
        <v>2246</v>
      </c>
      <c r="U688">
        <v>34336.78</v>
      </c>
      <c r="V688">
        <v>83852.92</v>
      </c>
    </row>
    <row r="689" spans="1:22" x14ac:dyDescent="0.2">
      <c r="A689" s="1124">
        <v>11015047808000</v>
      </c>
      <c r="B689" t="s">
        <v>1624</v>
      </c>
      <c r="C689">
        <v>10</v>
      </c>
      <c r="D689">
        <v>15</v>
      </c>
      <c r="E689" t="s">
        <v>1711</v>
      </c>
      <c r="F689">
        <v>7808000</v>
      </c>
      <c r="G689" t="s">
        <v>2259</v>
      </c>
      <c r="H689" t="s">
        <v>2198</v>
      </c>
      <c r="I689" t="s">
        <v>582</v>
      </c>
      <c r="J689" t="s">
        <v>598</v>
      </c>
      <c r="M689" t="s">
        <v>2212</v>
      </c>
      <c r="N689" t="s">
        <v>1787</v>
      </c>
      <c r="O689" t="s">
        <v>650</v>
      </c>
      <c r="P689" t="s">
        <v>650</v>
      </c>
      <c r="Q689" t="s">
        <v>2213</v>
      </c>
      <c r="R689" t="s">
        <v>2246</v>
      </c>
    </row>
    <row r="690" spans="1:22" hidden="1" x14ac:dyDescent="0.2">
      <c r="A690" s="1124">
        <v>11015047872000</v>
      </c>
      <c r="B690" t="s">
        <v>1624</v>
      </c>
      <c r="C690">
        <v>10</v>
      </c>
      <c r="D690">
        <v>15</v>
      </c>
      <c r="E690" t="s">
        <v>1711</v>
      </c>
      <c r="F690">
        <v>7872000</v>
      </c>
      <c r="G690" t="s">
        <v>1709</v>
      </c>
      <c r="H690" t="s">
        <v>2198</v>
      </c>
      <c r="I690" t="s">
        <v>582</v>
      </c>
      <c r="J690" t="s">
        <v>694</v>
      </c>
      <c r="K690" t="s">
        <v>1310</v>
      </c>
      <c r="M690" t="s">
        <v>2212</v>
      </c>
      <c r="N690" t="s">
        <v>1787</v>
      </c>
      <c r="O690" t="s">
        <v>650</v>
      </c>
      <c r="P690" t="s">
        <v>650</v>
      </c>
      <c r="Q690" t="s">
        <v>2213</v>
      </c>
      <c r="R690" t="s">
        <v>2246</v>
      </c>
      <c r="S690" t="s">
        <v>205</v>
      </c>
      <c r="T690" t="s">
        <v>1310</v>
      </c>
    </row>
    <row r="691" spans="1:22" x14ac:dyDescent="0.2">
      <c r="A691" s="1124">
        <v>11015047990000</v>
      </c>
      <c r="B691" t="s">
        <v>1624</v>
      </c>
      <c r="C691">
        <v>10</v>
      </c>
      <c r="D691">
        <v>15</v>
      </c>
      <c r="E691" t="s">
        <v>1711</v>
      </c>
      <c r="F691">
        <v>7990000</v>
      </c>
      <c r="G691" t="s">
        <v>2208</v>
      </c>
      <c r="H691" t="s">
        <v>2198</v>
      </c>
      <c r="I691" t="s">
        <v>582</v>
      </c>
      <c r="J691" t="s">
        <v>598</v>
      </c>
      <c r="M691" t="s">
        <v>2212</v>
      </c>
      <c r="N691" t="s">
        <v>1787</v>
      </c>
      <c r="O691" t="s">
        <v>650</v>
      </c>
      <c r="P691" t="s">
        <v>650</v>
      </c>
      <c r="Q691" t="s">
        <v>2213</v>
      </c>
      <c r="R691" t="s">
        <v>2246</v>
      </c>
    </row>
    <row r="692" spans="1:22" hidden="1" x14ac:dyDescent="0.2">
      <c r="A692" s="1124">
        <v>11015048017000</v>
      </c>
      <c r="B692" t="s">
        <v>1624</v>
      </c>
      <c r="C692">
        <v>10</v>
      </c>
      <c r="D692">
        <v>15</v>
      </c>
      <c r="E692" t="s">
        <v>1711</v>
      </c>
      <c r="F692">
        <v>8017000</v>
      </c>
      <c r="G692" t="s">
        <v>2228</v>
      </c>
      <c r="H692" t="s">
        <v>2198</v>
      </c>
      <c r="I692" t="s">
        <v>582</v>
      </c>
      <c r="J692" t="s">
        <v>692</v>
      </c>
      <c r="M692" t="s">
        <v>2212</v>
      </c>
      <c r="N692" t="s">
        <v>1787</v>
      </c>
      <c r="O692" t="s">
        <v>650</v>
      </c>
      <c r="P692" t="s">
        <v>650</v>
      </c>
      <c r="Q692" t="s">
        <v>2213</v>
      </c>
      <c r="R692" t="s">
        <v>2246</v>
      </c>
    </row>
    <row r="693" spans="1:22" x14ac:dyDescent="0.2">
      <c r="A693" s="1124">
        <v>11015048061000</v>
      </c>
      <c r="B693" t="s">
        <v>1624</v>
      </c>
      <c r="C693">
        <v>10</v>
      </c>
      <c r="D693">
        <v>15</v>
      </c>
      <c r="E693" t="s">
        <v>1711</v>
      </c>
      <c r="F693">
        <v>8061000</v>
      </c>
      <c r="G693" t="s">
        <v>1691</v>
      </c>
      <c r="H693" t="s">
        <v>2198</v>
      </c>
      <c r="I693" t="s">
        <v>582</v>
      </c>
      <c r="J693" t="s">
        <v>598</v>
      </c>
      <c r="K693" t="s">
        <v>2204</v>
      </c>
      <c r="M693" t="s">
        <v>2212</v>
      </c>
      <c r="N693" t="s">
        <v>1787</v>
      </c>
      <c r="O693" t="s">
        <v>650</v>
      </c>
      <c r="P693" t="s">
        <v>650</v>
      </c>
      <c r="Q693" t="s">
        <v>2213</v>
      </c>
      <c r="R693" t="s">
        <v>2246</v>
      </c>
    </row>
    <row r="694" spans="1:22" x14ac:dyDescent="0.2">
      <c r="A694" s="1124">
        <v>11015048062000</v>
      </c>
      <c r="B694" t="s">
        <v>1624</v>
      </c>
      <c r="C694">
        <v>10</v>
      </c>
      <c r="D694">
        <v>15</v>
      </c>
      <c r="E694" t="s">
        <v>1711</v>
      </c>
      <c r="F694">
        <v>8062000</v>
      </c>
      <c r="G694" t="s">
        <v>2260</v>
      </c>
      <c r="H694" t="s">
        <v>2198</v>
      </c>
      <c r="I694" t="s">
        <v>582</v>
      </c>
      <c r="J694" t="s">
        <v>598</v>
      </c>
      <c r="K694" t="s">
        <v>2204</v>
      </c>
      <c r="M694" t="s">
        <v>2212</v>
      </c>
      <c r="N694" t="s">
        <v>1787</v>
      </c>
      <c r="O694" t="s">
        <v>650</v>
      </c>
      <c r="P694" t="s">
        <v>650</v>
      </c>
      <c r="Q694" t="s">
        <v>2213</v>
      </c>
      <c r="R694" t="s">
        <v>2246</v>
      </c>
    </row>
    <row r="695" spans="1:22" hidden="1" x14ac:dyDescent="0.2">
      <c r="A695" s="1124">
        <v>11015055268000</v>
      </c>
      <c r="B695" t="s">
        <v>1624</v>
      </c>
      <c r="C695">
        <v>10</v>
      </c>
      <c r="D695">
        <v>15</v>
      </c>
      <c r="E695" t="s">
        <v>1714</v>
      </c>
      <c r="F695">
        <v>5268000</v>
      </c>
      <c r="G695" t="s">
        <v>1663</v>
      </c>
      <c r="H695" t="s">
        <v>2198</v>
      </c>
      <c r="I695" t="s">
        <v>1625</v>
      </c>
      <c r="J695" t="s">
        <v>1245</v>
      </c>
      <c r="K695" t="s">
        <v>2215</v>
      </c>
      <c r="L695" t="s">
        <v>1452</v>
      </c>
      <c r="M695" t="s">
        <v>2200</v>
      </c>
      <c r="N695" t="s">
        <v>1715</v>
      </c>
      <c r="O695" t="s">
        <v>649</v>
      </c>
      <c r="P695" t="s">
        <v>1109</v>
      </c>
      <c r="Q695" t="s">
        <v>2201</v>
      </c>
      <c r="R695" t="s">
        <v>2261</v>
      </c>
    </row>
    <row r="696" spans="1:22" hidden="1" x14ac:dyDescent="0.2">
      <c r="A696" s="1124">
        <v>11015055269000</v>
      </c>
      <c r="B696" t="s">
        <v>1624</v>
      </c>
      <c r="C696">
        <v>10</v>
      </c>
      <c r="D696">
        <v>15</v>
      </c>
      <c r="E696" t="s">
        <v>1714</v>
      </c>
      <c r="F696">
        <v>5269000</v>
      </c>
      <c r="G696" t="s">
        <v>1716</v>
      </c>
      <c r="H696" t="s">
        <v>2198</v>
      </c>
      <c r="I696" t="s">
        <v>1625</v>
      </c>
      <c r="J696" t="s">
        <v>1245</v>
      </c>
      <c r="K696" t="s">
        <v>2218</v>
      </c>
      <c r="L696" t="s">
        <v>268</v>
      </c>
      <c r="M696" t="s">
        <v>2200</v>
      </c>
      <c r="N696" t="s">
        <v>1715</v>
      </c>
      <c r="O696" t="s">
        <v>649</v>
      </c>
      <c r="P696" t="s">
        <v>1109</v>
      </c>
      <c r="Q696" t="s">
        <v>2201</v>
      </c>
      <c r="R696" t="s">
        <v>2261</v>
      </c>
      <c r="U696">
        <v>0</v>
      </c>
      <c r="V696">
        <v>-364760</v>
      </c>
    </row>
    <row r="697" spans="1:22" hidden="1" x14ac:dyDescent="0.2">
      <c r="A697" s="1124">
        <v>11015055318000</v>
      </c>
      <c r="B697" t="s">
        <v>1624</v>
      </c>
      <c r="C697">
        <v>10</v>
      </c>
      <c r="D697">
        <v>15</v>
      </c>
      <c r="E697" t="s">
        <v>1714</v>
      </c>
      <c r="F697">
        <v>5318000</v>
      </c>
      <c r="G697" t="s">
        <v>2144</v>
      </c>
      <c r="H697" t="s">
        <v>2198</v>
      </c>
      <c r="I697" t="s">
        <v>1625</v>
      </c>
      <c r="J697" t="s">
        <v>691</v>
      </c>
      <c r="M697" t="s">
        <v>2200</v>
      </c>
      <c r="N697" t="s">
        <v>1715</v>
      </c>
      <c r="O697" t="s">
        <v>649</v>
      </c>
      <c r="P697" t="s">
        <v>1109</v>
      </c>
      <c r="Q697" t="s">
        <v>2201</v>
      </c>
      <c r="R697" t="s">
        <v>2261</v>
      </c>
    </row>
    <row r="698" spans="1:22" hidden="1" x14ac:dyDescent="0.2">
      <c r="A698" s="1124">
        <v>11015055319000</v>
      </c>
      <c r="B698" t="s">
        <v>1624</v>
      </c>
      <c r="C698">
        <v>10</v>
      </c>
      <c r="D698">
        <v>15</v>
      </c>
      <c r="E698" t="s">
        <v>1714</v>
      </c>
      <c r="F698">
        <v>5319000</v>
      </c>
      <c r="G698" t="s">
        <v>2145</v>
      </c>
      <c r="H698" t="s">
        <v>2198</v>
      </c>
      <c r="I698" t="s">
        <v>1625</v>
      </c>
      <c r="J698" t="s">
        <v>691</v>
      </c>
      <c r="M698" t="s">
        <v>2200</v>
      </c>
      <c r="N698" t="s">
        <v>1715</v>
      </c>
      <c r="O698" t="s">
        <v>649</v>
      </c>
      <c r="P698" t="s">
        <v>1109</v>
      </c>
      <c r="Q698" t="s">
        <v>2201</v>
      </c>
      <c r="R698" t="s">
        <v>2261</v>
      </c>
    </row>
    <row r="699" spans="1:22" hidden="1" x14ac:dyDescent="0.2">
      <c r="A699" s="1124">
        <v>11015057010000</v>
      </c>
      <c r="B699" t="s">
        <v>1624</v>
      </c>
      <c r="C699">
        <v>10</v>
      </c>
      <c r="D699">
        <v>15</v>
      </c>
      <c r="E699" t="s">
        <v>1714</v>
      </c>
      <c r="F699">
        <v>7010000</v>
      </c>
      <c r="G699" t="s">
        <v>1628</v>
      </c>
      <c r="H699" t="s">
        <v>2198</v>
      </c>
      <c r="I699" t="s">
        <v>582</v>
      </c>
      <c r="J699" t="s">
        <v>694</v>
      </c>
      <c r="K699" t="s">
        <v>206</v>
      </c>
      <c r="M699" t="s">
        <v>2200</v>
      </c>
      <c r="N699" t="s">
        <v>1715</v>
      </c>
      <c r="O699" t="s">
        <v>649</v>
      </c>
      <c r="P699" t="s">
        <v>1109</v>
      </c>
      <c r="Q699" t="s">
        <v>2201</v>
      </c>
      <c r="R699" t="s">
        <v>2261</v>
      </c>
      <c r="S699" t="s">
        <v>205</v>
      </c>
      <c r="T699" t="s">
        <v>206</v>
      </c>
    </row>
    <row r="700" spans="1:22" hidden="1" x14ac:dyDescent="0.2">
      <c r="A700" s="1124">
        <v>11015057011000</v>
      </c>
      <c r="B700" t="s">
        <v>1624</v>
      </c>
      <c r="C700">
        <v>10</v>
      </c>
      <c r="D700">
        <v>15</v>
      </c>
      <c r="E700" t="s">
        <v>1714</v>
      </c>
      <c r="F700">
        <v>7011000</v>
      </c>
      <c r="G700" t="s">
        <v>1642</v>
      </c>
      <c r="H700" t="s">
        <v>2198</v>
      </c>
      <c r="I700" t="s">
        <v>582</v>
      </c>
      <c r="J700" t="s">
        <v>694</v>
      </c>
      <c r="K700" t="s">
        <v>206</v>
      </c>
      <c r="M700" t="s">
        <v>2200</v>
      </c>
      <c r="N700" t="s">
        <v>1715</v>
      </c>
      <c r="O700" t="s">
        <v>649</v>
      </c>
      <c r="P700" t="s">
        <v>1109</v>
      </c>
      <c r="Q700" t="s">
        <v>2201</v>
      </c>
      <c r="R700" t="s">
        <v>2261</v>
      </c>
      <c r="S700" t="s">
        <v>205</v>
      </c>
      <c r="T700" t="s">
        <v>206</v>
      </c>
    </row>
    <row r="701" spans="1:22" hidden="1" x14ac:dyDescent="0.2">
      <c r="A701" s="1124">
        <v>11015057013000</v>
      </c>
      <c r="B701" t="s">
        <v>1624</v>
      </c>
      <c r="C701">
        <v>10</v>
      </c>
      <c r="D701">
        <v>15</v>
      </c>
      <c r="E701" t="s">
        <v>1714</v>
      </c>
      <c r="F701">
        <v>7013000</v>
      </c>
      <c r="G701" t="s">
        <v>1698</v>
      </c>
      <c r="H701" t="s">
        <v>2198</v>
      </c>
      <c r="I701" t="s">
        <v>582</v>
      </c>
      <c r="J701" t="s">
        <v>694</v>
      </c>
      <c r="K701" t="s">
        <v>1572</v>
      </c>
      <c r="M701" t="s">
        <v>2200</v>
      </c>
      <c r="N701" t="s">
        <v>1715</v>
      </c>
      <c r="O701" t="s">
        <v>649</v>
      </c>
      <c r="P701" t="s">
        <v>1109</v>
      </c>
      <c r="Q701" t="s">
        <v>2201</v>
      </c>
      <c r="R701" t="s">
        <v>2261</v>
      </c>
      <c r="S701" t="s">
        <v>205</v>
      </c>
      <c r="T701" t="s">
        <v>1572</v>
      </c>
    </row>
    <row r="702" spans="1:22" hidden="1" x14ac:dyDescent="0.2">
      <c r="A702" s="1124">
        <v>11015057014000</v>
      </c>
      <c r="B702" t="s">
        <v>1624</v>
      </c>
      <c r="C702">
        <v>10</v>
      </c>
      <c r="D702">
        <v>15</v>
      </c>
      <c r="E702" t="s">
        <v>1714</v>
      </c>
      <c r="F702">
        <v>7014000</v>
      </c>
      <c r="G702" t="s">
        <v>1630</v>
      </c>
      <c r="H702" t="s">
        <v>2198</v>
      </c>
      <c r="I702" t="s">
        <v>582</v>
      </c>
      <c r="J702" t="s">
        <v>694</v>
      </c>
      <c r="K702" t="s">
        <v>1570</v>
      </c>
      <c r="M702" t="s">
        <v>2200</v>
      </c>
      <c r="N702" t="s">
        <v>1715</v>
      </c>
      <c r="O702" t="s">
        <v>649</v>
      </c>
      <c r="P702" t="s">
        <v>1109</v>
      </c>
      <c r="Q702" t="s">
        <v>2201</v>
      </c>
      <c r="R702" t="s">
        <v>2261</v>
      </c>
      <c r="S702" t="s">
        <v>205</v>
      </c>
      <c r="T702" t="s">
        <v>1570</v>
      </c>
    </row>
    <row r="703" spans="1:22" hidden="1" x14ac:dyDescent="0.2">
      <c r="A703" s="1124">
        <v>11015057020000</v>
      </c>
      <c r="B703" t="s">
        <v>1624</v>
      </c>
      <c r="C703">
        <v>10</v>
      </c>
      <c r="D703">
        <v>15</v>
      </c>
      <c r="E703" t="s">
        <v>1714</v>
      </c>
      <c r="F703">
        <v>7020000</v>
      </c>
      <c r="G703" t="s">
        <v>1741</v>
      </c>
      <c r="H703" t="s">
        <v>2198</v>
      </c>
      <c r="I703" t="s">
        <v>582</v>
      </c>
      <c r="J703" t="s">
        <v>694</v>
      </c>
      <c r="K703" t="s">
        <v>1310</v>
      </c>
      <c r="M703" t="s">
        <v>2200</v>
      </c>
      <c r="N703" t="s">
        <v>1715</v>
      </c>
      <c r="O703" t="s">
        <v>649</v>
      </c>
      <c r="P703" t="s">
        <v>1109</v>
      </c>
      <c r="Q703" t="s">
        <v>2201</v>
      </c>
      <c r="R703" t="s">
        <v>2261</v>
      </c>
      <c r="S703" t="s">
        <v>205</v>
      </c>
      <c r="T703" t="s">
        <v>1310</v>
      </c>
    </row>
    <row r="704" spans="1:22" hidden="1" x14ac:dyDescent="0.2">
      <c r="A704" s="1124">
        <v>11015057021000</v>
      </c>
      <c r="B704" t="s">
        <v>1624</v>
      </c>
      <c r="C704">
        <v>10</v>
      </c>
      <c r="D704">
        <v>15</v>
      </c>
      <c r="E704" t="s">
        <v>1714</v>
      </c>
      <c r="F704">
        <v>7021000</v>
      </c>
      <c r="G704" t="s">
        <v>1771</v>
      </c>
      <c r="H704" t="s">
        <v>2198</v>
      </c>
      <c r="I704" t="s">
        <v>582</v>
      </c>
      <c r="J704" t="s">
        <v>694</v>
      </c>
      <c r="K704" t="s">
        <v>1309</v>
      </c>
      <c r="M704" t="s">
        <v>2200</v>
      </c>
      <c r="N704" t="s">
        <v>1715</v>
      </c>
      <c r="O704" t="s">
        <v>649</v>
      </c>
      <c r="P704" t="s">
        <v>1109</v>
      </c>
      <c r="Q704" t="s">
        <v>2201</v>
      </c>
      <c r="R704" t="s">
        <v>2261</v>
      </c>
      <c r="S704" t="s">
        <v>205</v>
      </c>
      <c r="T704" t="s">
        <v>1309</v>
      </c>
    </row>
    <row r="705" spans="1:22" hidden="1" x14ac:dyDescent="0.2">
      <c r="A705" s="1124">
        <v>11015057027000</v>
      </c>
      <c r="B705" t="s">
        <v>1624</v>
      </c>
      <c r="C705">
        <v>10</v>
      </c>
      <c r="D705">
        <v>15</v>
      </c>
      <c r="E705" t="s">
        <v>1714</v>
      </c>
      <c r="F705">
        <v>7027000</v>
      </c>
      <c r="G705" t="s">
        <v>1631</v>
      </c>
      <c r="H705" t="s">
        <v>2198</v>
      </c>
      <c r="I705" t="s">
        <v>582</v>
      </c>
      <c r="J705" t="s">
        <v>694</v>
      </c>
      <c r="K705" t="s">
        <v>1344</v>
      </c>
      <c r="M705" t="s">
        <v>2200</v>
      </c>
      <c r="N705" t="s">
        <v>1715</v>
      </c>
      <c r="O705" t="s">
        <v>649</v>
      </c>
      <c r="P705" t="s">
        <v>1109</v>
      </c>
      <c r="Q705" t="s">
        <v>2201</v>
      </c>
      <c r="R705" t="s">
        <v>2261</v>
      </c>
      <c r="S705" t="s">
        <v>205</v>
      </c>
      <c r="T705" t="s">
        <v>1344</v>
      </c>
    </row>
    <row r="706" spans="1:22" hidden="1" x14ac:dyDescent="0.2">
      <c r="A706" s="1124">
        <v>11015057031000</v>
      </c>
      <c r="B706" t="s">
        <v>1624</v>
      </c>
      <c r="C706">
        <v>10</v>
      </c>
      <c r="D706">
        <v>15</v>
      </c>
      <c r="E706" t="s">
        <v>1714</v>
      </c>
      <c r="F706">
        <v>7031000</v>
      </c>
      <c r="G706" t="s">
        <v>1632</v>
      </c>
      <c r="H706" t="s">
        <v>2198</v>
      </c>
      <c r="I706" t="s">
        <v>582</v>
      </c>
      <c r="J706" t="s">
        <v>694</v>
      </c>
      <c r="K706" t="s">
        <v>1569</v>
      </c>
      <c r="M706" t="s">
        <v>2200</v>
      </c>
      <c r="N706" t="s">
        <v>1715</v>
      </c>
      <c r="O706" t="s">
        <v>649</v>
      </c>
      <c r="P706" t="s">
        <v>1109</v>
      </c>
      <c r="Q706" t="s">
        <v>2201</v>
      </c>
      <c r="R706" t="s">
        <v>2261</v>
      </c>
      <c r="S706" t="s">
        <v>205</v>
      </c>
      <c r="T706" t="s">
        <v>1569</v>
      </c>
    </row>
    <row r="707" spans="1:22" hidden="1" x14ac:dyDescent="0.2">
      <c r="A707" s="1124">
        <v>11015057032000</v>
      </c>
      <c r="B707" t="s">
        <v>1624</v>
      </c>
      <c r="C707">
        <v>10</v>
      </c>
      <c r="D707">
        <v>15</v>
      </c>
      <c r="E707" t="s">
        <v>1714</v>
      </c>
      <c r="F707">
        <v>7032000</v>
      </c>
      <c r="G707" t="s">
        <v>1633</v>
      </c>
      <c r="H707" t="s">
        <v>2198</v>
      </c>
      <c r="I707" t="s">
        <v>582</v>
      </c>
      <c r="J707" t="s">
        <v>694</v>
      </c>
      <c r="K707" t="s">
        <v>199</v>
      </c>
      <c r="M707" t="s">
        <v>2200</v>
      </c>
      <c r="N707" t="s">
        <v>1715</v>
      </c>
      <c r="O707" t="s">
        <v>649</v>
      </c>
      <c r="P707" t="s">
        <v>1109</v>
      </c>
      <c r="Q707" t="s">
        <v>2201</v>
      </c>
      <c r="R707" t="s">
        <v>2261</v>
      </c>
      <c r="S707" t="s">
        <v>205</v>
      </c>
      <c r="T707" t="s">
        <v>199</v>
      </c>
    </row>
    <row r="708" spans="1:22" hidden="1" x14ac:dyDescent="0.2">
      <c r="A708" s="1124">
        <v>11015057033000</v>
      </c>
      <c r="B708" t="s">
        <v>1624</v>
      </c>
      <c r="C708">
        <v>10</v>
      </c>
      <c r="D708">
        <v>15</v>
      </c>
      <c r="E708" t="s">
        <v>1714</v>
      </c>
      <c r="F708">
        <v>7033000</v>
      </c>
      <c r="G708" t="s">
        <v>1668</v>
      </c>
      <c r="H708" t="s">
        <v>2198</v>
      </c>
      <c r="I708" t="s">
        <v>582</v>
      </c>
      <c r="J708" t="s">
        <v>694</v>
      </c>
      <c r="K708" t="s">
        <v>1569</v>
      </c>
      <c r="M708" t="s">
        <v>2200</v>
      </c>
      <c r="N708" t="s">
        <v>1715</v>
      </c>
      <c r="O708" t="s">
        <v>649</v>
      </c>
      <c r="P708" t="s">
        <v>1109</v>
      </c>
      <c r="Q708" t="s">
        <v>2201</v>
      </c>
      <c r="R708" t="s">
        <v>2261</v>
      </c>
      <c r="S708" t="s">
        <v>205</v>
      </c>
      <c r="T708" t="s">
        <v>1569</v>
      </c>
    </row>
    <row r="709" spans="1:22" hidden="1" x14ac:dyDescent="0.2">
      <c r="A709" s="1124">
        <v>11015057034000</v>
      </c>
      <c r="B709" t="s">
        <v>1624</v>
      </c>
      <c r="C709">
        <v>10</v>
      </c>
      <c r="D709">
        <v>15</v>
      </c>
      <c r="E709" t="s">
        <v>1714</v>
      </c>
      <c r="F709">
        <v>7034000</v>
      </c>
      <c r="G709" t="s">
        <v>1634</v>
      </c>
      <c r="H709" t="s">
        <v>2198</v>
      </c>
      <c r="I709" t="s">
        <v>582</v>
      </c>
      <c r="J709" t="s">
        <v>694</v>
      </c>
      <c r="K709" t="s">
        <v>1569</v>
      </c>
      <c r="M709" t="s">
        <v>2200</v>
      </c>
      <c r="N709" t="s">
        <v>1715</v>
      </c>
      <c r="O709" t="s">
        <v>649</v>
      </c>
      <c r="P709" t="s">
        <v>1109</v>
      </c>
      <c r="Q709" t="s">
        <v>2201</v>
      </c>
      <c r="R709" t="s">
        <v>2261</v>
      </c>
      <c r="S709" t="s">
        <v>205</v>
      </c>
      <c r="T709" t="s">
        <v>1569</v>
      </c>
    </row>
    <row r="710" spans="1:22" hidden="1" x14ac:dyDescent="0.2">
      <c r="A710" s="1124">
        <v>11015057131000</v>
      </c>
      <c r="B710" t="s">
        <v>1624</v>
      </c>
      <c r="C710">
        <v>10</v>
      </c>
      <c r="D710">
        <v>15</v>
      </c>
      <c r="E710" t="s">
        <v>1714</v>
      </c>
      <c r="F710">
        <v>7131000</v>
      </c>
      <c r="G710" t="s">
        <v>1635</v>
      </c>
      <c r="H710" t="s">
        <v>2198</v>
      </c>
      <c r="I710" t="s">
        <v>582</v>
      </c>
      <c r="J710" t="s">
        <v>594</v>
      </c>
      <c r="M710" t="s">
        <v>2200</v>
      </c>
      <c r="N710" t="s">
        <v>1715</v>
      </c>
      <c r="O710" t="s">
        <v>649</v>
      </c>
      <c r="P710" t="s">
        <v>1109</v>
      </c>
      <c r="Q710" t="s">
        <v>2201</v>
      </c>
      <c r="R710" t="s">
        <v>2261</v>
      </c>
      <c r="U710">
        <v>0</v>
      </c>
      <c r="V710">
        <v>0</v>
      </c>
    </row>
    <row r="711" spans="1:22" x14ac:dyDescent="0.2">
      <c r="A711" s="1124">
        <v>11015057240000</v>
      </c>
      <c r="B711" t="s">
        <v>1624</v>
      </c>
      <c r="C711">
        <v>10</v>
      </c>
      <c r="D711">
        <v>15</v>
      </c>
      <c r="E711" t="s">
        <v>1714</v>
      </c>
      <c r="F711">
        <v>7240000</v>
      </c>
      <c r="G711" t="s">
        <v>1636</v>
      </c>
      <c r="H711" t="s">
        <v>2198</v>
      </c>
      <c r="I711" t="s">
        <v>582</v>
      </c>
      <c r="J711" t="s">
        <v>598</v>
      </c>
      <c r="K711" t="s">
        <v>50</v>
      </c>
      <c r="M711" t="s">
        <v>2200</v>
      </c>
      <c r="N711" t="s">
        <v>1715</v>
      </c>
      <c r="O711" t="s">
        <v>649</v>
      </c>
      <c r="P711" t="s">
        <v>1109</v>
      </c>
      <c r="Q711" t="s">
        <v>2201</v>
      </c>
      <c r="R711" t="s">
        <v>2261</v>
      </c>
    </row>
    <row r="712" spans="1:22" x14ac:dyDescent="0.2">
      <c r="A712" s="1124">
        <v>11015057363000</v>
      </c>
      <c r="B712" t="s">
        <v>1624</v>
      </c>
      <c r="C712">
        <v>10</v>
      </c>
      <c r="D712">
        <v>15</v>
      </c>
      <c r="E712" t="s">
        <v>1714</v>
      </c>
      <c r="F712">
        <v>7363000</v>
      </c>
      <c r="G712" t="s">
        <v>1717</v>
      </c>
      <c r="H712" t="s">
        <v>2198</v>
      </c>
      <c r="I712" t="s">
        <v>582</v>
      </c>
      <c r="J712" t="s">
        <v>598</v>
      </c>
      <c r="L712" t="s">
        <v>268</v>
      </c>
      <c r="M712" t="s">
        <v>2200</v>
      </c>
      <c r="N712" t="s">
        <v>1715</v>
      </c>
      <c r="O712" t="s">
        <v>649</v>
      </c>
      <c r="P712" t="s">
        <v>1109</v>
      </c>
      <c r="Q712" t="s">
        <v>2201</v>
      </c>
      <c r="R712" t="s">
        <v>2261</v>
      </c>
      <c r="U712">
        <v>0</v>
      </c>
      <c r="V712">
        <v>0</v>
      </c>
    </row>
    <row r="713" spans="1:22" x14ac:dyDescent="0.2">
      <c r="A713" s="1124">
        <v>11015057560000</v>
      </c>
      <c r="B713" t="s">
        <v>1624</v>
      </c>
      <c r="C713">
        <v>10</v>
      </c>
      <c r="D713">
        <v>15</v>
      </c>
      <c r="E713" t="s">
        <v>1714</v>
      </c>
      <c r="F713">
        <v>7560000</v>
      </c>
      <c r="G713" t="s">
        <v>1646</v>
      </c>
      <c r="H713" t="s">
        <v>2198</v>
      </c>
      <c r="I713" t="s">
        <v>582</v>
      </c>
      <c r="J713" t="s">
        <v>598</v>
      </c>
      <c r="M713" t="s">
        <v>2200</v>
      </c>
      <c r="N713" t="s">
        <v>1715</v>
      </c>
      <c r="O713" t="s">
        <v>649</v>
      </c>
      <c r="P713" t="s">
        <v>1109</v>
      </c>
      <c r="Q713" t="s">
        <v>2201</v>
      </c>
      <c r="R713" t="s">
        <v>2261</v>
      </c>
    </row>
    <row r="714" spans="1:22" x14ac:dyDescent="0.2">
      <c r="A714" s="1124">
        <v>11015057574000</v>
      </c>
      <c r="B714" t="s">
        <v>1624</v>
      </c>
      <c r="C714">
        <v>10</v>
      </c>
      <c r="D714">
        <v>15</v>
      </c>
      <c r="E714" t="s">
        <v>1714</v>
      </c>
      <c r="F714">
        <v>7574000</v>
      </c>
      <c r="G714" t="s">
        <v>1647</v>
      </c>
      <c r="H714" t="s">
        <v>2198</v>
      </c>
      <c r="I714" t="s">
        <v>582</v>
      </c>
      <c r="J714" t="s">
        <v>598</v>
      </c>
      <c r="M714" t="s">
        <v>2200</v>
      </c>
      <c r="N714" t="s">
        <v>1715</v>
      </c>
      <c r="O714" t="s">
        <v>649</v>
      </c>
      <c r="P714" t="s">
        <v>1109</v>
      </c>
      <c r="Q714" t="s">
        <v>2201</v>
      </c>
      <c r="R714" t="s">
        <v>2261</v>
      </c>
      <c r="U714">
        <v>0</v>
      </c>
      <c r="V714">
        <v>0</v>
      </c>
    </row>
    <row r="715" spans="1:22" x14ac:dyDescent="0.2">
      <c r="A715" s="1124">
        <v>11015057756000</v>
      </c>
      <c r="B715" t="s">
        <v>1624</v>
      </c>
      <c r="C715">
        <v>10</v>
      </c>
      <c r="D715">
        <v>15</v>
      </c>
      <c r="E715" t="s">
        <v>1714</v>
      </c>
      <c r="F715">
        <v>7756000</v>
      </c>
      <c r="G715" t="s">
        <v>1718</v>
      </c>
      <c r="H715" t="s">
        <v>2198</v>
      </c>
      <c r="I715" t="s">
        <v>582</v>
      </c>
      <c r="J715" t="s">
        <v>598</v>
      </c>
      <c r="M715" t="s">
        <v>2200</v>
      </c>
      <c r="N715" t="s">
        <v>1715</v>
      </c>
      <c r="O715" t="s">
        <v>649</v>
      </c>
      <c r="P715" t="s">
        <v>1109</v>
      </c>
      <c r="Q715" t="s">
        <v>2201</v>
      </c>
      <c r="R715" t="s">
        <v>2261</v>
      </c>
      <c r="U715">
        <v>0</v>
      </c>
      <c r="V715">
        <v>0</v>
      </c>
    </row>
    <row r="716" spans="1:22" x14ac:dyDescent="0.2">
      <c r="A716" s="1124">
        <v>11015057785000</v>
      </c>
      <c r="B716" t="s">
        <v>1624</v>
      </c>
      <c r="C716">
        <v>10</v>
      </c>
      <c r="D716">
        <v>15</v>
      </c>
      <c r="E716" t="s">
        <v>1714</v>
      </c>
      <c r="F716">
        <v>7785000</v>
      </c>
      <c r="G716" t="s">
        <v>1638</v>
      </c>
      <c r="H716" t="s">
        <v>2198</v>
      </c>
      <c r="I716" t="s">
        <v>582</v>
      </c>
      <c r="J716" t="s">
        <v>598</v>
      </c>
      <c r="M716" t="s">
        <v>2200</v>
      </c>
      <c r="N716" t="s">
        <v>1715</v>
      </c>
      <c r="O716" t="s">
        <v>649</v>
      </c>
      <c r="P716" t="s">
        <v>1109</v>
      </c>
      <c r="Q716" t="s">
        <v>2201</v>
      </c>
      <c r="R716" t="s">
        <v>2261</v>
      </c>
      <c r="U716">
        <v>5412.56</v>
      </c>
      <c r="V716">
        <v>16044.76</v>
      </c>
    </row>
    <row r="717" spans="1:22" x14ac:dyDescent="0.2">
      <c r="A717" s="1124">
        <v>11015057786000</v>
      </c>
      <c r="B717" t="s">
        <v>1624</v>
      </c>
      <c r="C717">
        <v>10</v>
      </c>
      <c r="D717">
        <v>15</v>
      </c>
      <c r="E717" t="s">
        <v>1714</v>
      </c>
      <c r="F717">
        <v>7786000</v>
      </c>
      <c r="G717" t="s">
        <v>1652</v>
      </c>
      <c r="H717" t="s">
        <v>2198</v>
      </c>
      <c r="I717" t="s">
        <v>582</v>
      </c>
      <c r="J717" t="s">
        <v>598</v>
      </c>
      <c r="M717" t="s">
        <v>2200</v>
      </c>
      <c r="N717" t="s">
        <v>1715</v>
      </c>
      <c r="O717" t="s">
        <v>649</v>
      </c>
      <c r="P717" t="s">
        <v>1109</v>
      </c>
      <c r="Q717" t="s">
        <v>2201</v>
      </c>
      <c r="R717" t="s">
        <v>2261</v>
      </c>
    </row>
    <row r="718" spans="1:22" x14ac:dyDescent="0.2">
      <c r="A718" s="1124">
        <v>11015057787000</v>
      </c>
      <c r="B718" t="s">
        <v>1624</v>
      </c>
      <c r="C718">
        <v>10</v>
      </c>
      <c r="D718">
        <v>15</v>
      </c>
      <c r="E718" t="s">
        <v>1714</v>
      </c>
      <c r="F718">
        <v>7787000</v>
      </c>
      <c r="G718" t="s">
        <v>1705</v>
      </c>
      <c r="H718" t="s">
        <v>2198</v>
      </c>
      <c r="I718" t="s">
        <v>582</v>
      </c>
      <c r="J718" t="s">
        <v>598</v>
      </c>
      <c r="M718" t="s">
        <v>2200</v>
      </c>
      <c r="N718" t="s">
        <v>1715</v>
      </c>
      <c r="O718" t="s">
        <v>649</v>
      </c>
      <c r="P718" t="s">
        <v>1109</v>
      </c>
      <c r="Q718" t="s">
        <v>2201</v>
      </c>
      <c r="R718" t="s">
        <v>2261</v>
      </c>
    </row>
    <row r="719" spans="1:22" x14ac:dyDescent="0.2">
      <c r="A719" s="1124">
        <v>11015057789000</v>
      </c>
      <c r="B719" t="s">
        <v>1624</v>
      </c>
      <c r="C719">
        <v>10</v>
      </c>
      <c r="D719">
        <v>15</v>
      </c>
      <c r="E719" t="s">
        <v>1714</v>
      </c>
      <c r="F719">
        <v>7789000</v>
      </c>
      <c r="G719" t="s">
        <v>1688</v>
      </c>
      <c r="H719" t="s">
        <v>2198</v>
      </c>
      <c r="I719" t="s">
        <v>582</v>
      </c>
      <c r="J719" t="s">
        <v>598</v>
      </c>
      <c r="M719" t="s">
        <v>2200</v>
      </c>
      <c r="N719" t="s">
        <v>1715</v>
      </c>
      <c r="O719" t="s">
        <v>649</v>
      </c>
      <c r="P719" t="s">
        <v>1109</v>
      </c>
      <c r="Q719" t="s">
        <v>2201</v>
      </c>
      <c r="R719" t="s">
        <v>2261</v>
      </c>
    </row>
    <row r="720" spans="1:22" x14ac:dyDescent="0.2">
      <c r="A720" s="1124">
        <v>11015057824000</v>
      </c>
      <c r="B720" t="s">
        <v>1624</v>
      </c>
      <c r="C720">
        <v>10</v>
      </c>
      <c r="D720">
        <v>15</v>
      </c>
      <c r="E720" t="s">
        <v>1714</v>
      </c>
      <c r="F720">
        <v>7824000</v>
      </c>
      <c r="G720" t="s">
        <v>1639</v>
      </c>
      <c r="H720" t="s">
        <v>2198</v>
      </c>
      <c r="I720" t="s">
        <v>582</v>
      </c>
      <c r="J720" t="s">
        <v>598</v>
      </c>
      <c r="M720" t="s">
        <v>2200</v>
      </c>
      <c r="N720" t="s">
        <v>1715</v>
      </c>
      <c r="O720" t="s">
        <v>649</v>
      </c>
      <c r="P720" t="s">
        <v>1109</v>
      </c>
      <c r="Q720" t="s">
        <v>2201</v>
      </c>
      <c r="R720" t="s">
        <v>2261</v>
      </c>
      <c r="U720">
        <v>251.79</v>
      </c>
      <c r="V720">
        <v>769.43</v>
      </c>
    </row>
    <row r="721" spans="1:22" x14ac:dyDescent="0.2">
      <c r="A721" s="1124">
        <v>11015057856000</v>
      </c>
      <c r="B721" t="s">
        <v>1624</v>
      </c>
      <c r="C721">
        <v>10</v>
      </c>
      <c r="D721">
        <v>15</v>
      </c>
      <c r="E721" t="s">
        <v>1714</v>
      </c>
      <c r="F721">
        <v>7856000</v>
      </c>
      <c r="G721" t="s">
        <v>1689</v>
      </c>
      <c r="H721" t="s">
        <v>2198</v>
      </c>
      <c r="I721" t="s">
        <v>582</v>
      </c>
      <c r="J721" t="s">
        <v>598</v>
      </c>
      <c r="M721" t="s">
        <v>2200</v>
      </c>
      <c r="N721" t="s">
        <v>1715</v>
      </c>
      <c r="O721" t="s">
        <v>649</v>
      </c>
      <c r="P721" t="s">
        <v>1109</v>
      </c>
      <c r="Q721" t="s">
        <v>2201</v>
      </c>
      <c r="R721" t="s">
        <v>2261</v>
      </c>
      <c r="U721">
        <v>0</v>
      </c>
      <c r="V721">
        <v>0</v>
      </c>
    </row>
    <row r="722" spans="1:22" x14ac:dyDescent="0.2">
      <c r="A722" s="1124">
        <v>11015057990000</v>
      </c>
      <c r="B722" t="s">
        <v>1624</v>
      </c>
      <c r="C722">
        <v>10</v>
      </c>
      <c r="D722">
        <v>15</v>
      </c>
      <c r="E722" t="s">
        <v>1714</v>
      </c>
      <c r="F722">
        <v>7990000</v>
      </c>
      <c r="G722" t="s">
        <v>2208</v>
      </c>
      <c r="H722" t="s">
        <v>2198</v>
      </c>
      <c r="I722" t="s">
        <v>582</v>
      </c>
      <c r="J722" t="s">
        <v>598</v>
      </c>
      <c r="M722" t="s">
        <v>2200</v>
      </c>
      <c r="N722" t="s">
        <v>1715</v>
      </c>
      <c r="O722" t="s">
        <v>649</v>
      </c>
      <c r="P722" t="s">
        <v>1109</v>
      </c>
      <c r="Q722" t="s">
        <v>2201</v>
      </c>
      <c r="R722" t="s">
        <v>2261</v>
      </c>
    </row>
    <row r="723" spans="1:22" x14ac:dyDescent="0.2">
      <c r="A723" s="1124">
        <v>11015058613000</v>
      </c>
      <c r="B723" t="s">
        <v>1624</v>
      </c>
      <c r="C723">
        <v>10</v>
      </c>
      <c r="D723">
        <v>15</v>
      </c>
      <c r="E723" t="s">
        <v>1714</v>
      </c>
      <c r="F723">
        <v>8613000</v>
      </c>
      <c r="G723" t="s">
        <v>2203</v>
      </c>
      <c r="H723" t="s">
        <v>2198</v>
      </c>
      <c r="I723" t="s">
        <v>582</v>
      </c>
      <c r="J723" t="s">
        <v>598</v>
      </c>
      <c r="K723" t="s">
        <v>2204</v>
      </c>
      <c r="M723" t="s">
        <v>2200</v>
      </c>
      <c r="N723" t="s">
        <v>1715</v>
      </c>
      <c r="O723" t="s">
        <v>649</v>
      </c>
      <c r="P723" t="s">
        <v>1109</v>
      </c>
      <c r="Q723" t="s">
        <v>2201</v>
      </c>
      <c r="R723" t="s">
        <v>2261</v>
      </c>
    </row>
    <row r="724" spans="1:22" x14ac:dyDescent="0.2">
      <c r="A724" s="1124">
        <v>11015067510000</v>
      </c>
      <c r="B724">
        <v>1</v>
      </c>
      <c r="C724">
        <v>10</v>
      </c>
      <c r="D724">
        <v>15</v>
      </c>
      <c r="E724" t="s">
        <v>1719</v>
      </c>
      <c r="F724">
        <v>7510000</v>
      </c>
      <c r="G724" t="s">
        <v>1678</v>
      </c>
      <c r="H724" t="s">
        <v>2198</v>
      </c>
      <c r="I724" t="s">
        <v>582</v>
      </c>
      <c r="J724" t="s">
        <v>598</v>
      </c>
      <c r="K724" t="s">
        <v>2215</v>
      </c>
      <c r="L724" t="s">
        <v>1452</v>
      </c>
      <c r="M724" t="s">
        <v>2212</v>
      </c>
      <c r="O724" t="s">
        <v>650</v>
      </c>
      <c r="P724" t="s">
        <v>650</v>
      </c>
      <c r="Q724" t="s">
        <v>2213</v>
      </c>
      <c r="R724" t="s">
        <v>2262</v>
      </c>
      <c r="U724">
        <v>0</v>
      </c>
      <c r="V724">
        <v>918.75</v>
      </c>
    </row>
    <row r="725" spans="1:22" x14ac:dyDescent="0.2">
      <c r="A725" s="1124">
        <v>11015067572000</v>
      </c>
      <c r="B725">
        <v>1</v>
      </c>
      <c r="C725">
        <v>10</v>
      </c>
      <c r="D725">
        <v>15</v>
      </c>
      <c r="E725" t="s">
        <v>1719</v>
      </c>
      <c r="F725">
        <v>7572000</v>
      </c>
      <c r="G725" t="s">
        <v>1637</v>
      </c>
      <c r="H725" t="s">
        <v>2198</v>
      </c>
      <c r="I725" t="s">
        <v>582</v>
      </c>
      <c r="J725" t="s">
        <v>598</v>
      </c>
      <c r="K725" t="s">
        <v>2215</v>
      </c>
      <c r="L725" t="s">
        <v>1452</v>
      </c>
      <c r="M725" t="s">
        <v>2212</v>
      </c>
      <c r="O725" t="s">
        <v>650</v>
      </c>
      <c r="P725" t="s">
        <v>650</v>
      </c>
      <c r="Q725" t="s">
        <v>2213</v>
      </c>
      <c r="U725">
        <v>115</v>
      </c>
      <c r="V725">
        <v>115</v>
      </c>
    </row>
    <row r="726" spans="1:22" x14ac:dyDescent="0.2">
      <c r="A726" s="1124">
        <v>11015067787000</v>
      </c>
      <c r="B726">
        <v>1</v>
      </c>
      <c r="C726">
        <v>10</v>
      </c>
      <c r="D726">
        <v>15</v>
      </c>
      <c r="E726" t="s">
        <v>1719</v>
      </c>
      <c r="F726">
        <v>7787000</v>
      </c>
      <c r="G726" t="s">
        <v>1705</v>
      </c>
      <c r="H726" t="s">
        <v>2198</v>
      </c>
      <c r="I726" t="s">
        <v>582</v>
      </c>
      <c r="J726" t="s">
        <v>598</v>
      </c>
      <c r="K726" t="s">
        <v>2215</v>
      </c>
      <c r="L726" t="s">
        <v>1452</v>
      </c>
      <c r="M726" t="s">
        <v>2212</v>
      </c>
      <c r="O726" t="s">
        <v>650</v>
      </c>
      <c r="P726" t="s">
        <v>650</v>
      </c>
      <c r="Q726" t="s">
        <v>2213</v>
      </c>
      <c r="R726" t="s">
        <v>2262</v>
      </c>
      <c r="U726">
        <v>0</v>
      </c>
      <c r="V726">
        <v>3508.77</v>
      </c>
    </row>
    <row r="727" spans="1:22" x14ac:dyDescent="0.2">
      <c r="A727" s="1124">
        <v>11015067824000</v>
      </c>
      <c r="B727">
        <v>1</v>
      </c>
      <c r="C727">
        <v>10</v>
      </c>
      <c r="D727">
        <v>15</v>
      </c>
      <c r="E727" t="s">
        <v>1719</v>
      </c>
      <c r="F727">
        <v>7824000</v>
      </c>
      <c r="G727" t="s">
        <v>1639</v>
      </c>
      <c r="H727" t="s">
        <v>2198</v>
      </c>
      <c r="I727" t="s">
        <v>582</v>
      </c>
      <c r="J727" t="s">
        <v>598</v>
      </c>
      <c r="K727" t="s">
        <v>2215</v>
      </c>
      <c r="L727" t="s">
        <v>1452</v>
      </c>
      <c r="M727" t="s">
        <v>2212</v>
      </c>
      <c r="O727" t="s">
        <v>650</v>
      </c>
      <c r="P727" t="s">
        <v>650</v>
      </c>
      <c r="Q727" t="s">
        <v>2213</v>
      </c>
      <c r="R727" t="s">
        <v>2262</v>
      </c>
      <c r="U727">
        <v>251.79</v>
      </c>
      <c r="V727">
        <v>769.43</v>
      </c>
    </row>
    <row r="728" spans="1:22" hidden="1" x14ac:dyDescent="0.2">
      <c r="A728" s="1124">
        <v>11020015271000</v>
      </c>
      <c r="B728" t="s">
        <v>1624</v>
      </c>
      <c r="C728">
        <v>10</v>
      </c>
      <c r="D728">
        <v>20</v>
      </c>
      <c r="E728" t="s">
        <v>1624</v>
      </c>
      <c r="F728">
        <v>5271000</v>
      </c>
      <c r="G728" t="s">
        <v>2263</v>
      </c>
      <c r="H728" t="s">
        <v>2198</v>
      </c>
      <c r="I728" t="s">
        <v>1625</v>
      </c>
      <c r="J728" t="s">
        <v>1245</v>
      </c>
      <c r="K728" t="s">
        <v>2264</v>
      </c>
      <c r="M728" t="s">
        <v>1693</v>
      </c>
      <c r="N728" t="s">
        <v>1720</v>
      </c>
      <c r="O728" t="s">
        <v>667</v>
      </c>
      <c r="P728" t="s">
        <v>1144</v>
      </c>
      <c r="Q728" t="s">
        <v>2229</v>
      </c>
      <c r="R728" t="s">
        <v>2265</v>
      </c>
    </row>
    <row r="729" spans="1:22" hidden="1" x14ac:dyDescent="0.2">
      <c r="A729" s="1124">
        <v>11020015272000</v>
      </c>
      <c r="B729" t="s">
        <v>1624</v>
      </c>
      <c r="C729">
        <v>10</v>
      </c>
      <c r="D729">
        <v>20</v>
      </c>
      <c r="E729" t="s">
        <v>1624</v>
      </c>
      <c r="F729">
        <v>5272000</v>
      </c>
      <c r="G729" t="s">
        <v>2266</v>
      </c>
      <c r="H729" t="s">
        <v>2198</v>
      </c>
      <c r="I729" t="s">
        <v>1625</v>
      </c>
      <c r="J729" t="s">
        <v>1245</v>
      </c>
      <c r="K729" t="s">
        <v>2264</v>
      </c>
      <c r="M729" t="s">
        <v>1693</v>
      </c>
      <c r="N729" t="s">
        <v>1720</v>
      </c>
      <c r="O729" t="s">
        <v>667</v>
      </c>
      <c r="P729" t="s">
        <v>1144</v>
      </c>
      <c r="Q729" t="s">
        <v>2229</v>
      </c>
      <c r="R729" t="s">
        <v>2265</v>
      </c>
    </row>
    <row r="730" spans="1:22" hidden="1" x14ac:dyDescent="0.2">
      <c r="A730" s="1124">
        <v>11020015273000</v>
      </c>
      <c r="B730" t="s">
        <v>1624</v>
      </c>
      <c r="C730">
        <v>10</v>
      </c>
      <c r="D730">
        <v>20</v>
      </c>
      <c r="E730" t="s">
        <v>1624</v>
      </c>
      <c r="F730">
        <v>5273000</v>
      </c>
      <c r="G730" t="s">
        <v>1721</v>
      </c>
      <c r="H730" t="s">
        <v>2198</v>
      </c>
      <c r="I730" t="s">
        <v>1625</v>
      </c>
      <c r="J730" t="s">
        <v>1245</v>
      </c>
      <c r="K730" t="s">
        <v>2264</v>
      </c>
      <c r="M730" t="s">
        <v>1693</v>
      </c>
      <c r="N730" t="s">
        <v>1720</v>
      </c>
      <c r="O730" t="s">
        <v>667</v>
      </c>
      <c r="P730" t="s">
        <v>1144</v>
      </c>
      <c r="Q730" t="s">
        <v>2229</v>
      </c>
      <c r="R730" t="s">
        <v>2265</v>
      </c>
      <c r="U730">
        <v>0</v>
      </c>
      <c r="V730">
        <v>0</v>
      </c>
    </row>
    <row r="731" spans="1:22" hidden="1" x14ac:dyDescent="0.2">
      <c r="A731" s="1124">
        <v>11020015274000</v>
      </c>
      <c r="B731" t="s">
        <v>1624</v>
      </c>
      <c r="C731">
        <v>10</v>
      </c>
      <c r="D731">
        <v>20</v>
      </c>
      <c r="E731" t="s">
        <v>1624</v>
      </c>
      <c r="F731">
        <v>5274000</v>
      </c>
      <c r="G731" t="s">
        <v>1722</v>
      </c>
      <c r="H731" t="s">
        <v>2198</v>
      </c>
      <c r="I731" t="s">
        <v>1625</v>
      </c>
      <c r="J731" t="s">
        <v>1245</v>
      </c>
      <c r="K731" t="s">
        <v>2264</v>
      </c>
      <c r="M731" t="s">
        <v>1693</v>
      </c>
      <c r="N731" t="s">
        <v>1720</v>
      </c>
      <c r="O731" t="s">
        <v>667</v>
      </c>
      <c r="P731" t="s">
        <v>1144</v>
      </c>
      <c r="Q731" t="s">
        <v>2229</v>
      </c>
      <c r="R731" t="s">
        <v>2265</v>
      </c>
      <c r="U731">
        <v>0</v>
      </c>
      <c r="V731">
        <v>0</v>
      </c>
    </row>
    <row r="732" spans="1:22" hidden="1" x14ac:dyDescent="0.2">
      <c r="A732" s="1124">
        <v>11020015276000</v>
      </c>
      <c r="B732" t="s">
        <v>1624</v>
      </c>
      <c r="C732">
        <v>10</v>
      </c>
      <c r="D732">
        <v>20</v>
      </c>
      <c r="E732" t="s">
        <v>1624</v>
      </c>
      <c r="F732">
        <v>5276000</v>
      </c>
      <c r="G732" t="s">
        <v>2267</v>
      </c>
      <c r="H732" t="s">
        <v>2198</v>
      </c>
      <c r="I732" t="s">
        <v>1625</v>
      </c>
      <c r="J732" t="s">
        <v>1245</v>
      </c>
      <c r="K732" t="s">
        <v>2264</v>
      </c>
      <c r="M732" t="s">
        <v>1693</v>
      </c>
      <c r="N732" t="s">
        <v>1720</v>
      </c>
      <c r="O732" t="s">
        <v>667</v>
      </c>
      <c r="P732" t="s">
        <v>1144</v>
      </c>
      <c r="Q732" t="s">
        <v>2229</v>
      </c>
      <c r="R732" t="s">
        <v>2265</v>
      </c>
    </row>
    <row r="733" spans="1:22" hidden="1" x14ac:dyDescent="0.2">
      <c r="A733" s="1124">
        <v>11020017010000</v>
      </c>
      <c r="B733" t="s">
        <v>1624</v>
      </c>
      <c r="C733">
        <v>10</v>
      </c>
      <c r="D733">
        <v>20</v>
      </c>
      <c r="E733" t="s">
        <v>1624</v>
      </c>
      <c r="F733">
        <v>7010000</v>
      </c>
      <c r="G733" t="s">
        <v>1628</v>
      </c>
      <c r="H733" t="s">
        <v>2198</v>
      </c>
      <c r="I733" t="s">
        <v>582</v>
      </c>
      <c r="J733" t="s">
        <v>694</v>
      </c>
      <c r="K733" t="s">
        <v>206</v>
      </c>
      <c r="M733" t="s">
        <v>1693</v>
      </c>
      <c r="N733" t="s">
        <v>1720</v>
      </c>
      <c r="O733" t="s">
        <v>667</v>
      </c>
      <c r="P733" t="s">
        <v>1144</v>
      </c>
      <c r="Q733" t="s">
        <v>2229</v>
      </c>
      <c r="R733" t="s">
        <v>2265</v>
      </c>
      <c r="S733" t="s">
        <v>205</v>
      </c>
      <c r="T733" t="s">
        <v>206</v>
      </c>
      <c r="U733">
        <v>22137</v>
      </c>
      <c r="V733">
        <v>88548</v>
      </c>
    </row>
    <row r="734" spans="1:22" hidden="1" x14ac:dyDescent="0.2">
      <c r="A734" s="1124">
        <v>11020017011000</v>
      </c>
      <c r="B734" t="s">
        <v>1624</v>
      </c>
      <c r="C734">
        <v>10</v>
      </c>
      <c r="D734">
        <v>20</v>
      </c>
      <c r="E734" t="s">
        <v>1624</v>
      </c>
      <c r="F734">
        <v>7011000</v>
      </c>
      <c r="G734" t="s">
        <v>1642</v>
      </c>
      <c r="H734" t="s">
        <v>2198</v>
      </c>
      <c r="I734" t="s">
        <v>582</v>
      </c>
      <c r="J734" t="s">
        <v>694</v>
      </c>
      <c r="K734" t="s">
        <v>206</v>
      </c>
      <c r="M734" t="s">
        <v>1693</v>
      </c>
      <c r="N734" t="s">
        <v>1720</v>
      </c>
      <c r="O734" t="s">
        <v>667</v>
      </c>
      <c r="P734" t="s">
        <v>1144</v>
      </c>
      <c r="Q734" t="s">
        <v>2229</v>
      </c>
      <c r="R734" t="s">
        <v>2265</v>
      </c>
      <c r="S734" t="s">
        <v>205</v>
      </c>
      <c r="T734" t="s">
        <v>206</v>
      </c>
      <c r="U734">
        <v>0</v>
      </c>
      <c r="V734">
        <v>0</v>
      </c>
    </row>
    <row r="735" spans="1:22" hidden="1" x14ac:dyDescent="0.2">
      <c r="A735" s="1124">
        <v>11020017012000</v>
      </c>
      <c r="B735" t="s">
        <v>1624</v>
      </c>
      <c r="C735">
        <v>10</v>
      </c>
      <c r="D735">
        <v>20</v>
      </c>
      <c r="E735" t="s">
        <v>1624</v>
      </c>
      <c r="F735">
        <v>7012000</v>
      </c>
      <c r="G735" t="s">
        <v>1629</v>
      </c>
      <c r="H735" t="s">
        <v>2198</v>
      </c>
      <c r="I735" t="s">
        <v>582</v>
      </c>
      <c r="J735" t="s">
        <v>694</v>
      </c>
      <c r="K735" t="s">
        <v>1308</v>
      </c>
      <c r="M735" t="s">
        <v>1693</v>
      </c>
      <c r="N735" t="s">
        <v>1720</v>
      </c>
      <c r="O735" t="s">
        <v>667</v>
      </c>
      <c r="P735" t="s">
        <v>1144</v>
      </c>
      <c r="Q735" t="s">
        <v>2229</v>
      </c>
      <c r="R735" t="s">
        <v>2265</v>
      </c>
      <c r="S735" t="s">
        <v>205</v>
      </c>
      <c r="T735" t="s">
        <v>1308</v>
      </c>
    </row>
    <row r="736" spans="1:22" hidden="1" x14ac:dyDescent="0.2">
      <c r="A736" s="1124">
        <v>11020017013000</v>
      </c>
      <c r="B736" t="s">
        <v>1624</v>
      </c>
      <c r="C736">
        <v>10</v>
      </c>
      <c r="D736">
        <v>20</v>
      </c>
      <c r="E736" t="s">
        <v>1624</v>
      </c>
      <c r="F736">
        <v>7013000</v>
      </c>
      <c r="G736" t="s">
        <v>1698</v>
      </c>
      <c r="H736" t="s">
        <v>2198</v>
      </c>
      <c r="I736" t="s">
        <v>582</v>
      </c>
      <c r="J736" t="s">
        <v>694</v>
      </c>
      <c r="K736" t="s">
        <v>1572</v>
      </c>
      <c r="M736" t="s">
        <v>1693</v>
      </c>
      <c r="N736" t="s">
        <v>1720</v>
      </c>
      <c r="O736" t="s">
        <v>667</v>
      </c>
      <c r="P736" t="s">
        <v>1144</v>
      </c>
      <c r="Q736" t="s">
        <v>2229</v>
      </c>
      <c r="R736" t="s">
        <v>2265</v>
      </c>
      <c r="S736" t="s">
        <v>205</v>
      </c>
      <c r="T736" t="s">
        <v>1572</v>
      </c>
      <c r="U736">
        <v>478</v>
      </c>
      <c r="V736">
        <v>1912</v>
      </c>
    </row>
    <row r="737" spans="1:22" hidden="1" x14ac:dyDescent="0.2">
      <c r="A737" s="1124">
        <v>11020017014000</v>
      </c>
      <c r="B737" t="s">
        <v>1624</v>
      </c>
      <c r="C737">
        <v>10</v>
      </c>
      <c r="D737">
        <v>20</v>
      </c>
      <c r="E737" t="s">
        <v>1624</v>
      </c>
      <c r="F737">
        <v>7014000</v>
      </c>
      <c r="G737" t="s">
        <v>1630</v>
      </c>
      <c r="H737" t="s">
        <v>2198</v>
      </c>
      <c r="I737" t="s">
        <v>582</v>
      </c>
      <c r="J737" t="s">
        <v>694</v>
      </c>
      <c r="K737" t="s">
        <v>1570</v>
      </c>
      <c r="M737" t="s">
        <v>1693</v>
      </c>
      <c r="N737" t="s">
        <v>1720</v>
      </c>
      <c r="O737" t="s">
        <v>667</v>
      </c>
      <c r="P737" t="s">
        <v>1144</v>
      </c>
      <c r="Q737" t="s">
        <v>2229</v>
      </c>
      <c r="R737" t="s">
        <v>2265</v>
      </c>
      <c r="S737" t="s">
        <v>205</v>
      </c>
      <c r="T737" t="s">
        <v>1570</v>
      </c>
      <c r="U737">
        <v>4760</v>
      </c>
      <c r="V737">
        <v>18949.5</v>
      </c>
    </row>
    <row r="738" spans="1:22" hidden="1" x14ac:dyDescent="0.2">
      <c r="A738" s="1124">
        <v>11020017027000</v>
      </c>
      <c r="B738" t="s">
        <v>1624</v>
      </c>
      <c r="C738">
        <v>10</v>
      </c>
      <c r="D738">
        <v>20</v>
      </c>
      <c r="E738" t="s">
        <v>1624</v>
      </c>
      <c r="F738">
        <v>7027000</v>
      </c>
      <c r="G738" t="s">
        <v>1631</v>
      </c>
      <c r="H738" t="s">
        <v>2198</v>
      </c>
      <c r="I738" t="s">
        <v>582</v>
      </c>
      <c r="J738" t="s">
        <v>694</v>
      </c>
      <c r="K738" t="s">
        <v>1344</v>
      </c>
      <c r="M738" t="s">
        <v>1693</v>
      </c>
      <c r="N738" t="s">
        <v>1720</v>
      </c>
      <c r="O738" t="s">
        <v>667</v>
      </c>
      <c r="P738" t="s">
        <v>1144</v>
      </c>
      <c r="Q738" t="s">
        <v>2229</v>
      </c>
      <c r="R738" t="s">
        <v>2265</v>
      </c>
      <c r="S738" t="s">
        <v>205</v>
      </c>
      <c r="T738" t="s">
        <v>1344</v>
      </c>
      <c r="U738">
        <v>450</v>
      </c>
      <c r="V738">
        <v>1800</v>
      </c>
    </row>
    <row r="739" spans="1:22" hidden="1" x14ac:dyDescent="0.2">
      <c r="A739" s="1124">
        <v>11020017031000</v>
      </c>
      <c r="B739" t="s">
        <v>1624</v>
      </c>
      <c r="C739">
        <v>10</v>
      </c>
      <c r="D739">
        <v>20</v>
      </c>
      <c r="E739" t="s">
        <v>1624</v>
      </c>
      <c r="F739">
        <v>7031000</v>
      </c>
      <c r="G739" t="s">
        <v>1632</v>
      </c>
      <c r="H739" t="s">
        <v>2198</v>
      </c>
      <c r="I739" t="s">
        <v>582</v>
      </c>
      <c r="J739" t="s">
        <v>694</v>
      </c>
      <c r="K739" t="s">
        <v>1569</v>
      </c>
      <c r="M739" t="s">
        <v>1693</v>
      </c>
      <c r="N739" t="s">
        <v>1720</v>
      </c>
      <c r="O739" t="s">
        <v>667</v>
      </c>
      <c r="P739" t="s">
        <v>1144</v>
      </c>
      <c r="Q739" t="s">
        <v>2229</v>
      </c>
      <c r="R739" t="s">
        <v>2265</v>
      </c>
      <c r="S739" t="s">
        <v>205</v>
      </c>
      <c r="T739" t="s">
        <v>1569</v>
      </c>
      <c r="U739">
        <v>3984.66</v>
      </c>
      <c r="V739">
        <v>15938.64</v>
      </c>
    </row>
    <row r="740" spans="1:22" hidden="1" x14ac:dyDescent="0.2">
      <c r="A740" s="1124">
        <v>11020017032000</v>
      </c>
      <c r="B740" t="s">
        <v>1624</v>
      </c>
      <c r="C740">
        <v>10</v>
      </c>
      <c r="D740">
        <v>20</v>
      </c>
      <c r="E740" t="s">
        <v>1624</v>
      </c>
      <c r="F740">
        <v>7032000</v>
      </c>
      <c r="G740" t="s">
        <v>1633</v>
      </c>
      <c r="H740" t="s">
        <v>2198</v>
      </c>
      <c r="I740" t="s">
        <v>582</v>
      </c>
      <c r="J740" t="s">
        <v>694</v>
      </c>
      <c r="K740" t="s">
        <v>199</v>
      </c>
      <c r="M740" t="s">
        <v>1693</v>
      </c>
      <c r="N740" t="s">
        <v>1720</v>
      </c>
      <c r="O740" t="s">
        <v>667</v>
      </c>
      <c r="P740" t="s">
        <v>1144</v>
      </c>
      <c r="Q740" t="s">
        <v>2229</v>
      </c>
      <c r="R740" t="s">
        <v>2265</v>
      </c>
      <c r="S740" t="s">
        <v>205</v>
      </c>
      <c r="T740" t="s">
        <v>199</v>
      </c>
      <c r="U740">
        <v>2334.6</v>
      </c>
      <c r="V740">
        <v>9338.4</v>
      </c>
    </row>
    <row r="741" spans="1:22" hidden="1" x14ac:dyDescent="0.2">
      <c r="A741" s="1124">
        <v>11020017033000</v>
      </c>
      <c r="B741" t="s">
        <v>1624</v>
      </c>
      <c r="C741">
        <v>10</v>
      </c>
      <c r="D741">
        <v>20</v>
      </c>
      <c r="E741" t="s">
        <v>1624</v>
      </c>
      <c r="F741">
        <v>7033000</v>
      </c>
      <c r="G741" t="s">
        <v>1668</v>
      </c>
      <c r="H741" t="s">
        <v>2198</v>
      </c>
      <c r="I741" t="s">
        <v>582</v>
      </c>
      <c r="J741" t="s">
        <v>694</v>
      </c>
      <c r="K741" t="s">
        <v>1569</v>
      </c>
      <c r="M741" t="s">
        <v>1693</v>
      </c>
      <c r="N741" t="s">
        <v>1720</v>
      </c>
      <c r="O741" t="s">
        <v>667</v>
      </c>
      <c r="P741" t="s">
        <v>1144</v>
      </c>
      <c r="Q741" t="s">
        <v>2229</v>
      </c>
      <c r="R741" t="s">
        <v>2265</v>
      </c>
      <c r="S741" t="s">
        <v>205</v>
      </c>
      <c r="T741" t="s">
        <v>1569</v>
      </c>
      <c r="U741">
        <v>524.63</v>
      </c>
      <c r="V741">
        <v>2098.52</v>
      </c>
    </row>
    <row r="742" spans="1:22" hidden="1" x14ac:dyDescent="0.2">
      <c r="A742" s="1124">
        <v>11020017034000</v>
      </c>
      <c r="B742" t="s">
        <v>1624</v>
      </c>
      <c r="C742">
        <v>10</v>
      </c>
      <c r="D742">
        <v>20</v>
      </c>
      <c r="E742" t="s">
        <v>1624</v>
      </c>
      <c r="F742">
        <v>7034000</v>
      </c>
      <c r="G742" t="s">
        <v>1634</v>
      </c>
      <c r="H742" t="s">
        <v>2198</v>
      </c>
      <c r="I742" t="s">
        <v>582</v>
      </c>
      <c r="J742" t="s">
        <v>694</v>
      </c>
      <c r="K742" t="s">
        <v>1569</v>
      </c>
      <c r="M742" t="s">
        <v>1693</v>
      </c>
      <c r="N742" t="s">
        <v>1720</v>
      </c>
      <c r="O742" t="s">
        <v>667</v>
      </c>
      <c r="P742" t="s">
        <v>1144</v>
      </c>
      <c r="Q742" t="s">
        <v>2229</v>
      </c>
      <c r="R742" t="s">
        <v>2265</v>
      </c>
      <c r="S742" t="s">
        <v>205</v>
      </c>
      <c r="T742" t="s">
        <v>1569</v>
      </c>
      <c r="U742">
        <v>148.72</v>
      </c>
      <c r="V742">
        <v>594.88</v>
      </c>
    </row>
    <row r="743" spans="1:22" hidden="1" x14ac:dyDescent="0.2">
      <c r="A743" s="1124">
        <v>11020017131000</v>
      </c>
      <c r="B743" t="s">
        <v>1624</v>
      </c>
      <c r="C743">
        <v>10</v>
      </c>
      <c r="D743">
        <v>20</v>
      </c>
      <c r="E743" t="s">
        <v>1624</v>
      </c>
      <c r="F743">
        <v>7131000</v>
      </c>
      <c r="G743" t="s">
        <v>1635</v>
      </c>
      <c r="H743" t="s">
        <v>2198</v>
      </c>
      <c r="I743" t="s">
        <v>582</v>
      </c>
      <c r="J743" t="s">
        <v>594</v>
      </c>
      <c r="M743" t="s">
        <v>1693</v>
      </c>
      <c r="N743" t="s">
        <v>1720</v>
      </c>
      <c r="O743" t="s">
        <v>667</v>
      </c>
      <c r="P743" t="s">
        <v>1144</v>
      </c>
      <c r="Q743" t="s">
        <v>2229</v>
      </c>
      <c r="R743" t="s">
        <v>2265</v>
      </c>
      <c r="U743">
        <v>0</v>
      </c>
      <c r="V743">
        <v>0</v>
      </c>
    </row>
    <row r="744" spans="1:22" x14ac:dyDescent="0.2">
      <c r="A744" s="1124">
        <v>11020017240000</v>
      </c>
      <c r="B744" t="s">
        <v>1624</v>
      </c>
      <c r="C744">
        <v>10</v>
      </c>
      <c r="D744">
        <v>20</v>
      </c>
      <c r="E744" t="s">
        <v>1624</v>
      </c>
      <c r="F744">
        <v>7240000</v>
      </c>
      <c r="G744" t="s">
        <v>1636</v>
      </c>
      <c r="H744" t="s">
        <v>2198</v>
      </c>
      <c r="I744" t="s">
        <v>582</v>
      </c>
      <c r="J744" t="s">
        <v>598</v>
      </c>
      <c r="K744" t="s">
        <v>50</v>
      </c>
      <c r="M744" t="s">
        <v>1693</v>
      </c>
      <c r="N744" t="s">
        <v>1720</v>
      </c>
      <c r="O744" t="s">
        <v>667</v>
      </c>
      <c r="P744" t="s">
        <v>1144</v>
      </c>
      <c r="Q744" t="s">
        <v>2229</v>
      </c>
      <c r="R744" t="s">
        <v>2265</v>
      </c>
      <c r="U744">
        <v>0</v>
      </c>
      <c r="V744">
        <v>0</v>
      </c>
    </row>
    <row r="745" spans="1:22" x14ac:dyDescent="0.2">
      <c r="A745" s="1124">
        <v>11020017510000</v>
      </c>
      <c r="B745" t="s">
        <v>1624</v>
      </c>
      <c r="C745">
        <v>10</v>
      </c>
      <c r="D745">
        <v>20</v>
      </c>
      <c r="E745" t="s">
        <v>1624</v>
      </c>
      <c r="F745">
        <v>7510000</v>
      </c>
      <c r="G745" t="s">
        <v>1678</v>
      </c>
      <c r="H745" t="s">
        <v>2198</v>
      </c>
      <c r="I745" t="s">
        <v>582</v>
      </c>
      <c r="J745" t="s">
        <v>598</v>
      </c>
      <c r="M745" t="s">
        <v>1693</v>
      </c>
      <c r="N745" t="s">
        <v>1720</v>
      </c>
      <c r="O745" t="s">
        <v>667</v>
      </c>
      <c r="P745" t="s">
        <v>1144</v>
      </c>
      <c r="Q745" t="s">
        <v>2229</v>
      </c>
      <c r="R745" t="s">
        <v>2265</v>
      </c>
      <c r="U745">
        <v>0</v>
      </c>
      <c r="V745">
        <v>0</v>
      </c>
    </row>
    <row r="746" spans="1:22" x14ac:dyDescent="0.2">
      <c r="A746" s="1124">
        <v>11020017514000</v>
      </c>
      <c r="B746" t="s">
        <v>1624</v>
      </c>
      <c r="C746">
        <v>10</v>
      </c>
      <c r="D746">
        <v>20</v>
      </c>
      <c r="E746" t="s">
        <v>1624</v>
      </c>
      <c r="F746">
        <v>7514000</v>
      </c>
      <c r="G746" t="s">
        <v>2268</v>
      </c>
      <c r="H746" t="s">
        <v>2198</v>
      </c>
      <c r="I746" t="s">
        <v>582</v>
      </c>
      <c r="J746" t="s">
        <v>598</v>
      </c>
      <c r="M746" t="s">
        <v>1693</v>
      </c>
      <c r="N746" t="s">
        <v>1720</v>
      </c>
      <c r="O746" t="s">
        <v>667</v>
      </c>
      <c r="P746" t="s">
        <v>1144</v>
      </c>
      <c r="Q746" t="s">
        <v>2229</v>
      </c>
      <c r="R746" t="s">
        <v>2265</v>
      </c>
    </row>
    <row r="747" spans="1:22" x14ac:dyDescent="0.2">
      <c r="A747" s="1124">
        <v>11020017560000</v>
      </c>
      <c r="B747" t="s">
        <v>1624</v>
      </c>
      <c r="C747">
        <v>10</v>
      </c>
      <c r="D747">
        <v>20</v>
      </c>
      <c r="E747" t="s">
        <v>1624</v>
      </c>
      <c r="F747">
        <v>7560000</v>
      </c>
      <c r="G747" t="s">
        <v>1646</v>
      </c>
      <c r="H747" t="s">
        <v>2198</v>
      </c>
      <c r="I747" t="s">
        <v>582</v>
      </c>
      <c r="J747" t="s">
        <v>598</v>
      </c>
      <c r="M747" t="s">
        <v>1693</v>
      </c>
      <c r="N747" t="s">
        <v>1720</v>
      </c>
      <c r="O747" t="s">
        <v>667</v>
      </c>
      <c r="P747" t="s">
        <v>1144</v>
      </c>
      <c r="Q747" t="s">
        <v>2229</v>
      </c>
      <c r="R747" t="s">
        <v>2265</v>
      </c>
    </row>
    <row r="748" spans="1:22" x14ac:dyDescent="0.2">
      <c r="A748" s="1124">
        <v>11020017574000</v>
      </c>
      <c r="B748" t="s">
        <v>1624</v>
      </c>
      <c r="C748">
        <v>10</v>
      </c>
      <c r="D748">
        <v>20</v>
      </c>
      <c r="E748" t="s">
        <v>1624</v>
      </c>
      <c r="F748">
        <v>7574000</v>
      </c>
      <c r="G748" t="s">
        <v>1647</v>
      </c>
      <c r="H748" t="s">
        <v>2198</v>
      </c>
      <c r="I748" t="s">
        <v>582</v>
      </c>
      <c r="J748" t="s">
        <v>598</v>
      </c>
      <c r="M748" t="s">
        <v>1693</v>
      </c>
      <c r="N748" t="s">
        <v>1720</v>
      </c>
      <c r="O748" t="s">
        <v>667</v>
      </c>
      <c r="P748" t="s">
        <v>1144</v>
      </c>
      <c r="Q748" t="s">
        <v>2229</v>
      </c>
      <c r="R748" t="s">
        <v>2265</v>
      </c>
      <c r="U748">
        <v>0</v>
      </c>
      <c r="V748">
        <v>0</v>
      </c>
    </row>
    <row r="749" spans="1:22" x14ac:dyDescent="0.2">
      <c r="A749" s="1124">
        <v>11020017701000</v>
      </c>
      <c r="B749" t="s">
        <v>1624</v>
      </c>
      <c r="C749">
        <v>10</v>
      </c>
      <c r="D749">
        <v>20</v>
      </c>
      <c r="E749" t="s">
        <v>1624</v>
      </c>
      <c r="F749">
        <v>7701000</v>
      </c>
      <c r="G749" t="s">
        <v>1683</v>
      </c>
      <c r="H749" t="s">
        <v>2198</v>
      </c>
      <c r="I749" t="s">
        <v>582</v>
      </c>
      <c r="J749" t="s">
        <v>598</v>
      </c>
      <c r="M749" t="s">
        <v>1693</v>
      </c>
      <c r="N749" t="s">
        <v>1720</v>
      </c>
      <c r="O749" t="s">
        <v>667</v>
      </c>
      <c r="P749" t="s">
        <v>1144</v>
      </c>
      <c r="Q749" t="s">
        <v>2229</v>
      </c>
      <c r="R749" t="s">
        <v>2265</v>
      </c>
    </row>
    <row r="750" spans="1:22" x14ac:dyDescent="0.2">
      <c r="A750" s="1124">
        <v>11020017719000</v>
      </c>
      <c r="B750" t="s">
        <v>1624</v>
      </c>
      <c r="C750">
        <v>10</v>
      </c>
      <c r="D750">
        <v>20</v>
      </c>
      <c r="E750" t="s">
        <v>1624</v>
      </c>
      <c r="F750">
        <v>7719000</v>
      </c>
      <c r="G750" t="s">
        <v>1723</v>
      </c>
      <c r="H750" t="s">
        <v>2198</v>
      </c>
      <c r="I750" t="s">
        <v>582</v>
      </c>
      <c r="J750" t="s">
        <v>598</v>
      </c>
      <c r="M750" t="s">
        <v>1693</v>
      </c>
      <c r="N750" t="s">
        <v>1720</v>
      </c>
      <c r="O750" t="s">
        <v>667</v>
      </c>
      <c r="P750" t="s">
        <v>1144</v>
      </c>
      <c r="Q750" t="s">
        <v>2229</v>
      </c>
      <c r="R750" t="s">
        <v>2265</v>
      </c>
      <c r="U750">
        <v>0</v>
      </c>
      <c r="V750">
        <v>0</v>
      </c>
    </row>
    <row r="751" spans="1:22" x14ac:dyDescent="0.2">
      <c r="A751" s="1124">
        <v>11020017756000</v>
      </c>
      <c r="B751" t="s">
        <v>1624</v>
      </c>
      <c r="C751">
        <v>10</v>
      </c>
      <c r="D751">
        <v>20</v>
      </c>
      <c r="E751" t="s">
        <v>1624</v>
      </c>
      <c r="F751">
        <v>7756000</v>
      </c>
      <c r="G751" t="s">
        <v>1718</v>
      </c>
      <c r="H751" t="s">
        <v>2198</v>
      </c>
      <c r="I751" t="s">
        <v>582</v>
      </c>
      <c r="J751" t="s">
        <v>598</v>
      </c>
      <c r="M751" t="s">
        <v>1693</v>
      </c>
      <c r="N751" t="s">
        <v>1720</v>
      </c>
      <c r="O751" t="s">
        <v>667</v>
      </c>
      <c r="P751" t="s">
        <v>1144</v>
      </c>
      <c r="Q751" t="s">
        <v>2229</v>
      </c>
      <c r="R751" t="s">
        <v>2265</v>
      </c>
    </row>
    <row r="752" spans="1:22" x14ac:dyDescent="0.2">
      <c r="A752" s="1124">
        <v>11020017785000</v>
      </c>
      <c r="B752" t="s">
        <v>1624</v>
      </c>
      <c r="C752">
        <v>10</v>
      </c>
      <c r="D752">
        <v>20</v>
      </c>
      <c r="E752" t="s">
        <v>1624</v>
      </c>
      <c r="F752">
        <v>7785000</v>
      </c>
      <c r="G752" t="s">
        <v>1638</v>
      </c>
      <c r="H752" t="s">
        <v>2198</v>
      </c>
      <c r="I752" t="s">
        <v>582</v>
      </c>
      <c r="J752" t="s">
        <v>598</v>
      </c>
      <c r="L752" t="s">
        <v>268</v>
      </c>
      <c r="M752" t="s">
        <v>1693</v>
      </c>
      <c r="N752" t="s">
        <v>1720</v>
      </c>
      <c r="O752" t="s">
        <v>667</v>
      </c>
      <c r="P752" t="s">
        <v>1144</v>
      </c>
      <c r="Q752" t="s">
        <v>2229</v>
      </c>
      <c r="R752" t="s">
        <v>2265</v>
      </c>
      <c r="U752">
        <v>6148.56</v>
      </c>
      <c r="V752">
        <v>16989.919999999998</v>
      </c>
    </row>
    <row r="753" spans="1:22" x14ac:dyDescent="0.2">
      <c r="A753" s="1124">
        <v>11020017787000</v>
      </c>
      <c r="B753" t="s">
        <v>1624</v>
      </c>
      <c r="C753">
        <v>10</v>
      </c>
      <c r="D753">
        <v>20</v>
      </c>
      <c r="E753" t="s">
        <v>1624</v>
      </c>
      <c r="F753">
        <v>7787000</v>
      </c>
      <c r="G753" t="s">
        <v>1705</v>
      </c>
      <c r="H753" t="s">
        <v>2198</v>
      </c>
      <c r="I753" t="s">
        <v>582</v>
      </c>
      <c r="J753" t="s">
        <v>598</v>
      </c>
      <c r="M753" t="s">
        <v>1693</v>
      </c>
      <c r="N753" t="s">
        <v>1720</v>
      </c>
      <c r="O753" t="s">
        <v>667</v>
      </c>
      <c r="P753" t="s">
        <v>1144</v>
      </c>
      <c r="Q753" t="s">
        <v>2229</v>
      </c>
      <c r="R753" t="s">
        <v>2265</v>
      </c>
    </row>
    <row r="754" spans="1:22" x14ac:dyDescent="0.2">
      <c r="A754" s="1124">
        <v>11020017824000</v>
      </c>
      <c r="B754" t="s">
        <v>1624</v>
      </c>
      <c r="C754">
        <v>10</v>
      </c>
      <c r="D754">
        <v>20</v>
      </c>
      <c r="E754" t="s">
        <v>1624</v>
      </c>
      <c r="F754">
        <v>7824000</v>
      </c>
      <c r="G754" t="s">
        <v>1639</v>
      </c>
      <c r="H754" t="s">
        <v>2198</v>
      </c>
      <c r="I754" t="s">
        <v>582</v>
      </c>
      <c r="J754" t="s">
        <v>598</v>
      </c>
      <c r="M754" t="s">
        <v>1693</v>
      </c>
      <c r="N754" t="s">
        <v>1720</v>
      </c>
      <c r="O754" t="s">
        <v>667</v>
      </c>
      <c r="P754" t="s">
        <v>1144</v>
      </c>
      <c r="Q754" t="s">
        <v>2229</v>
      </c>
      <c r="R754" t="s">
        <v>2265</v>
      </c>
      <c r="U754">
        <v>3206.95</v>
      </c>
      <c r="V754">
        <v>9814.4599999999991</v>
      </c>
    </row>
    <row r="755" spans="1:22" x14ac:dyDescent="0.2">
      <c r="A755" s="1124">
        <v>11020017950000</v>
      </c>
      <c r="B755" t="s">
        <v>1624</v>
      </c>
      <c r="C755">
        <v>10</v>
      </c>
      <c r="D755">
        <v>20</v>
      </c>
      <c r="E755" t="s">
        <v>1624</v>
      </c>
      <c r="F755">
        <v>7950000</v>
      </c>
      <c r="G755" t="s">
        <v>1724</v>
      </c>
      <c r="H755" t="s">
        <v>2198</v>
      </c>
      <c r="I755" t="s">
        <v>582</v>
      </c>
      <c r="J755" t="s">
        <v>598</v>
      </c>
      <c r="L755" t="s">
        <v>268</v>
      </c>
      <c r="M755" t="s">
        <v>1693</v>
      </c>
      <c r="N755" t="s">
        <v>1720</v>
      </c>
      <c r="O755" t="s">
        <v>667</v>
      </c>
      <c r="P755" t="s">
        <v>1144</v>
      </c>
      <c r="Q755" t="s">
        <v>2229</v>
      </c>
      <c r="R755" t="s">
        <v>2265</v>
      </c>
      <c r="U755">
        <v>0</v>
      </c>
      <c r="V755">
        <v>0</v>
      </c>
    </row>
    <row r="756" spans="1:22" x14ac:dyDescent="0.2">
      <c r="A756" s="1124">
        <v>11020017980000</v>
      </c>
      <c r="B756" t="s">
        <v>1624</v>
      </c>
      <c r="C756">
        <v>10</v>
      </c>
      <c r="D756">
        <v>20</v>
      </c>
      <c r="E756" t="s">
        <v>1624</v>
      </c>
      <c r="F756">
        <v>7980000</v>
      </c>
      <c r="G756" t="s">
        <v>1725</v>
      </c>
      <c r="H756" t="s">
        <v>2198</v>
      </c>
      <c r="I756" t="s">
        <v>582</v>
      </c>
      <c r="J756" t="s">
        <v>598</v>
      </c>
      <c r="L756" t="s">
        <v>268</v>
      </c>
      <c r="M756" t="s">
        <v>1693</v>
      </c>
      <c r="N756" t="s">
        <v>1720</v>
      </c>
      <c r="O756" t="s">
        <v>667</v>
      </c>
      <c r="P756" t="s">
        <v>1144</v>
      </c>
      <c r="Q756" t="s">
        <v>2229</v>
      </c>
      <c r="R756" t="s">
        <v>2265</v>
      </c>
      <c r="U756">
        <v>0</v>
      </c>
      <c r="V756">
        <v>20000</v>
      </c>
    </row>
    <row r="757" spans="1:22" x14ac:dyDescent="0.2">
      <c r="A757" s="1124">
        <v>11020017990000</v>
      </c>
      <c r="B757" t="s">
        <v>1624</v>
      </c>
      <c r="C757">
        <v>10</v>
      </c>
      <c r="D757">
        <v>20</v>
      </c>
      <c r="E757" t="s">
        <v>1624</v>
      </c>
      <c r="F757">
        <v>7990000</v>
      </c>
      <c r="G757" t="s">
        <v>2208</v>
      </c>
      <c r="H757" t="s">
        <v>2198</v>
      </c>
      <c r="I757" t="s">
        <v>582</v>
      </c>
      <c r="J757" t="s">
        <v>598</v>
      </c>
      <c r="M757" t="s">
        <v>1693</v>
      </c>
      <c r="N757" t="s">
        <v>1720</v>
      </c>
      <c r="O757" t="s">
        <v>667</v>
      </c>
      <c r="P757" t="s">
        <v>1144</v>
      </c>
      <c r="Q757" t="s">
        <v>2229</v>
      </c>
      <c r="R757" t="s">
        <v>2265</v>
      </c>
    </row>
    <row r="758" spans="1:22" x14ac:dyDescent="0.2">
      <c r="A758" s="1124">
        <v>11020018061000</v>
      </c>
      <c r="B758" t="s">
        <v>1624</v>
      </c>
      <c r="C758">
        <v>10</v>
      </c>
      <c r="D758">
        <v>20</v>
      </c>
      <c r="E758" t="s">
        <v>1624</v>
      </c>
      <c r="F758">
        <v>8061000</v>
      </c>
      <c r="G758" t="s">
        <v>1691</v>
      </c>
      <c r="H758" t="s">
        <v>2198</v>
      </c>
      <c r="I758" t="s">
        <v>582</v>
      </c>
      <c r="J758" t="s">
        <v>598</v>
      </c>
      <c r="K758" t="s">
        <v>2204</v>
      </c>
      <c r="M758" t="s">
        <v>1693</v>
      </c>
      <c r="N758" t="s">
        <v>1720</v>
      </c>
      <c r="O758" t="s">
        <v>667</v>
      </c>
      <c r="P758" t="s">
        <v>1144</v>
      </c>
      <c r="Q758" t="s">
        <v>2229</v>
      </c>
      <c r="R758" t="s">
        <v>2265</v>
      </c>
    </row>
    <row r="759" spans="1:22" hidden="1" x14ac:dyDescent="0.2">
      <c r="A759" s="1124">
        <v>11020025269000</v>
      </c>
      <c r="B759" t="s">
        <v>1624</v>
      </c>
      <c r="C759">
        <v>10</v>
      </c>
      <c r="D759">
        <v>20</v>
      </c>
      <c r="E759" t="s">
        <v>1640</v>
      </c>
      <c r="F759">
        <v>5269000</v>
      </c>
      <c r="G759" t="s">
        <v>1716</v>
      </c>
      <c r="H759" t="s">
        <v>2198</v>
      </c>
      <c r="I759" t="s">
        <v>1625</v>
      </c>
      <c r="J759" t="s">
        <v>1245</v>
      </c>
      <c r="K759" t="s">
        <v>2218</v>
      </c>
      <c r="L759" t="s">
        <v>268</v>
      </c>
      <c r="M759" t="s">
        <v>2200</v>
      </c>
      <c r="N759" t="s">
        <v>1726</v>
      </c>
      <c r="O759" t="s">
        <v>649</v>
      </c>
      <c r="P759" t="s">
        <v>1109</v>
      </c>
      <c r="Q759" t="s">
        <v>2201</v>
      </c>
      <c r="R759" t="s">
        <v>2269</v>
      </c>
      <c r="U759">
        <v>0</v>
      </c>
      <c r="V759">
        <v>-209408</v>
      </c>
    </row>
    <row r="760" spans="1:22" hidden="1" x14ac:dyDescent="0.2">
      <c r="A760" s="1124">
        <v>11020025287000</v>
      </c>
      <c r="B760" t="s">
        <v>1624</v>
      </c>
      <c r="C760">
        <v>10</v>
      </c>
      <c r="D760">
        <v>20</v>
      </c>
      <c r="E760" t="s">
        <v>1640</v>
      </c>
      <c r="F760">
        <v>5287000</v>
      </c>
      <c r="G760" t="s">
        <v>1782</v>
      </c>
      <c r="H760" t="s">
        <v>2198</v>
      </c>
      <c r="I760" t="s">
        <v>1625</v>
      </c>
      <c r="J760" t="s">
        <v>1245</v>
      </c>
      <c r="M760" t="s">
        <v>2200</v>
      </c>
      <c r="N760" t="s">
        <v>1726</v>
      </c>
      <c r="O760" t="s">
        <v>649</v>
      </c>
      <c r="P760" t="s">
        <v>1109</v>
      </c>
      <c r="Q760" t="s">
        <v>2201</v>
      </c>
      <c r="R760" t="s">
        <v>2269</v>
      </c>
    </row>
    <row r="761" spans="1:22" hidden="1" x14ac:dyDescent="0.2">
      <c r="A761" s="1124">
        <v>11020025289000</v>
      </c>
      <c r="B761" t="s">
        <v>1624</v>
      </c>
      <c r="C761">
        <v>10</v>
      </c>
      <c r="D761">
        <v>20</v>
      </c>
      <c r="E761" t="s">
        <v>1640</v>
      </c>
      <c r="F761">
        <v>5289000</v>
      </c>
      <c r="G761" t="s">
        <v>2216</v>
      </c>
      <c r="H761" t="s">
        <v>2198</v>
      </c>
      <c r="I761" t="s">
        <v>1625</v>
      </c>
      <c r="J761" t="s">
        <v>1245</v>
      </c>
      <c r="K761" t="s">
        <v>2217</v>
      </c>
      <c r="M761" t="s">
        <v>2200</v>
      </c>
      <c r="N761" t="s">
        <v>1726</v>
      </c>
      <c r="O761" t="s">
        <v>649</v>
      </c>
      <c r="P761" t="s">
        <v>1109</v>
      </c>
      <c r="Q761" t="s">
        <v>2201</v>
      </c>
      <c r="R761" t="s">
        <v>2269</v>
      </c>
    </row>
    <row r="762" spans="1:22" hidden="1" x14ac:dyDescent="0.2">
      <c r="A762" s="1124">
        <v>11020025317000</v>
      </c>
      <c r="B762" t="s">
        <v>1624</v>
      </c>
      <c r="C762">
        <v>10</v>
      </c>
      <c r="D762">
        <v>20</v>
      </c>
      <c r="E762" t="s">
        <v>1640</v>
      </c>
      <c r="F762">
        <v>5317000</v>
      </c>
      <c r="G762" t="s">
        <v>2143</v>
      </c>
      <c r="H762" t="s">
        <v>2198</v>
      </c>
      <c r="I762" t="s">
        <v>1625</v>
      </c>
      <c r="J762" t="s">
        <v>691</v>
      </c>
      <c r="M762" t="s">
        <v>2200</v>
      </c>
      <c r="N762" t="s">
        <v>1726</v>
      </c>
      <c r="O762" t="s">
        <v>649</v>
      </c>
      <c r="P762" t="s">
        <v>1109</v>
      </c>
      <c r="Q762" t="s">
        <v>2201</v>
      </c>
      <c r="R762" t="s">
        <v>2269</v>
      </c>
    </row>
    <row r="763" spans="1:22" hidden="1" x14ac:dyDescent="0.2">
      <c r="A763" s="1124">
        <v>11020025318000</v>
      </c>
      <c r="B763" t="s">
        <v>1624</v>
      </c>
      <c r="C763">
        <v>10</v>
      </c>
      <c r="D763">
        <v>20</v>
      </c>
      <c r="E763" t="s">
        <v>1640</v>
      </c>
      <c r="F763">
        <v>5318000</v>
      </c>
      <c r="G763" t="s">
        <v>2144</v>
      </c>
      <c r="H763" t="s">
        <v>2198</v>
      </c>
      <c r="I763" t="s">
        <v>1625</v>
      </c>
      <c r="J763" t="s">
        <v>691</v>
      </c>
      <c r="M763" t="s">
        <v>2200</v>
      </c>
      <c r="N763" t="s">
        <v>1726</v>
      </c>
      <c r="O763" t="s">
        <v>649</v>
      </c>
      <c r="P763" t="s">
        <v>1109</v>
      </c>
      <c r="Q763" t="s">
        <v>2201</v>
      </c>
      <c r="R763" t="s">
        <v>2269</v>
      </c>
    </row>
    <row r="764" spans="1:22" hidden="1" x14ac:dyDescent="0.2">
      <c r="A764" s="1124">
        <v>11020025319000</v>
      </c>
      <c r="B764" t="s">
        <v>1624</v>
      </c>
      <c r="C764">
        <v>10</v>
      </c>
      <c r="D764">
        <v>20</v>
      </c>
      <c r="E764" t="s">
        <v>1640</v>
      </c>
      <c r="F764">
        <v>5319000</v>
      </c>
      <c r="G764" t="s">
        <v>2145</v>
      </c>
      <c r="H764" t="s">
        <v>2198</v>
      </c>
      <c r="I764" t="s">
        <v>1625</v>
      </c>
      <c r="J764" t="s">
        <v>691</v>
      </c>
      <c r="M764" t="s">
        <v>2200</v>
      </c>
      <c r="N764" t="s">
        <v>1726</v>
      </c>
      <c r="O764" t="s">
        <v>649</v>
      </c>
      <c r="P764" t="s">
        <v>1109</v>
      </c>
      <c r="Q764" t="s">
        <v>2201</v>
      </c>
      <c r="R764" t="s">
        <v>2269</v>
      </c>
    </row>
    <row r="765" spans="1:22" hidden="1" x14ac:dyDescent="0.2">
      <c r="A765" s="1124">
        <v>11020027010000</v>
      </c>
      <c r="B765" t="s">
        <v>1624</v>
      </c>
      <c r="C765">
        <v>10</v>
      </c>
      <c r="D765">
        <v>20</v>
      </c>
      <c r="E765" t="s">
        <v>1640</v>
      </c>
      <c r="F765">
        <v>7010000</v>
      </c>
      <c r="G765" t="s">
        <v>1628</v>
      </c>
      <c r="H765" t="s">
        <v>2198</v>
      </c>
      <c r="I765" t="s">
        <v>582</v>
      </c>
      <c r="J765" t="s">
        <v>694</v>
      </c>
      <c r="K765" t="s">
        <v>206</v>
      </c>
      <c r="M765" t="s">
        <v>2200</v>
      </c>
      <c r="N765" t="s">
        <v>1726</v>
      </c>
      <c r="O765" t="s">
        <v>649</v>
      </c>
      <c r="P765" t="s">
        <v>1109</v>
      </c>
      <c r="Q765" t="s">
        <v>2201</v>
      </c>
      <c r="R765" t="s">
        <v>2269</v>
      </c>
      <c r="S765" t="s">
        <v>205</v>
      </c>
      <c r="T765" t="s">
        <v>206</v>
      </c>
      <c r="U765">
        <v>22137</v>
      </c>
      <c r="V765">
        <v>88548</v>
      </c>
    </row>
    <row r="766" spans="1:22" hidden="1" x14ac:dyDescent="0.2">
      <c r="A766" s="1124">
        <v>11020027011000</v>
      </c>
      <c r="B766" t="s">
        <v>1624</v>
      </c>
      <c r="C766">
        <v>10</v>
      </c>
      <c r="D766">
        <v>20</v>
      </c>
      <c r="E766" t="s">
        <v>1640</v>
      </c>
      <c r="F766">
        <v>7011000</v>
      </c>
      <c r="G766" t="s">
        <v>1642</v>
      </c>
      <c r="H766" t="s">
        <v>2198</v>
      </c>
      <c r="I766" t="s">
        <v>582</v>
      </c>
      <c r="J766" t="s">
        <v>694</v>
      </c>
      <c r="K766" t="s">
        <v>206</v>
      </c>
      <c r="M766" t="s">
        <v>2200</v>
      </c>
      <c r="N766" t="s">
        <v>1726</v>
      </c>
      <c r="O766" t="s">
        <v>649</v>
      </c>
      <c r="P766" t="s">
        <v>1109</v>
      </c>
      <c r="Q766" t="s">
        <v>2201</v>
      </c>
      <c r="R766" t="s">
        <v>2269</v>
      </c>
      <c r="S766" t="s">
        <v>205</v>
      </c>
      <c r="T766" t="s">
        <v>206</v>
      </c>
      <c r="U766">
        <v>0</v>
      </c>
      <c r="V766">
        <v>0</v>
      </c>
    </row>
    <row r="767" spans="1:22" hidden="1" x14ac:dyDescent="0.2">
      <c r="A767" s="1124">
        <v>11020027013000</v>
      </c>
      <c r="B767" t="s">
        <v>1624</v>
      </c>
      <c r="C767">
        <v>10</v>
      </c>
      <c r="D767">
        <v>20</v>
      </c>
      <c r="E767" t="s">
        <v>1640</v>
      </c>
      <c r="F767">
        <v>7013000</v>
      </c>
      <c r="G767" t="s">
        <v>1698</v>
      </c>
      <c r="H767" t="s">
        <v>2198</v>
      </c>
      <c r="I767" t="s">
        <v>582</v>
      </c>
      <c r="J767" t="s">
        <v>694</v>
      </c>
      <c r="K767" t="s">
        <v>1572</v>
      </c>
      <c r="M767" t="s">
        <v>2200</v>
      </c>
      <c r="N767" t="s">
        <v>1726</v>
      </c>
      <c r="O767" t="s">
        <v>649</v>
      </c>
      <c r="P767" t="s">
        <v>1109</v>
      </c>
      <c r="Q767" t="s">
        <v>2201</v>
      </c>
      <c r="R767" t="s">
        <v>2269</v>
      </c>
      <c r="S767" t="s">
        <v>205</v>
      </c>
      <c r="T767" t="s">
        <v>1572</v>
      </c>
      <c r="U767">
        <v>0</v>
      </c>
      <c r="V767">
        <v>1434</v>
      </c>
    </row>
    <row r="768" spans="1:22" hidden="1" x14ac:dyDescent="0.2">
      <c r="A768" s="1124">
        <v>11020027014000</v>
      </c>
      <c r="B768" t="s">
        <v>1624</v>
      </c>
      <c r="C768">
        <v>10</v>
      </c>
      <c r="D768">
        <v>20</v>
      </c>
      <c r="E768" t="s">
        <v>1640</v>
      </c>
      <c r="F768">
        <v>7014000</v>
      </c>
      <c r="G768" t="s">
        <v>1630</v>
      </c>
      <c r="H768" t="s">
        <v>2198</v>
      </c>
      <c r="I768" t="s">
        <v>582</v>
      </c>
      <c r="J768" t="s">
        <v>694</v>
      </c>
      <c r="K768" t="s">
        <v>1570</v>
      </c>
      <c r="M768" t="s">
        <v>2200</v>
      </c>
      <c r="N768" t="s">
        <v>1726</v>
      </c>
      <c r="O768" t="s">
        <v>649</v>
      </c>
      <c r="P768" t="s">
        <v>1109</v>
      </c>
      <c r="Q768" t="s">
        <v>2201</v>
      </c>
      <c r="R768" t="s">
        <v>2269</v>
      </c>
      <c r="S768" t="s">
        <v>205</v>
      </c>
      <c r="T768" t="s">
        <v>1570</v>
      </c>
    </row>
    <row r="769" spans="1:22" hidden="1" x14ac:dyDescent="0.2">
      <c r="A769" s="1124">
        <v>11020027020000</v>
      </c>
      <c r="B769" t="s">
        <v>1624</v>
      </c>
      <c r="C769">
        <v>10</v>
      </c>
      <c r="D769">
        <v>20</v>
      </c>
      <c r="E769" t="s">
        <v>1640</v>
      </c>
      <c r="F769">
        <v>7020000</v>
      </c>
      <c r="G769" t="s">
        <v>1741</v>
      </c>
      <c r="H769" t="s">
        <v>2198</v>
      </c>
      <c r="I769" t="s">
        <v>582</v>
      </c>
      <c r="J769" t="s">
        <v>694</v>
      </c>
      <c r="K769" t="s">
        <v>1310</v>
      </c>
      <c r="M769" t="s">
        <v>2200</v>
      </c>
      <c r="N769" t="s">
        <v>1726</v>
      </c>
      <c r="O769" t="s">
        <v>649</v>
      </c>
      <c r="P769" t="s">
        <v>1109</v>
      </c>
      <c r="Q769" t="s">
        <v>2201</v>
      </c>
      <c r="R769" t="s">
        <v>2269</v>
      </c>
      <c r="S769" t="s">
        <v>205</v>
      </c>
      <c r="T769" t="s">
        <v>1310</v>
      </c>
    </row>
    <row r="770" spans="1:22" hidden="1" x14ac:dyDescent="0.2">
      <c r="A770" s="1124">
        <v>11020027027000</v>
      </c>
      <c r="B770" t="s">
        <v>1624</v>
      </c>
      <c r="C770">
        <v>10</v>
      </c>
      <c r="D770">
        <v>20</v>
      </c>
      <c r="E770" t="s">
        <v>1640</v>
      </c>
      <c r="F770">
        <v>7027000</v>
      </c>
      <c r="G770" t="s">
        <v>1631</v>
      </c>
      <c r="H770" t="s">
        <v>2198</v>
      </c>
      <c r="I770" t="s">
        <v>582</v>
      </c>
      <c r="J770" t="s">
        <v>694</v>
      </c>
      <c r="K770" t="s">
        <v>1344</v>
      </c>
      <c r="M770" t="s">
        <v>2200</v>
      </c>
      <c r="N770" t="s">
        <v>1726</v>
      </c>
      <c r="O770" t="s">
        <v>649</v>
      </c>
      <c r="P770" t="s">
        <v>1109</v>
      </c>
      <c r="Q770" t="s">
        <v>2201</v>
      </c>
      <c r="R770" t="s">
        <v>2269</v>
      </c>
      <c r="S770" t="s">
        <v>205</v>
      </c>
      <c r="T770" t="s">
        <v>1344</v>
      </c>
    </row>
    <row r="771" spans="1:22" hidden="1" x14ac:dyDescent="0.2">
      <c r="A771" s="1124">
        <v>11020027031000</v>
      </c>
      <c r="B771" t="s">
        <v>1624</v>
      </c>
      <c r="C771">
        <v>10</v>
      </c>
      <c r="D771">
        <v>20</v>
      </c>
      <c r="E771" t="s">
        <v>1640</v>
      </c>
      <c r="F771">
        <v>7031000</v>
      </c>
      <c r="G771" t="s">
        <v>1632</v>
      </c>
      <c r="H771" t="s">
        <v>2198</v>
      </c>
      <c r="I771" t="s">
        <v>582</v>
      </c>
      <c r="J771" t="s">
        <v>694</v>
      </c>
      <c r="K771" t="s">
        <v>1569</v>
      </c>
      <c r="M771" t="s">
        <v>2200</v>
      </c>
      <c r="N771" t="s">
        <v>1726</v>
      </c>
      <c r="O771" t="s">
        <v>649</v>
      </c>
      <c r="P771" t="s">
        <v>1109</v>
      </c>
      <c r="Q771" t="s">
        <v>2201</v>
      </c>
      <c r="R771" t="s">
        <v>2269</v>
      </c>
      <c r="S771" t="s">
        <v>205</v>
      </c>
      <c r="T771" t="s">
        <v>1569</v>
      </c>
      <c r="U771">
        <v>3984.66</v>
      </c>
      <c r="V771">
        <v>15938.64</v>
      </c>
    </row>
    <row r="772" spans="1:22" hidden="1" x14ac:dyDescent="0.2">
      <c r="A772" s="1124">
        <v>11020027032000</v>
      </c>
      <c r="B772" t="s">
        <v>1624</v>
      </c>
      <c r="C772">
        <v>10</v>
      </c>
      <c r="D772">
        <v>20</v>
      </c>
      <c r="E772" t="s">
        <v>1640</v>
      </c>
      <c r="F772">
        <v>7032000</v>
      </c>
      <c r="G772" t="s">
        <v>1633</v>
      </c>
      <c r="H772" t="s">
        <v>2198</v>
      </c>
      <c r="I772" t="s">
        <v>582</v>
      </c>
      <c r="J772" t="s">
        <v>694</v>
      </c>
      <c r="K772" t="s">
        <v>199</v>
      </c>
      <c r="M772" t="s">
        <v>2200</v>
      </c>
      <c r="N772" t="s">
        <v>1726</v>
      </c>
      <c r="O772" t="s">
        <v>649</v>
      </c>
      <c r="P772" t="s">
        <v>1109</v>
      </c>
      <c r="Q772" t="s">
        <v>2201</v>
      </c>
      <c r="R772" t="s">
        <v>2269</v>
      </c>
      <c r="S772" t="s">
        <v>205</v>
      </c>
      <c r="T772" t="s">
        <v>199</v>
      </c>
      <c r="U772">
        <v>708.6</v>
      </c>
      <c r="V772">
        <v>1417.2</v>
      </c>
    </row>
    <row r="773" spans="1:22" hidden="1" x14ac:dyDescent="0.2">
      <c r="A773" s="1124">
        <v>11020027033000</v>
      </c>
      <c r="B773" t="s">
        <v>1624</v>
      </c>
      <c r="C773">
        <v>10</v>
      </c>
      <c r="D773">
        <v>20</v>
      </c>
      <c r="E773" t="s">
        <v>1640</v>
      </c>
      <c r="F773">
        <v>7033000</v>
      </c>
      <c r="G773" t="s">
        <v>1668</v>
      </c>
      <c r="H773" t="s">
        <v>2198</v>
      </c>
      <c r="I773" t="s">
        <v>582</v>
      </c>
      <c r="J773" t="s">
        <v>694</v>
      </c>
      <c r="K773" t="s">
        <v>1569</v>
      </c>
      <c r="M773" t="s">
        <v>2200</v>
      </c>
      <c r="N773" t="s">
        <v>1726</v>
      </c>
      <c r="O773" t="s">
        <v>649</v>
      </c>
      <c r="P773" t="s">
        <v>1109</v>
      </c>
      <c r="Q773" t="s">
        <v>2201</v>
      </c>
      <c r="R773" t="s">
        <v>2269</v>
      </c>
      <c r="S773" t="s">
        <v>205</v>
      </c>
      <c r="T773" t="s">
        <v>1569</v>
      </c>
    </row>
    <row r="774" spans="1:22" hidden="1" x14ac:dyDescent="0.2">
      <c r="A774" s="1124">
        <v>11020027034000</v>
      </c>
      <c r="B774" t="s">
        <v>1624</v>
      </c>
      <c r="C774">
        <v>10</v>
      </c>
      <c r="D774">
        <v>20</v>
      </c>
      <c r="E774" t="s">
        <v>1640</v>
      </c>
      <c r="F774">
        <v>7034000</v>
      </c>
      <c r="G774" t="s">
        <v>1634</v>
      </c>
      <c r="H774" t="s">
        <v>2198</v>
      </c>
      <c r="I774" t="s">
        <v>582</v>
      </c>
      <c r="J774" t="s">
        <v>694</v>
      </c>
      <c r="K774" t="s">
        <v>1569</v>
      </c>
      <c r="M774" t="s">
        <v>2200</v>
      </c>
      <c r="N774" t="s">
        <v>1726</v>
      </c>
      <c r="O774" t="s">
        <v>649</v>
      </c>
      <c r="P774" t="s">
        <v>1109</v>
      </c>
      <c r="Q774" t="s">
        <v>2201</v>
      </c>
      <c r="R774" t="s">
        <v>2269</v>
      </c>
      <c r="S774" t="s">
        <v>205</v>
      </c>
      <c r="T774" t="s">
        <v>1569</v>
      </c>
      <c r="U774">
        <v>148.72</v>
      </c>
      <c r="V774">
        <v>594.88</v>
      </c>
    </row>
    <row r="775" spans="1:22" hidden="1" x14ac:dyDescent="0.2">
      <c r="A775" s="1124">
        <v>11020027035000</v>
      </c>
      <c r="B775" t="s">
        <v>1624</v>
      </c>
      <c r="C775">
        <v>10</v>
      </c>
      <c r="D775">
        <v>20</v>
      </c>
      <c r="E775" t="s">
        <v>1640</v>
      </c>
      <c r="F775">
        <v>7035000</v>
      </c>
      <c r="G775" t="s">
        <v>2222</v>
      </c>
      <c r="H775" t="s">
        <v>2198</v>
      </c>
      <c r="I775" t="s">
        <v>582</v>
      </c>
      <c r="J775" t="s">
        <v>694</v>
      </c>
      <c r="K775" t="s">
        <v>1344</v>
      </c>
      <c r="M775" t="s">
        <v>2200</v>
      </c>
      <c r="N775" t="s">
        <v>1726</v>
      </c>
      <c r="O775" t="s">
        <v>649</v>
      </c>
      <c r="P775" t="s">
        <v>1109</v>
      </c>
      <c r="Q775" t="s">
        <v>2201</v>
      </c>
      <c r="R775" t="s">
        <v>2269</v>
      </c>
      <c r="S775" t="s">
        <v>205</v>
      </c>
      <c r="T775" t="s">
        <v>1344</v>
      </c>
    </row>
    <row r="776" spans="1:22" hidden="1" x14ac:dyDescent="0.2">
      <c r="A776" s="1124">
        <v>11020027131000</v>
      </c>
      <c r="B776" t="s">
        <v>1624</v>
      </c>
      <c r="C776">
        <v>10</v>
      </c>
      <c r="D776">
        <v>20</v>
      </c>
      <c r="E776" t="s">
        <v>1640</v>
      </c>
      <c r="F776">
        <v>7131000</v>
      </c>
      <c r="G776" t="s">
        <v>1635</v>
      </c>
      <c r="H776" t="s">
        <v>2198</v>
      </c>
      <c r="I776" t="s">
        <v>582</v>
      </c>
      <c r="J776" t="s">
        <v>594</v>
      </c>
      <c r="M776" t="s">
        <v>2200</v>
      </c>
      <c r="N776" t="s">
        <v>1726</v>
      </c>
      <c r="O776" t="s">
        <v>649</v>
      </c>
      <c r="P776" t="s">
        <v>1109</v>
      </c>
      <c r="Q776" t="s">
        <v>2201</v>
      </c>
      <c r="R776" t="s">
        <v>2269</v>
      </c>
      <c r="U776">
        <v>0</v>
      </c>
      <c r="V776">
        <v>0</v>
      </c>
    </row>
    <row r="777" spans="1:22" x14ac:dyDescent="0.2">
      <c r="A777" s="1124">
        <v>11020027240000</v>
      </c>
      <c r="B777" t="s">
        <v>1624</v>
      </c>
      <c r="C777">
        <v>10</v>
      </c>
      <c r="D777">
        <v>20</v>
      </c>
      <c r="E777" t="s">
        <v>1640</v>
      </c>
      <c r="F777">
        <v>7240000</v>
      </c>
      <c r="G777" t="s">
        <v>1636</v>
      </c>
      <c r="H777" t="s">
        <v>2198</v>
      </c>
      <c r="I777" t="s">
        <v>582</v>
      </c>
      <c r="J777" t="s">
        <v>598</v>
      </c>
      <c r="K777" t="s">
        <v>50</v>
      </c>
      <c r="M777" t="s">
        <v>2200</v>
      </c>
      <c r="N777" t="s">
        <v>1726</v>
      </c>
      <c r="O777" t="s">
        <v>649</v>
      </c>
      <c r="P777" t="s">
        <v>1109</v>
      </c>
      <c r="Q777" t="s">
        <v>2201</v>
      </c>
      <c r="R777" t="s">
        <v>2269</v>
      </c>
    </row>
    <row r="778" spans="1:22" x14ac:dyDescent="0.2">
      <c r="A778" s="1124">
        <v>11020027285000</v>
      </c>
      <c r="B778" t="s">
        <v>1624</v>
      </c>
      <c r="C778">
        <v>10</v>
      </c>
      <c r="D778">
        <v>20</v>
      </c>
      <c r="E778" t="s">
        <v>1640</v>
      </c>
      <c r="F778">
        <v>7285000</v>
      </c>
      <c r="G778" t="s">
        <v>1700</v>
      </c>
      <c r="H778" t="s">
        <v>2198</v>
      </c>
      <c r="I778" t="s">
        <v>582</v>
      </c>
      <c r="J778" t="s">
        <v>598</v>
      </c>
      <c r="K778" t="s">
        <v>50</v>
      </c>
      <c r="M778" t="s">
        <v>2200</v>
      </c>
      <c r="N778" t="s">
        <v>1726</v>
      </c>
      <c r="O778" t="s">
        <v>649</v>
      </c>
      <c r="P778" t="s">
        <v>1109</v>
      </c>
      <c r="Q778" t="s">
        <v>2201</v>
      </c>
      <c r="R778" t="s">
        <v>2269</v>
      </c>
    </row>
    <row r="779" spans="1:22" hidden="1" x14ac:dyDescent="0.2">
      <c r="A779" s="1124">
        <v>11020027365000</v>
      </c>
      <c r="B779" t="s">
        <v>1624</v>
      </c>
      <c r="C779">
        <v>10</v>
      </c>
      <c r="D779">
        <v>20</v>
      </c>
      <c r="E779" t="s">
        <v>1640</v>
      </c>
      <c r="F779">
        <v>7365000</v>
      </c>
      <c r="G779" t="s">
        <v>1701</v>
      </c>
      <c r="H779" t="s">
        <v>2198</v>
      </c>
      <c r="I779" t="s">
        <v>582</v>
      </c>
      <c r="J779" t="s">
        <v>698</v>
      </c>
      <c r="M779" t="s">
        <v>2200</v>
      </c>
      <c r="N779" t="s">
        <v>1726</v>
      </c>
      <c r="O779" t="s">
        <v>649</v>
      </c>
      <c r="P779" t="s">
        <v>1109</v>
      </c>
      <c r="Q779" t="s">
        <v>2201</v>
      </c>
      <c r="R779" t="s">
        <v>2269</v>
      </c>
      <c r="U779">
        <v>0</v>
      </c>
      <c r="V779">
        <v>1600</v>
      </c>
    </row>
    <row r="780" spans="1:22" x14ac:dyDescent="0.2">
      <c r="A780" s="1124">
        <v>11020027510000</v>
      </c>
      <c r="B780" t="s">
        <v>1624</v>
      </c>
      <c r="C780">
        <v>10</v>
      </c>
      <c r="D780">
        <v>20</v>
      </c>
      <c r="E780" t="s">
        <v>1640</v>
      </c>
      <c r="F780">
        <v>7510000</v>
      </c>
      <c r="G780" t="s">
        <v>1678</v>
      </c>
      <c r="H780" t="s">
        <v>2198</v>
      </c>
      <c r="I780" t="s">
        <v>582</v>
      </c>
      <c r="J780" t="s">
        <v>598</v>
      </c>
      <c r="M780" t="s">
        <v>2200</v>
      </c>
      <c r="N780" t="s">
        <v>1726</v>
      </c>
      <c r="O780" t="s">
        <v>649</v>
      </c>
      <c r="P780" t="s">
        <v>1109</v>
      </c>
      <c r="Q780" t="s">
        <v>2201</v>
      </c>
      <c r="R780" t="s">
        <v>2269</v>
      </c>
    </row>
    <row r="781" spans="1:22" x14ac:dyDescent="0.2">
      <c r="A781" s="1124">
        <v>11020027560000</v>
      </c>
      <c r="B781" t="s">
        <v>1624</v>
      </c>
      <c r="C781">
        <v>10</v>
      </c>
      <c r="D781">
        <v>20</v>
      </c>
      <c r="E781" t="s">
        <v>1640</v>
      </c>
      <c r="F781">
        <v>7560000</v>
      </c>
      <c r="G781" t="s">
        <v>1646</v>
      </c>
      <c r="H781" t="s">
        <v>2198</v>
      </c>
      <c r="I781" t="s">
        <v>582</v>
      </c>
      <c r="J781" t="s">
        <v>598</v>
      </c>
      <c r="M781" t="s">
        <v>2200</v>
      </c>
      <c r="N781" t="s">
        <v>1726</v>
      </c>
      <c r="O781" t="s">
        <v>649</v>
      </c>
      <c r="P781" t="s">
        <v>1109</v>
      </c>
      <c r="Q781" t="s">
        <v>2201</v>
      </c>
      <c r="R781" t="s">
        <v>2269</v>
      </c>
    </row>
    <row r="782" spans="1:22" x14ac:dyDescent="0.2">
      <c r="A782" s="1124">
        <v>11020027574000</v>
      </c>
      <c r="B782" t="s">
        <v>1624</v>
      </c>
      <c r="C782">
        <v>10</v>
      </c>
      <c r="D782">
        <v>20</v>
      </c>
      <c r="E782" t="s">
        <v>1640</v>
      </c>
      <c r="F782">
        <v>7574000</v>
      </c>
      <c r="G782" t="s">
        <v>1647</v>
      </c>
      <c r="H782" t="s">
        <v>2198</v>
      </c>
      <c r="I782" t="s">
        <v>582</v>
      </c>
      <c r="J782" t="s">
        <v>598</v>
      </c>
      <c r="M782" t="s">
        <v>2200</v>
      </c>
      <c r="N782" t="s">
        <v>1726</v>
      </c>
      <c r="O782" t="s">
        <v>649</v>
      </c>
      <c r="P782" t="s">
        <v>1109</v>
      </c>
      <c r="Q782" t="s">
        <v>2201</v>
      </c>
      <c r="R782" t="s">
        <v>2269</v>
      </c>
      <c r="U782">
        <v>0</v>
      </c>
      <c r="V782">
        <v>0</v>
      </c>
    </row>
    <row r="783" spans="1:22" x14ac:dyDescent="0.2">
      <c r="A783" s="1124">
        <v>11020027638000</v>
      </c>
      <c r="B783" t="s">
        <v>1624</v>
      </c>
      <c r="C783">
        <v>10</v>
      </c>
      <c r="D783">
        <v>20</v>
      </c>
      <c r="E783" t="s">
        <v>1640</v>
      </c>
      <c r="F783">
        <v>7638000</v>
      </c>
      <c r="G783" t="s">
        <v>1682</v>
      </c>
      <c r="H783" t="s">
        <v>2198</v>
      </c>
      <c r="I783" t="s">
        <v>582</v>
      </c>
      <c r="J783" t="s">
        <v>598</v>
      </c>
      <c r="M783" t="s">
        <v>2200</v>
      </c>
      <c r="N783" t="s">
        <v>1726</v>
      </c>
      <c r="O783" t="s">
        <v>649</v>
      </c>
      <c r="P783" t="s">
        <v>1109</v>
      </c>
      <c r="Q783" t="s">
        <v>2201</v>
      </c>
      <c r="R783" t="s">
        <v>2269</v>
      </c>
    </row>
    <row r="784" spans="1:22" x14ac:dyDescent="0.2">
      <c r="A784" s="1124">
        <v>11020027703000</v>
      </c>
      <c r="B784" t="s">
        <v>1624</v>
      </c>
      <c r="C784">
        <v>10</v>
      </c>
      <c r="D784">
        <v>20</v>
      </c>
      <c r="E784" t="s">
        <v>1640</v>
      </c>
      <c r="F784">
        <v>7703000</v>
      </c>
      <c r="G784" t="s">
        <v>1704</v>
      </c>
      <c r="H784" t="s">
        <v>2198</v>
      </c>
      <c r="I784" t="s">
        <v>582</v>
      </c>
      <c r="J784" t="s">
        <v>598</v>
      </c>
      <c r="M784" t="s">
        <v>2200</v>
      </c>
      <c r="N784" t="s">
        <v>1726</v>
      </c>
      <c r="O784" t="s">
        <v>649</v>
      </c>
      <c r="P784" t="s">
        <v>1109</v>
      </c>
      <c r="Q784" t="s">
        <v>2201</v>
      </c>
      <c r="R784" t="s">
        <v>2269</v>
      </c>
    </row>
    <row r="785" spans="1:22" x14ac:dyDescent="0.2">
      <c r="A785" s="1124">
        <v>11020027749000</v>
      </c>
      <c r="B785" t="s">
        <v>1624</v>
      </c>
      <c r="C785">
        <v>10</v>
      </c>
      <c r="D785">
        <v>20</v>
      </c>
      <c r="E785" t="s">
        <v>1640</v>
      </c>
      <c r="F785">
        <v>7749000</v>
      </c>
      <c r="G785" t="s">
        <v>1738</v>
      </c>
      <c r="H785" t="s">
        <v>2198</v>
      </c>
      <c r="I785" t="s">
        <v>582</v>
      </c>
      <c r="J785" t="s">
        <v>598</v>
      </c>
      <c r="M785" t="s">
        <v>2200</v>
      </c>
      <c r="N785" t="s">
        <v>1726</v>
      </c>
      <c r="O785" t="s">
        <v>649</v>
      </c>
      <c r="P785" t="s">
        <v>1109</v>
      </c>
      <c r="Q785" t="s">
        <v>2201</v>
      </c>
      <c r="R785" t="s">
        <v>2269</v>
      </c>
    </row>
    <row r="786" spans="1:22" x14ac:dyDescent="0.2">
      <c r="A786" s="1124">
        <v>11020027785000</v>
      </c>
      <c r="B786" t="s">
        <v>1624</v>
      </c>
      <c r="C786">
        <v>10</v>
      </c>
      <c r="D786">
        <v>20</v>
      </c>
      <c r="E786" t="s">
        <v>1640</v>
      </c>
      <c r="F786">
        <v>7785000</v>
      </c>
      <c r="G786" t="s">
        <v>1638</v>
      </c>
      <c r="H786" t="s">
        <v>2198</v>
      </c>
      <c r="I786" t="s">
        <v>582</v>
      </c>
      <c r="J786" t="s">
        <v>598</v>
      </c>
      <c r="M786" t="s">
        <v>2200</v>
      </c>
      <c r="N786" t="s">
        <v>1726</v>
      </c>
      <c r="O786" t="s">
        <v>649</v>
      </c>
      <c r="P786" t="s">
        <v>1109</v>
      </c>
      <c r="Q786" t="s">
        <v>2201</v>
      </c>
      <c r="R786" t="s">
        <v>2269</v>
      </c>
      <c r="U786">
        <v>18857.310000000001</v>
      </c>
      <c r="V786">
        <v>31070.51</v>
      </c>
    </row>
    <row r="787" spans="1:22" x14ac:dyDescent="0.2">
      <c r="A787" s="1124">
        <v>11020027789000</v>
      </c>
      <c r="B787" t="s">
        <v>1624</v>
      </c>
      <c r="C787">
        <v>10</v>
      </c>
      <c r="D787">
        <v>20</v>
      </c>
      <c r="E787" t="s">
        <v>1640</v>
      </c>
      <c r="F787">
        <v>7789000</v>
      </c>
      <c r="G787" t="s">
        <v>1688</v>
      </c>
      <c r="H787" t="s">
        <v>2198</v>
      </c>
      <c r="I787" t="s">
        <v>582</v>
      </c>
      <c r="J787" t="s">
        <v>598</v>
      </c>
      <c r="M787" t="s">
        <v>2200</v>
      </c>
      <c r="N787" t="s">
        <v>1726</v>
      </c>
      <c r="O787" t="s">
        <v>649</v>
      </c>
      <c r="P787" t="s">
        <v>1109</v>
      </c>
      <c r="Q787" t="s">
        <v>2201</v>
      </c>
      <c r="R787" t="s">
        <v>2269</v>
      </c>
    </row>
    <row r="788" spans="1:22" x14ac:dyDescent="0.2">
      <c r="A788" s="1124">
        <v>11020027824000</v>
      </c>
      <c r="B788" t="s">
        <v>1624</v>
      </c>
      <c r="C788">
        <v>10</v>
      </c>
      <c r="D788">
        <v>20</v>
      </c>
      <c r="E788" t="s">
        <v>1640</v>
      </c>
      <c r="F788">
        <v>7824000</v>
      </c>
      <c r="G788" t="s">
        <v>1639</v>
      </c>
      <c r="H788" t="s">
        <v>2198</v>
      </c>
      <c r="I788" t="s">
        <v>582</v>
      </c>
      <c r="J788" t="s">
        <v>598</v>
      </c>
      <c r="M788" t="s">
        <v>2200</v>
      </c>
      <c r="N788" t="s">
        <v>1726</v>
      </c>
      <c r="O788" t="s">
        <v>649</v>
      </c>
      <c r="P788" t="s">
        <v>1109</v>
      </c>
      <c r="Q788" t="s">
        <v>2201</v>
      </c>
      <c r="R788" t="s">
        <v>2269</v>
      </c>
      <c r="U788">
        <v>121.22</v>
      </c>
      <c r="V788">
        <v>2010.13</v>
      </c>
    </row>
    <row r="789" spans="1:22" x14ac:dyDescent="0.2">
      <c r="A789" s="1124">
        <v>11020027950000</v>
      </c>
      <c r="B789" t="s">
        <v>1624</v>
      </c>
      <c r="C789">
        <v>10</v>
      </c>
      <c r="D789">
        <v>20</v>
      </c>
      <c r="E789" t="s">
        <v>1640</v>
      </c>
      <c r="F789">
        <v>7950000</v>
      </c>
      <c r="G789" t="s">
        <v>1724</v>
      </c>
      <c r="H789" t="s">
        <v>2198</v>
      </c>
      <c r="I789" t="s">
        <v>582</v>
      </c>
      <c r="J789" t="s">
        <v>598</v>
      </c>
      <c r="M789" t="s">
        <v>2200</v>
      </c>
      <c r="N789" t="s">
        <v>1726</v>
      </c>
      <c r="O789" t="s">
        <v>649</v>
      </c>
      <c r="P789" t="s">
        <v>1109</v>
      </c>
      <c r="Q789" t="s">
        <v>2201</v>
      </c>
      <c r="R789" t="s">
        <v>2269</v>
      </c>
      <c r="U789">
        <v>800</v>
      </c>
      <c r="V789">
        <v>800</v>
      </c>
    </row>
    <row r="790" spans="1:22" x14ac:dyDescent="0.2">
      <c r="A790" s="1124">
        <v>11020027957000</v>
      </c>
      <c r="B790" t="s">
        <v>1624</v>
      </c>
      <c r="C790">
        <v>10</v>
      </c>
      <c r="D790">
        <v>20</v>
      </c>
      <c r="E790" t="s">
        <v>1640</v>
      </c>
      <c r="F790">
        <v>7957000</v>
      </c>
      <c r="G790" t="s">
        <v>1727</v>
      </c>
      <c r="H790" t="s">
        <v>2198</v>
      </c>
      <c r="I790" t="s">
        <v>582</v>
      </c>
      <c r="J790" t="s">
        <v>598</v>
      </c>
      <c r="M790" t="s">
        <v>2200</v>
      </c>
      <c r="N790" t="s">
        <v>1726</v>
      </c>
      <c r="O790" t="s">
        <v>649</v>
      </c>
      <c r="P790" t="s">
        <v>1109</v>
      </c>
      <c r="Q790" t="s">
        <v>2201</v>
      </c>
      <c r="R790" t="s">
        <v>2269</v>
      </c>
      <c r="U790">
        <v>0</v>
      </c>
      <c r="V790">
        <v>-194560.6</v>
      </c>
    </row>
    <row r="791" spans="1:22" x14ac:dyDescent="0.2">
      <c r="A791" s="1124">
        <v>11020027958000</v>
      </c>
      <c r="B791" t="s">
        <v>1624</v>
      </c>
      <c r="C791">
        <v>10</v>
      </c>
      <c r="D791">
        <v>20</v>
      </c>
      <c r="E791" t="s">
        <v>1640</v>
      </c>
      <c r="F791">
        <v>7958000</v>
      </c>
      <c r="G791" t="s">
        <v>2270</v>
      </c>
      <c r="H791" t="s">
        <v>2198</v>
      </c>
      <c r="I791" t="s">
        <v>582</v>
      </c>
      <c r="J791" t="s">
        <v>598</v>
      </c>
      <c r="M791" t="s">
        <v>2200</v>
      </c>
      <c r="N791" t="s">
        <v>1726</v>
      </c>
      <c r="O791" t="s">
        <v>649</v>
      </c>
      <c r="P791" t="s">
        <v>1109</v>
      </c>
      <c r="Q791" t="s">
        <v>2201</v>
      </c>
      <c r="R791" t="s">
        <v>2269</v>
      </c>
    </row>
    <row r="792" spans="1:22" x14ac:dyDescent="0.2">
      <c r="A792" s="1124">
        <v>11020027980000</v>
      </c>
      <c r="B792" t="s">
        <v>1624</v>
      </c>
      <c r="C792">
        <v>10</v>
      </c>
      <c r="D792">
        <v>20</v>
      </c>
      <c r="E792" t="s">
        <v>1640</v>
      </c>
      <c r="F792">
        <v>7980000</v>
      </c>
      <c r="G792" t="s">
        <v>1725</v>
      </c>
      <c r="H792" t="s">
        <v>2198</v>
      </c>
      <c r="I792" t="s">
        <v>582</v>
      </c>
      <c r="J792" t="s">
        <v>598</v>
      </c>
      <c r="M792" t="s">
        <v>2200</v>
      </c>
      <c r="N792" t="s">
        <v>1726</v>
      </c>
      <c r="O792" t="s">
        <v>649</v>
      </c>
      <c r="P792" t="s">
        <v>1109</v>
      </c>
      <c r="Q792" t="s">
        <v>2201</v>
      </c>
      <c r="R792" t="s">
        <v>2269</v>
      </c>
    </row>
    <row r="793" spans="1:22" x14ac:dyDescent="0.2">
      <c r="A793" s="1124">
        <v>11020027990000</v>
      </c>
      <c r="B793" t="s">
        <v>1624</v>
      </c>
      <c r="C793">
        <v>10</v>
      </c>
      <c r="D793">
        <v>20</v>
      </c>
      <c r="E793" t="s">
        <v>1640</v>
      </c>
      <c r="F793">
        <v>7990000</v>
      </c>
      <c r="G793" t="s">
        <v>2208</v>
      </c>
      <c r="H793" t="s">
        <v>2198</v>
      </c>
      <c r="I793" t="s">
        <v>582</v>
      </c>
      <c r="J793" t="s">
        <v>598</v>
      </c>
      <c r="M793" t="s">
        <v>2200</v>
      </c>
      <c r="N793" t="s">
        <v>1726</v>
      </c>
      <c r="O793" t="s">
        <v>649</v>
      </c>
      <c r="P793" t="s">
        <v>1109</v>
      </c>
      <c r="Q793" t="s">
        <v>2201</v>
      </c>
      <c r="R793" t="s">
        <v>2269</v>
      </c>
    </row>
    <row r="794" spans="1:22" x14ac:dyDescent="0.2">
      <c r="A794" s="1124">
        <v>11020028622000</v>
      </c>
      <c r="B794" t="s">
        <v>1624</v>
      </c>
      <c r="C794">
        <v>10</v>
      </c>
      <c r="D794">
        <v>20</v>
      </c>
      <c r="E794" t="s">
        <v>1640</v>
      </c>
      <c r="F794">
        <v>8622000</v>
      </c>
      <c r="G794" t="s">
        <v>2236</v>
      </c>
      <c r="H794" t="s">
        <v>2198</v>
      </c>
      <c r="I794" t="s">
        <v>582</v>
      </c>
      <c r="J794" t="s">
        <v>598</v>
      </c>
      <c r="K794" t="s">
        <v>2204</v>
      </c>
      <c r="M794" t="s">
        <v>2200</v>
      </c>
      <c r="N794" t="s">
        <v>1726</v>
      </c>
      <c r="O794" t="s">
        <v>649</v>
      </c>
      <c r="P794" t="s">
        <v>1109</v>
      </c>
      <c r="Q794" t="s">
        <v>2201</v>
      </c>
      <c r="R794" t="s">
        <v>2269</v>
      </c>
    </row>
    <row r="795" spans="1:22" hidden="1" x14ac:dyDescent="0.2">
      <c r="A795" s="1124">
        <v>11020035287000</v>
      </c>
      <c r="B795" t="s">
        <v>1624</v>
      </c>
      <c r="C795">
        <v>10</v>
      </c>
      <c r="D795">
        <v>20</v>
      </c>
      <c r="E795" t="s">
        <v>1692</v>
      </c>
      <c r="F795">
        <v>5287000</v>
      </c>
      <c r="G795" t="s">
        <v>1782</v>
      </c>
      <c r="H795" t="s">
        <v>2198</v>
      </c>
      <c r="I795" t="s">
        <v>1625</v>
      </c>
      <c r="J795" t="s">
        <v>1245</v>
      </c>
      <c r="M795" t="s">
        <v>2200</v>
      </c>
      <c r="N795" t="s">
        <v>1728</v>
      </c>
      <c r="O795" t="s">
        <v>659</v>
      </c>
      <c r="P795" t="s">
        <v>1126</v>
      </c>
      <c r="Q795" t="s">
        <v>2201</v>
      </c>
      <c r="R795" t="s">
        <v>2271</v>
      </c>
    </row>
    <row r="796" spans="1:22" hidden="1" x14ac:dyDescent="0.2">
      <c r="A796" s="1124">
        <v>11020035289000</v>
      </c>
      <c r="B796" t="s">
        <v>1624</v>
      </c>
      <c r="C796">
        <v>10</v>
      </c>
      <c r="D796">
        <v>20</v>
      </c>
      <c r="E796" t="s">
        <v>1692</v>
      </c>
      <c r="F796">
        <v>5289000</v>
      </c>
      <c r="G796" t="s">
        <v>2216</v>
      </c>
      <c r="H796" t="s">
        <v>2198</v>
      </c>
      <c r="I796" t="s">
        <v>1625</v>
      </c>
      <c r="J796" t="s">
        <v>1245</v>
      </c>
      <c r="K796" t="s">
        <v>2217</v>
      </c>
      <c r="M796" t="s">
        <v>2200</v>
      </c>
      <c r="N796" t="s">
        <v>1728</v>
      </c>
      <c r="O796" t="s">
        <v>659</v>
      </c>
      <c r="P796" t="s">
        <v>1126</v>
      </c>
      <c r="Q796" t="s">
        <v>2201</v>
      </c>
      <c r="R796" t="s">
        <v>2271</v>
      </c>
      <c r="U796">
        <v>0</v>
      </c>
      <c r="V796">
        <v>0</v>
      </c>
    </row>
    <row r="797" spans="1:22" hidden="1" x14ac:dyDescent="0.2">
      <c r="A797" s="1124">
        <v>11020037010000</v>
      </c>
      <c r="B797" t="s">
        <v>1624</v>
      </c>
      <c r="C797">
        <v>10</v>
      </c>
      <c r="D797">
        <v>20</v>
      </c>
      <c r="E797" t="s">
        <v>1692</v>
      </c>
      <c r="F797">
        <v>7010000</v>
      </c>
      <c r="G797" t="s">
        <v>1628</v>
      </c>
      <c r="H797" t="s">
        <v>2198</v>
      </c>
      <c r="I797" t="s">
        <v>582</v>
      </c>
      <c r="J797" t="s">
        <v>694</v>
      </c>
      <c r="K797" t="s">
        <v>206</v>
      </c>
      <c r="M797" t="s">
        <v>2200</v>
      </c>
      <c r="N797" t="s">
        <v>1728</v>
      </c>
      <c r="O797" t="s">
        <v>659</v>
      </c>
      <c r="P797" t="s">
        <v>1126</v>
      </c>
      <c r="Q797" t="s">
        <v>2201</v>
      </c>
      <c r="R797" t="s">
        <v>2271</v>
      </c>
      <c r="S797" t="s">
        <v>205</v>
      </c>
      <c r="T797" t="s">
        <v>206</v>
      </c>
      <c r="U797">
        <v>25326.07</v>
      </c>
      <c r="V797">
        <v>97304.28</v>
      </c>
    </row>
    <row r="798" spans="1:22" hidden="1" x14ac:dyDescent="0.2">
      <c r="A798" s="1124">
        <v>11020037011000</v>
      </c>
      <c r="B798" t="s">
        <v>1624</v>
      </c>
      <c r="C798">
        <v>10</v>
      </c>
      <c r="D798">
        <v>20</v>
      </c>
      <c r="E798" t="s">
        <v>1692</v>
      </c>
      <c r="F798">
        <v>7011000</v>
      </c>
      <c r="G798" t="s">
        <v>1642</v>
      </c>
      <c r="H798" t="s">
        <v>2198</v>
      </c>
      <c r="I798" t="s">
        <v>582</v>
      </c>
      <c r="J798" t="s">
        <v>694</v>
      </c>
      <c r="K798" t="s">
        <v>206</v>
      </c>
      <c r="M798" t="s">
        <v>2200</v>
      </c>
      <c r="N798" t="s">
        <v>1728</v>
      </c>
      <c r="O798" t="s">
        <v>659</v>
      </c>
      <c r="P798" t="s">
        <v>1126</v>
      </c>
      <c r="Q798" t="s">
        <v>2201</v>
      </c>
      <c r="R798" t="s">
        <v>2271</v>
      </c>
      <c r="S798" t="s">
        <v>205</v>
      </c>
      <c r="T798" t="s">
        <v>206</v>
      </c>
    </row>
    <row r="799" spans="1:22" hidden="1" x14ac:dyDescent="0.2">
      <c r="A799" s="1124">
        <v>11020037012000</v>
      </c>
      <c r="B799" t="s">
        <v>1624</v>
      </c>
      <c r="C799">
        <v>10</v>
      </c>
      <c r="D799">
        <v>20</v>
      </c>
      <c r="E799" t="s">
        <v>1692</v>
      </c>
      <c r="F799">
        <v>7012000</v>
      </c>
      <c r="G799" t="s">
        <v>1629</v>
      </c>
      <c r="H799" t="s">
        <v>2198</v>
      </c>
      <c r="I799" t="s">
        <v>582</v>
      </c>
      <c r="J799" t="s">
        <v>694</v>
      </c>
      <c r="K799" t="s">
        <v>1308</v>
      </c>
      <c r="M799" t="s">
        <v>2200</v>
      </c>
      <c r="N799" t="s">
        <v>1728</v>
      </c>
      <c r="O799" t="s">
        <v>659</v>
      </c>
      <c r="P799" t="s">
        <v>1126</v>
      </c>
      <c r="Q799" t="s">
        <v>2201</v>
      </c>
      <c r="R799" t="s">
        <v>2271</v>
      </c>
      <c r="S799" t="s">
        <v>205</v>
      </c>
      <c r="T799" t="s">
        <v>1308</v>
      </c>
    </row>
    <row r="800" spans="1:22" hidden="1" x14ac:dyDescent="0.2">
      <c r="A800" s="1124">
        <v>11020037013000</v>
      </c>
      <c r="B800" t="s">
        <v>1624</v>
      </c>
      <c r="C800">
        <v>10</v>
      </c>
      <c r="D800">
        <v>20</v>
      </c>
      <c r="E800" t="s">
        <v>1692</v>
      </c>
      <c r="F800">
        <v>7013000</v>
      </c>
      <c r="G800" t="s">
        <v>1698</v>
      </c>
      <c r="H800" t="s">
        <v>2198</v>
      </c>
      <c r="I800" t="s">
        <v>582</v>
      </c>
      <c r="J800" t="s">
        <v>694</v>
      </c>
      <c r="K800" t="s">
        <v>1572</v>
      </c>
      <c r="M800" t="s">
        <v>2200</v>
      </c>
      <c r="N800" t="s">
        <v>1728</v>
      </c>
      <c r="O800" t="s">
        <v>659</v>
      </c>
      <c r="P800" t="s">
        <v>1126</v>
      </c>
      <c r="Q800" t="s">
        <v>2201</v>
      </c>
      <c r="R800" t="s">
        <v>2271</v>
      </c>
      <c r="S800" t="s">
        <v>205</v>
      </c>
      <c r="T800" t="s">
        <v>1572</v>
      </c>
    </row>
    <row r="801" spans="1:22" hidden="1" x14ac:dyDescent="0.2">
      <c r="A801" s="1124">
        <v>11020037014000</v>
      </c>
      <c r="B801" t="s">
        <v>1624</v>
      </c>
      <c r="C801">
        <v>10</v>
      </c>
      <c r="D801">
        <v>20</v>
      </c>
      <c r="E801" t="s">
        <v>1692</v>
      </c>
      <c r="F801">
        <v>7014000</v>
      </c>
      <c r="G801" t="s">
        <v>1630</v>
      </c>
      <c r="H801" t="s">
        <v>2198</v>
      </c>
      <c r="I801" t="s">
        <v>582</v>
      </c>
      <c r="J801" t="s">
        <v>694</v>
      </c>
      <c r="K801" t="s">
        <v>1570</v>
      </c>
      <c r="M801" t="s">
        <v>2200</v>
      </c>
      <c r="N801" t="s">
        <v>1728</v>
      </c>
      <c r="O801" t="s">
        <v>659</v>
      </c>
      <c r="P801" t="s">
        <v>1126</v>
      </c>
      <c r="Q801" t="s">
        <v>2201</v>
      </c>
      <c r="R801" t="s">
        <v>2271</v>
      </c>
      <c r="S801" t="s">
        <v>205</v>
      </c>
      <c r="T801" t="s">
        <v>1570</v>
      </c>
    </row>
    <row r="802" spans="1:22" hidden="1" x14ac:dyDescent="0.2">
      <c r="A802" s="1124">
        <v>11020037020000</v>
      </c>
      <c r="B802" t="s">
        <v>1624</v>
      </c>
      <c r="C802">
        <v>10</v>
      </c>
      <c r="D802">
        <v>20</v>
      </c>
      <c r="E802" t="s">
        <v>1692</v>
      </c>
      <c r="F802">
        <v>7020000</v>
      </c>
      <c r="G802" t="s">
        <v>1741</v>
      </c>
      <c r="H802" t="s">
        <v>2198</v>
      </c>
      <c r="I802" t="s">
        <v>582</v>
      </c>
      <c r="J802" t="s">
        <v>694</v>
      </c>
      <c r="K802" t="s">
        <v>1310</v>
      </c>
      <c r="M802" t="s">
        <v>2200</v>
      </c>
      <c r="N802" t="s">
        <v>1728</v>
      </c>
      <c r="O802" t="s">
        <v>659</v>
      </c>
      <c r="P802" t="s">
        <v>1126</v>
      </c>
      <c r="Q802" t="s">
        <v>2201</v>
      </c>
      <c r="R802" t="s">
        <v>2271</v>
      </c>
      <c r="S802" t="s">
        <v>205</v>
      </c>
      <c r="T802" t="s">
        <v>1310</v>
      </c>
    </row>
    <row r="803" spans="1:22" hidden="1" x14ac:dyDescent="0.2">
      <c r="A803" s="1124">
        <v>11020037021000</v>
      </c>
      <c r="B803" t="s">
        <v>1624</v>
      </c>
      <c r="C803">
        <v>10</v>
      </c>
      <c r="D803">
        <v>20</v>
      </c>
      <c r="E803" t="s">
        <v>1692</v>
      </c>
      <c r="F803">
        <v>7021000</v>
      </c>
      <c r="G803" t="s">
        <v>1771</v>
      </c>
      <c r="H803" t="s">
        <v>2198</v>
      </c>
      <c r="I803" t="s">
        <v>582</v>
      </c>
      <c r="J803" t="s">
        <v>694</v>
      </c>
      <c r="K803" t="s">
        <v>1309</v>
      </c>
      <c r="M803" t="s">
        <v>2200</v>
      </c>
      <c r="N803" t="s">
        <v>1728</v>
      </c>
      <c r="O803" t="s">
        <v>659</v>
      </c>
      <c r="P803" t="s">
        <v>1126</v>
      </c>
      <c r="Q803" t="s">
        <v>2201</v>
      </c>
      <c r="R803" t="s">
        <v>2271</v>
      </c>
      <c r="S803" t="s">
        <v>205</v>
      </c>
      <c r="T803" t="s">
        <v>1309</v>
      </c>
    </row>
    <row r="804" spans="1:22" hidden="1" x14ac:dyDescent="0.2">
      <c r="A804" s="1124">
        <v>11020037027000</v>
      </c>
      <c r="B804" t="s">
        <v>1624</v>
      </c>
      <c r="C804">
        <v>10</v>
      </c>
      <c r="D804">
        <v>20</v>
      </c>
      <c r="E804" t="s">
        <v>1692</v>
      </c>
      <c r="F804">
        <v>7027000</v>
      </c>
      <c r="G804" t="s">
        <v>1631</v>
      </c>
      <c r="H804" t="s">
        <v>2198</v>
      </c>
      <c r="I804" t="s">
        <v>582</v>
      </c>
      <c r="J804" t="s">
        <v>694</v>
      </c>
      <c r="K804" t="s">
        <v>1344</v>
      </c>
      <c r="M804" t="s">
        <v>2200</v>
      </c>
      <c r="N804" t="s">
        <v>1728</v>
      </c>
      <c r="O804" t="s">
        <v>659</v>
      </c>
      <c r="P804" t="s">
        <v>1126</v>
      </c>
      <c r="Q804" t="s">
        <v>2201</v>
      </c>
      <c r="R804" t="s">
        <v>2271</v>
      </c>
      <c r="S804" t="s">
        <v>205</v>
      </c>
      <c r="T804" t="s">
        <v>1344</v>
      </c>
    </row>
    <row r="805" spans="1:22" hidden="1" x14ac:dyDescent="0.2">
      <c r="A805" s="1124">
        <v>11020037031000</v>
      </c>
      <c r="B805" t="s">
        <v>1624</v>
      </c>
      <c r="C805">
        <v>10</v>
      </c>
      <c r="D805">
        <v>20</v>
      </c>
      <c r="E805" t="s">
        <v>1692</v>
      </c>
      <c r="F805">
        <v>7031000</v>
      </c>
      <c r="G805" t="s">
        <v>1632</v>
      </c>
      <c r="H805" t="s">
        <v>2198</v>
      </c>
      <c r="I805" t="s">
        <v>582</v>
      </c>
      <c r="J805" t="s">
        <v>694</v>
      </c>
      <c r="K805" t="s">
        <v>1569</v>
      </c>
      <c r="M805" t="s">
        <v>2200</v>
      </c>
      <c r="N805" t="s">
        <v>1728</v>
      </c>
      <c r="O805" t="s">
        <v>659</v>
      </c>
      <c r="P805" t="s">
        <v>1126</v>
      </c>
      <c r="Q805" t="s">
        <v>2201</v>
      </c>
      <c r="R805" t="s">
        <v>2271</v>
      </c>
      <c r="S805" t="s">
        <v>205</v>
      </c>
      <c r="T805" t="s">
        <v>1569</v>
      </c>
    </row>
    <row r="806" spans="1:22" hidden="1" x14ac:dyDescent="0.2">
      <c r="A806" s="1124">
        <v>11020037032000</v>
      </c>
      <c r="B806" t="s">
        <v>1624</v>
      </c>
      <c r="C806">
        <v>10</v>
      </c>
      <c r="D806">
        <v>20</v>
      </c>
      <c r="E806" t="s">
        <v>1692</v>
      </c>
      <c r="F806">
        <v>7032000</v>
      </c>
      <c r="G806" t="s">
        <v>1633</v>
      </c>
      <c r="H806" t="s">
        <v>2198</v>
      </c>
      <c r="I806" t="s">
        <v>582</v>
      </c>
      <c r="J806" t="s">
        <v>694</v>
      </c>
      <c r="K806" t="s">
        <v>199</v>
      </c>
      <c r="M806" t="s">
        <v>2200</v>
      </c>
      <c r="N806" t="s">
        <v>1728</v>
      </c>
      <c r="O806" t="s">
        <v>659</v>
      </c>
      <c r="P806" t="s">
        <v>1126</v>
      </c>
      <c r="Q806" t="s">
        <v>2201</v>
      </c>
      <c r="R806" t="s">
        <v>2271</v>
      </c>
      <c r="S806" t="s">
        <v>205</v>
      </c>
      <c r="T806" t="s">
        <v>199</v>
      </c>
      <c r="U806">
        <v>1195.8</v>
      </c>
      <c r="V806">
        <v>4783.2</v>
      </c>
    </row>
    <row r="807" spans="1:22" hidden="1" x14ac:dyDescent="0.2">
      <c r="A807" s="1124">
        <v>11020037033000</v>
      </c>
      <c r="B807" t="s">
        <v>1624</v>
      </c>
      <c r="C807">
        <v>10</v>
      </c>
      <c r="D807">
        <v>20</v>
      </c>
      <c r="E807" t="s">
        <v>1692</v>
      </c>
      <c r="F807">
        <v>7033000</v>
      </c>
      <c r="G807" t="s">
        <v>1668</v>
      </c>
      <c r="H807" t="s">
        <v>2198</v>
      </c>
      <c r="I807" t="s">
        <v>582</v>
      </c>
      <c r="J807" t="s">
        <v>694</v>
      </c>
      <c r="K807" t="s">
        <v>1569</v>
      </c>
      <c r="M807" t="s">
        <v>2200</v>
      </c>
      <c r="N807" t="s">
        <v>1728</v>
      </c>
      <c r="O807" t="s">
        <v>659</v>
      </c>
      <c r="P807" t="s">
        <v>1126</v>
      </c>
      <c r="Q807" t="s">
        <v>2201</v>
      </c>
      <c r="R807" t="s">
        <v>2271</v>
      </c>
      <c r="S807" t="s">
        <v>205</v>
      </c>
      <c r="T807" t="s">
        <v>1569</v>
      </c>
    </row>
    <row r="808" spans="1:22" hidden="1" x14ac:dyDescent="0.2">
      <c r="A808" s="1124">
        <v>11020037034000</v>
      </c>
      <c r="B808" t="s">
        <v>1624</v>
      </c>
      <c r="C808">
        <v>10</v>
      </c>
      <c r="D808">
        <v>20</v>
      </c>
      <c r="E808" t="s">
        <v>1692</v>
      </c>
      <c r="F808">
        <v>7034000</v>
      </c>
      <c r="G808" t="s">
        <v>1634</v>
      </c>
      <c r="H808" t="s">
        <v>2198</v>
      </c>
      <c r="I808" t="s">
        <v>582</v>
      </c>
      <c r="J808" t="s">
        <v>694</v>
      </c>
      <c r="K808" t="s">
        <v>1569</v>
      </c>
      <c r="M808" t="s">
        <v>2200</v>
      </c>
      <c r="N808" t="s">
        <v>1728</v>
      </c>
      <c r="O808" t="s">
        <v>659</v>
      </c>
      <c r="P808" t="s">
        <v>1126</v>
      </c>
      <c r="Q808" t="s">
        <v>2201</v>
      </c>
      <c r="R808" t="s">
        <v>2271</v>
      </c>
      <c r="S808" t="s">
        <v>205</v>
      </c>
      <c r="T808" t="s">
        <v>1569</v>
      </c>
      <c r="U808">
        <v>215.43</v>
      </c>
      <c r="V808">
        <v>821.72</v>
      </c>
    </row>
    <row r="809" spans="1:22" hidden="1" x14ac:dyDescent="0.2">
      <c r="A809" s="1124">
        <v>11020037082000</v>
      </c>
      <c r="B809" t="s">
        <v>1624</v>
      </c>
      <c r="C809">
        <v>10</v>
      </c>
      <c r="D809">
        <v>20</v>
      </c>
      <c r="E809" t="s">
        <v>1692</v>
      </c>
      <c r="F809">
        <v>7082000</v>
      </c>
      <c r="G809" t="s">
        <v>1644</v>
      </c>
      <c r="H809" t="s">
        <v>2198</v>
      </c>
      <c r="I809" t="s">
        <v>582</v>
      </c>
      <c r="J809" t="s">
        <v>593</v>
      </c>
      <c r="K809" t="s">
        <v>206</v>
      </c>
      <c r="M809" t="s">
        <v>2200</v>
      </c>
      <c r="N809" t="s">
        <v>1728</v>
      </c>
      <c r="O809" t="s">
        <v>659</v>
      </c>
      <c r="P809" t="s">
        <v>1126</v>
      </c>
      <c r="Q809" t="s">
        <v>2201</v>
      </c>
      <c r="R809" t="s">
        <v>2271</v>
      </c>
      <c r="S809" t="s">
        <v>198</v>
      </c>
      <c r="T809" t="s">
        <v>206</v>
      </c>
    </row>
    <row r="810" spans="1:22" x14ac:dyDescent="0.2">
      <c r="A810" s="1124">
        <v>11020037240000</v>
      </c>
      <c r="B810" t="s">
        <v>1624</v>
      </c>
      <c r="C810">
        <v>10</v>
      </c>
      <c r="D810">
        <v>20</v>
      </c>
      <c r="E810" t="s">
        <v>1692</v>
      </c>
      <c r="F810">
        <v>7240000</v>
      </c>
      <c r="G810" t="s">
        <v>1636</v>
      </c>
      <c r="H810" t="s">
        <v>2198</v>
      </c>
      <c r="I810" t="s">
        <v>582</v>
      </c>
      <c r="J810" t="s">
        <v>598</v>
      </c>
      <c r="K810" t="s">
        <v>50</v>
      </c>
      <c r="M810" t="s">
        <v>2200</v>
      </c>
      <c r="N810" t="s">
        <v>1728</v>
      </c>
      <c r="O810" t="s">
        <v>659</v>
      </c>
      <c r="P810" t="s">
        <v>1126</v>
      </c>
      <c r="Q810" t="s">
        <v>2201</v>
      </c>
      <c r="R810" t="s">
        <v>2271</v>
      </c>
    </row>
    <row r="811" spans="1:22" x14ac:dyDescent="0.2">
      <c r="A811" s="1124">
        <v>11020037510000</v>
      </c>
      <c r="B811" t="s">
        <v>1624</v>
      </c>
      <c r="C811">
        <v>10</v>
      </c>
      <c r="D811">
        <v>20</v>
      </c>
      <c r="E811" t="s">
        <v>1692</v>
      </c>
      <c r="F811">
        <v>7510000</v>
      </c>
      <c r="G811" t="s">
        <v>1678</v>
      </c>
      <c r="H811" t="s">
        <v>2198</v>
      </c>
      <c r="I811" t="s">
        <v>582</v>
      </c>
      <c r="J811" t="s">
        <v>598</v>
      </c>
      <c r="M811" t="s">
        <v>2200</v>
      </c>
      <c r="N811" t="s">
        <v>1728</v>
      </c>
      <c r="O811" t="s">
        <v>659</v>
      </c>
      <c r="P811" t="s">
        <v>1126</v>
      </c>
      <c r="Q811" t="s">
        <v>2201</v>
      </c>
      <c r="R811" t="s">
        <v>2271</v>
      </c>
    </row>
    <row r="812" spans="1:22" x14ac:dyDescent="0.2">
      <c r="A812" s="1124">
        <v>11020037514000</v>
      </c>
      <c r="B812" t="s">
        <v>1624</v>
      </c>
      <c r="C812">
        <v>10</v>
      </c>
      <c r="D812">
        <v>20</v>
      </c>
      <c r="E812" t="s">
        <v>1692</v>
      </c>
      <c r="F812">
        <v>7514000</v>
      </c>
      <c r="G812" t="s">
        <v>2268</v>
      </c>
      <c r="H812" t="s">
        <v>2198</v>
      </c>
      <c r="I812" t="s">
        <v>582</v>
      </c>
      <c r="J812" t="s">
        <v>598</v>
      </c>
      <c r="M812" t="s">
        <v>2200</v>
      </c>
      <c r="N812" t="s">
        <v>1728</v>
      </c>
      <c r="O812" t="s">
        <v>659</v>
      </c>
      <c r="P812" t="s">
        <v>1126</v>
      </c>
      <c r="Q812" t="s">
        <v>2201</v>
      </c>
      <c r="R812" t="s">
        <v>2271</v>
      </c>
    </row>
    <row r="813" spans="1:22" x14ac:dyDescent="0.2">
      <c r="A813" s="1124">
        <v>11020037560000</v>
      </c>
      <c r="B813" t="s">
        <v>1624</v>
      </c>
      <c r="C813">
        <v>10</v>
      </c>
      <c r="D813">
        <v>20</v>
      </c>
      <c r="E813" t="s">
        <v>1692</v>
      </c>
      <c r="F813">
        <v>7560000</v>
      </c>
      <c r="G813" t="s">
        <v>1646</v>
      </c>
      <c r="H813" t="s">
        <v>2198</v>
      </c>
      <c r="I813" t="s">
        <v>582</v>
      </c>
      <c r="J813" t="s">
        <v>598</v>
      </c>
      <c r="M813" t="s">
        <v>2200</v>
      </c>
      <c r="N813" t="s">
        <v>1728</v>
      </c>
      <c r="O813" t="s">
        <v>659</v>
      </c>
      <c r="P813" t="s">
        <v>1126</v>
      </c>
      <c r="Q813" t="s">
        <v>2201</v>
      </c>
      <c r="R813" t="s">
        <v>2271</v>
      </c>
    </row>
    <row r="814" spans="1:22" x14ac:dyDescent="0.2">
      <c r="A814" s="1124">
        <v>11020037572000</v>
      </c>
      <c r="B814" t="s">
        <v>1624</v>
      </c>
      <c r="C814">
        <v>10</v>
      </c>
      <c r="D814">
        <v>20</v>
      </c>
      <c r="E814" t="s">
        <v>1692</v>
      </c>
      <c r="F814">
        <v>7572000</v>
      </c>
      <c r="G814" t="s">
        <v>1637</v>
      </c>
      <c r="H814" t="s">
        <v>2198</v>
      </c>
      <c r="I814" t="s">
        <v>582</v>
      </c>
      <c r="J814" t="s">
        <v>598</v>
      </c>
      <c r="M814" t="s">
        <v>2200</v>
      </c>
      <c r="N814" t="s">
        <v>1728</v>
      </c>
      <c r="O814" t="s">
        <v>659</v>
      </c>
      <c r="P814" t="s">
        <v>1126</v>
      </c>
      <c r="Q814" t="s">
        <v>2201</v>
      </c>
      <c r="R814" t="s">
        <v>2271</v>
      </c>
      <c r="U814">
        <v>750</v>
      </c>
      <c r="V814">
        <v>2008.06</v>
      </c>
    </row>
    <row r="815" spans="1:22" x14ac:dyDescent="0.2">
      <c r="A815" s="1124">
        <v>11020037574000</v>
      </c>
      <c r="B815" t="s">
        <v>1624</v>
      </c>
      <c r="C815">
        <v>10</v>
      </c>
      <c r="D815">
        <v>20</v>
      </c>
      <c r="E815" t="s">
        <v>1692</v>
      </c>
      <c r="F815">
        <v>7574000</v>
      </c>
      <c r="G815" t="s">
        <v>1647</v>
      </c>
      <c r="H815" t="s">
        <v>2198</v>
      </c>
      <c r="I815" t="s">
        <v>582</v>
      </c>
      <c r="J815" t="s">
        <v>598</v>
      </c>
      <c r="M815" t="s">
        <v>2200</v>
      </c>
      <c r="N815" t="s">
        <v>1728</v>
      </c>
      <c r="O815" t="s">
        <v>659</v>
      </c>
      <c r="P815" t="s">
        <v>1126</v>
      </c>
      <c r="Q815" t="s">
        <v>2201</v>
      </c>
      <c r="R815" t="s">
        <v>2271</v>
      </c>
      <c r="U815">
        <v>0</v>
      </c>
      <c r="V815">
        <v>52.55</v>
      </c>
    </row>
    <row r="816" spans="1:22" x14ac:dyDescent="0.2">
      <c r="A816" s="1124">
        <v>11020037588000</v>
      </c>
      <c r="B816" t="s">
        <v>1624</v>
      </c>
      <c r="C816">
        <v>10</v>
      </c>
      <c r="D816">
        <v>20</v>
      </c>
      <c r="E816" t="s">
        <v>1692</v>
      </c>
      <c r="F816">
        <v>7588000</v>
      </c>
      <c r="G816" t="s">
        <v>1681</v>
      </c>
      <c r="H816" t="s">
        <v>2198</v>
      </c>
      <c r="I816" t="s">
        <v>582</v>
      </c>
      <c r="J816" t="s">
        <v>598</v>
      </c>
      <c r="M816" t="s">
        <v>2200</v>
      </c>
      <c r="N816" t="s">
        <v>1728</v>
      </c>
      <c r="O816" t="s">
        <v>659</v>
      </c>
      <c r="P816" t="s">
        <v>1126</v>
      </c>
      <c r="Q816" t="s">
        <v>2201</v>
      </c>
      <c r="R816" t="s">
        <v>2271</v>
      </c>
      <c r="U816">
        <v>500</v>
      </c>
      <c r="V816">
        <v>5100</v>
      </c>
    </row>
    <row r="817" spans="1:22" x14ac:dyDescent="0.2">
      <c r="A817" s="1124">
        <v>11020037638000</v>
      </c>
      <c r="B817" t="s">
        <v>1624</v>
      </c>
      <c r="C817">
        <v>10</v>
      </c>
      <c r="D817">
        <v>20</v>
      </c>
      <c r="E817" t="s">
        <v>1692</v>
      </c>
      <c r="F817">
        <v>7638000</v>
      </c>
      <c r="G817" t="s">
        <v>1682</v>
      </c>
      <c r="H817" t="s">
        <v>2198</v>
      </c>
      <c r="I817" t="s">
        <v>582</v>
      </c>
      <c r="J817" t="s">
        <v>598</v>
      </c>
      <c r="M817" t="s">
        <v>2200</v>
      </c>
      <c r="N817" t="s">
        <v>1728</v>
      </c>
      <c r="O817" t="s">
        <v>659</v>
      </c>
      <c r="P817" t="s">
        <v>1126</v>
      </c>
      <c r="Q817" t="s">
        <v>2201</v>
      </c>
      <c r="R817" t="s">
        <v>2271</v>
      </c>
    </row>
    <row r="818" spans="1:22" x14ac:dyDescent="0.2">
      <c r="A818" s="1124">
        <v>11020037756000</v>
      </c>
      <c r="B818" t="s">
        <v>1624</v>
      </c>
      <c r="C818">
        <v>10</v>
      </c>
      <c r="D818">
        <v>20</v>
      </c>
      <c r="E818" t="s">
        <v>1692</v>
      </c>
      <c r="F818">
        <v>7756000</v>
      </c>
      <c r="G818" t="s">
        <v>1718</v>
      </c>
      <c r="H818" t="s">
        <v>2198</v>
      </c>
      <c r="I818" t="s">
        <v>582</v>
      </c>
      <c r="J818" t="s">
        <v>598</v>
      </c>
      <c r="M818" t="s">
        <v>2200</v>
      </c>
      <c r="N818" t="s">
        <v>1728</v>
      </c>
      <c r="O818" t="s">
        <v>659</v>
      </c>
      <c r="P818" t="s">
        <v>1126</v>
      </c>
      <c r="Q818" t="s">
        <v>2201</v>
      </c>
      <c r="R818" t="s">
        <v>2271</v>
      </c>
      <c r="U818">
        <v>0</v>
      </c>
      <c r="V818">
        <v>0</v>
      </c>
    </row>
    <row r="819" spans="1:22" x14ac:dyDescent="0.2">
      <c r="A819" s="1124">
        <v>11020037765000</v>
      </c>
      <c r="B819" t="s">
        <v>1624</v>
      </c>
      <c r="C819">
        <v>10</v>
      </c>
      <c r="D819">
        <v>20</v>
      </c>
      <c r="E819" t="s">
        <v>1692</v>
      </c>
      <c r="F819">
        <v>7765000</v>
      </c>
      <c r="G819" t="s">
        <v>1729</v>
      </c>
      <c r="H819" t="s">
        <v>2198</v>
      </c>
      <c r="I819" t="s">
        <v>582</v>
      </c>
      <c r="J819" t="s">
        <v>598</v>
      </c>
      <c r="M819" t="s">
        <v>2200</v>
      </c>
      <c r="N819" t="s">
        <v>1728</v>
      </c>
      <c r="O819" t="s">
        <v>659</v>
      </c>
      <c r="P819" t="s">
        <v>1126</v>
      </c>
      <c r="Q819" t="s">
        <v>2201</v>
      </c>
      <c r="R819" t="s">
        <v>2271</v>
      </c>
      <c r="U819">
        <v>0</v>
      </c>
      <c r="V819">
        <v>2335.09</v>
      </c>
    </row>
    <row r="820" spans="1:22" x14ac:dyDescent="0.2">
      <c r="A820" s="1124">
        <v>11020037785000</v>
      </c>
      <c r="B820" t="s">
        <v>1624</v>
      </c>
      <c r="C820">
        <v>10</v>
      </c>
      <c r="D820">
        <v>20</v>
      </c>
      <c r="E820" t="s">
        <v>1692</v>
      </c>
      <c r="F820">
        <v>7785000</v>
      </c>
      <c r="G820" t="s">
        <v>1638</v>
      </c>
      <c r="H820" t="s">
        <v>2198</v>
      </c>
      <c r="I820" t="s">
        <v>582</v>
      </c>
      <c r="J820" t="s">
        <v>598</v>
      </c>
      <c r="M820" t="s">
        <v>2200</v>
      </c>
      <c r="N820" t="s">
        <v>1728</v>
      </c>
      <c r="O820" t="s">
        <v>659</v>
      </c>
      <c r="P820" t="s">
        <v>1126</v>
      </c>
      <c r="Q820" t="s">
        <v>2201</v>
      </c>
      <c r="R820" t="s">
        <v>2271</v>
      </c>
      <c r="U820">
        <v>101.8</v>
      </c>
      <c r="V820">
        <v>101.8</v>
      </c>
    </row>
    <row r="821" spans="1:22" x14ac:dyDescent="0.2">
      <c r="A821" s="1124">
        <v>11020037787000</v>
      </c>
      <c r="B821" t="s">
        <v>1624</v>
      </c>
      <c r="C821">
        <v>10</v>
      </c>
      <c r="D821">
        <v>20</v>
      </c>
      <c r="E821" t="s">
        <v>1692</v>
      </c>
      <c r="F821">
        <v>7787000</v>
      </c>
      <c r="G821" t="s">
        <v>1705</v>
      </c>
      <c r="H821" t="s">
        <v>2198</v>
      </c>
      <c r="I821" t="s">
        <v>582</v>
      </c>
      <c r="J821" t="s">
        <v>598</v>
      </c>
      <c r="M821" t="s">
        <v>2200</v>
      </c>
      <c r="N821" t="s">
        <v>1728</v>
      </c>
      <c r="O821" t="s">
        <v>659</v>
      </c>
      <c r="P821" t="s">
        <v>1126</v>
      </c>
      <c r="Q821" t="s">
        <v>2201</v>
      </c>
      <c r="R821" t="s">
        <v>2271</v>
      </c>
    </row>
    <row r="822" spans="1:22" x14ac:dyDescent="0.2">
      <c r="A822" s="1124">
        <v>11020037789000</v>
      </c>
      <c r="B822" t="s">
        <v>1624</v>
      </c>
      <c r="C822">
        <v>10</v>
      </c>
      <c r="D822">
        <v>20</v>
      </c>
      <c r="E822" t="s">
        <v>1692</v>
      </c>
      <c r="F822">
        <v>7789000</v>
      </c>
      <c r="G822" t="s">
        <v>1688</v>
      </c>
      <c r="H822" t="s">
        <v>2198</v>
      </c>
      <c r="I822" t="s">
        <v>582</v>
      </c>
      <c r="J822" t="s">
        <v>598</v>
      </c>
      <c r="M822" t="s">
        <v>2200</v>
      </c>
      <c r="N822" t="s">
        <v>1728</v>
      </c>
      <c r="O822" t="s">
        <v>659</v>
      </c>
      <c r="P822" t="s">
        <v>1126</v>
      </c>
      <c r="Q822" t="s">
        <v>2201</v>
      </c>
      <c r="R822" t="s">
        <v>2271</v>
      </c>
    </row>
    <row r="823" spans="1:22" x14ac:dyDescent="0.2">
      <c r="A823" s="1124">
        <v>11020037824000</v>
      </c>
      <c r="B823" t="s">
        <v>1624</v>
      </c>
      <c r="C823">
        <v>10</v>
      </c>
      <c r="D823">
        <v>20</v>
      </c>
      <c r="E823" t="s">
        <v>1692</v>
      </c>
      <c r="F823">
        <v>7824000</v>
      </c>
      <c r="G823" t="s">
        <v>1639</v>
      </c>
      <c r="H823" t="s">
        <v>2198</v>
      </c>
      <c r="I823" t="s">
        <v>582</v>
      </c>
      <c r="J823" t="s">
        <v>598</v>
      </c>
      <c r="M823" t="s">
        <v>2200</v>
      </c>
      <c r="N823" t="s">
        <v>1728</v>
      </c>
      <c r="O823" t="s">
        <v>659</v>
      </c>
      <c r="P823" t="s">
        <v>1126</v>
      </c>
      <c r="Q823" t="s">
        <v>2201</v>
      </c>
      <c r="R823" t="s">
        <v>2271</v>
      </c>
      <c r="U823">
        <v>0</v>
      </c>
      <c r="V823">
        <v>5116.8</v>
      </c>
    </row>
    <row r="824" spans="1:22" x14ac:dyDescent="0.2">
      <c r="A824" s="1124">
        <v>11020037863000</v>
      </c>
      <c r="B824" t="s">
        <v>1624</v>
      </c>
      <c r="C824">
        <v>10</v>
      </c>
      <c r="D824">
        <v>20</v>
      </c>
      <c r="E824" t="s">
        <v>1692</v>
      </c>
      <c r="F824">
        <v>7863000</v>
      </c>
      <c r="G824" t="s">
        <v>1708</v>
      </c>
      <c r="H824" t="s">
        <v>2198</v>
      </c>
      <c r="I824" t="s">
        <v>582</v>
      </c>
      <c r="J824" t="s">
        <v>598</v>
      </c>
      <c r="M824" t="s">
        <v>2200</v>
      </c>
      <c r="N824" t="s">
        <v>1728</v>
      </c>
      <c r="O824" t="s">
        <v>659</v>
      </c>
      <c r="P824" t="s">
        <v>1126</v>
      </c>
      <c r="Q824" t="s">
        <v>2201</v>
      </c>
      <c r="R824" t="s">
        <v>2271</v>
      </c>
    </row>
    <row r="825" spans="1:22" x14ac:dyDescent="0.2">
      <c r="A825" s="1124">
        <v>11020037980000</v>
      </c>
      <c r="B825" t="s">
        <v>1624</v>
      </c>
      <c r="C825">
        <v>10</v>
      </c>
      <c r="D825">
        <v>20</v>
      </c>
      <c r="E825" t="s">
        <v>1692</v>
      </c>
      <c r="F825">
        <v>7980000</v>
      </c>
      <c r="G825" t="s">
        <v>1725</v>
      </c>
      <c r="H825" t="s">
        <v>2198</v>
      </c>
      <c r="I825" t="s">
        <v>582</v>
      </c>
      <c r="J825" t="s">
        <v>598</v>
      </c>
      <c r="M825" t="s">
        <v>2200</v>
      </c>
      <c r="N825" t="s">
        <v>1728</v>
      </c>
      <c r="O825" t="s">
        <v>659</v>
      </c>
      <c r="P825" t="s">
        <v>1126</v>
      </c>
      <c r="Q825" t="s">
        <v>2201</v>
      </c>
      <c r="R825" t="s">
        <v>2271</v>
      </c>
    </row>
    <row r="826" spans="1:22" x14ac:dyDescent="0.2">
      <c r="A826" s="1124">
        <v>11020038003002</v>
      </c>
      <c r="B826" t="s">
        <v>1624</v>
      </c>
      <c r="C826">
        <v>10</v>
      </c>
      <c r="D826">
        <v>20</v>
      </c>
      <c r="E826" t="s">
        <v>1692</v>
      </c>
      <c r="F826">
        <v>8003002</v>
      </c>
      <c r="G826" t="s">
        <v>1783</v>
      </c>
      <c r="H826" t="s">
        <v>2198</v>
      </c>
      <c r="I826" t="s">
        <v>582</v>
      </c>
      <c r="J826" t="s">
        <v>598</v>
      </c>
      <c r="K826" t="s">
        <v>607</v>
      </c>
      <c r="M826" t="s">
        <v>2200</v>
      </c>
      <c r="N826" t="s">
        <v>1728</v>
      </c>
      <c r="O826" t="s">
        <v>659</v>
      </c>
      <c r="P826" t="s">
        <v>1126</v>
      </c>
      <c r="Q826" t="s">
        <v>2201</v>
      </c>
      <c r="R826" t="s">
        <v>2271</v>
      </c>
    </row>
    <row r="827" spans="1:22" x14ac:dyDescent="0.2">
      <c r="A827" s="1124">
        <v>11020038003003</v>
      </c>
      <c r="B827" t="s">
        <v>1624</v>
      </c>
      <c r="C827">
        <v>10</v>
      </c>
      <c r="D827">
        <v>20</v>
      </c>
      <c r="E827" t="s">
        <v>1692</v>
      </c>
      <c r="F827">
        <v>8003003</v>
      </c>
      <c r="G827" t="s">
        <v>2272</v>
      </c>
      <c r="H827" t="s">
        <v>2198</v>
      </c>
      <c r="I827" t="s">
        <v>582</v>
      </c>
      <c r="J827" t="s">
        <v>598</v>
      </c>
      <c r="K827" t="s">
        <v>607</v>
      </c>
      <c r="M827" t="s">
        <v>2200</v>
      </c>
      <c r="N827" t="s">
        <v>1728</v>
      </c>
      <c r="O827" t="s">
        <v>659</v>
      </c>
      <c r="P827" t="s">
        <v>1126</v>
      </c>
      <c r="Q827" t="s">
        <v>2201</v>
      </c>
      <c r="R827" t="s">
        <v>2271</v>
      </c>
    </row>
    <row r="828" spans="1:22" hidden="1" x14ac:dyDescent="0.2">
      <c r="A828" s="1124">
        <v>11020045340000</v>
      </c>
      <c r="B828" t="s">
        <v>1624</v>
      </c>
      <c r="C828">
        <v>10</v>
      </c>
      <c r="D828">
        <v>20</v>
      </c>
      <c r="E828" t="s">
        <v>1711</v>
      </c>
      <c r="F828">
        <v>5340000</v>
      </c>
      <c r="G828" t="s">
        <v>1695</v>
      </c>
      <c r="H828" t="s">
        <v>2198</v>
      </c>
      <c r="I828" t="s">
        <v>1625</v>
      </c>
      <c r="J828" t="s">
        <v>691</v>
      </c>
      <c r="L828" t="s">
        <v>268</v>
      </c>
      <c r="M828" t="s">
        <v>2200</v>
      </c>
      <c r="N828" t="s">
        <v>1730</v>
      </c>
      <c r="O828" t="s">
        <v>659</v>
      </c>
      <c r="P828" t="s">
        <v>1126</v>
      </c>
      <c r="Q828" t="s">
        <v>2201</v>
      </c>
      <c r="R828" t="s">
        <v>2273</v>
      </c>
    </row>
    <row r="829" spans="1:22" hidden="1" x14ac:dyDescent="0.2">
      <c r="A829" s="1124">
        <v>11020045269000</v>
      </c>
      <c r="B829" t="s">
        <v>1624</v>
      </c>
      <c r="C829">
        <v>10</v>
      </c>
      <c r="D829">
        <v>20</v>
      </c>
      <c r="E829" t="s">
        <v>1711</v>
      </c>
      <c r="F829">
        <v>5269000</v>
      </c>
      <c r="G829" t="s">
        <v>1716</v>
      </c>
      <c r="H829" t="s">
        <v>2198</v>
      </c>
      <c r="I829" t="s">
        <v>1625</v>
      </c>
      <c r="J829" t="s">
        <v>1245</v>
      </c>
      <c r="K829" t="s">
        <v>2218</v>
      </c>
      <c r="L829" t="s">
        <v>268</v>
      </c>
      <c r="M829" t="s">
        <v>2200</v>
      </c>
      <c r="N829" t="s">
        <v>1730</v>
      </c>
      <c r="O829" t="s">
        <v>659</v>
      </c>
      <c r="P829" t="s">
        <v>1126</v>
      </c>
      <c r="Q829" t="s">
        <v>2201</v>
      </c>
      <c r="R829" t="s">
        <v>2273</v>
      </c>
      <c r="U829">
        <v>0</v>
      </c>
      <c r="V829">
        <v>-215832</v>
      </c>
    </row>
    <row r="830" spans="1:22" x14ac:dyDescent="0.2">
      <c r="A830" s="1124">
        <v>11020047010000</v>
      </c>
      <c r="B830" t="s">
        <v>1624</v>
      </c>
      <c r="C830">
        <v>10</v>
      </c>
      <c r="D830">
        <v>20</v>
      </c>
      <c r="E830" t="s">
        <v>1711</v>
      </c>
      <c r="F830">
        <v>7010000</v>
      </c>
      <c r="G830" t="s">
        <v>1628</v>
      </c>
      <c r="H830" t="s">
        <v>2198</v>
      </c>
      <c r="I830" t="s">
        <v>582</v>
      </c>
      <c r="J830" t="s">
        <v>598</v>
      </c>
      <c r="K830" t="s">
        <v>2225</v>
      </c>
      <c r="L830" t="s">
        <v>268</v>
      </c>
      <c r="M830" t="s">
        <v>2200</v>
      </c>
      <c r="N830" t="s">
        <v>1730</v>
      </c>
      <c r="O830" t="s">
        <v>659</v>
      </c>
      <c r="P830" t="s">
        <v>1126</v>
      </c>
      <c r="Q830" t="s">
        <v>2201</v>
      </c>
      <c r="R830" t="s">
        <v>2273</v>
      </c>
      <c r="U830">
        <v>8573</v>
      </c>
      <c r="V830">
        <v>34292</v>
      </c>
    </row>
    <row r="831" spans="1:22" x14ac:dyDescent="0.2">
      <c r="A831" s="1124">
        <v>11020047011000</v>
      </c>
      <c r="B831" t="s">
        <v>1624</v>
      </c>
      <c r="C831">
        <v>10</v>
      </c>
      <c r="D831">
        <v>20</v>
      </c>
      <c r="E831" t="s">
        <v>1711</v>
      </c>
      <c r="F831">
        <v>7011000</v>
      </c>
      <c r="G831" t="s">
        <v>1642</v>
      </c>
      <c r="H831" t="s">
        <v>2198</v>
      </c>
      <c r="I831" t="s">
        <v>582</v>
      </c>
      <c r="J831" t="s">
        <v>598</v>
      </c>
      <c r="K831" t="s">
        <v>2225</v>
      </c>
      <c r="L831" t="s">
        <v>268</v>
      </c>
      <c r="M831" t="s">
        <v>2200</v>
      </c>
      <c r="N831" t="s">
        <v>1730</v>
      </c>
      <c r="O831" t="s">
        <v>659</v>
      </c>
      <c r="P831" t="s">
        <v>1126</v>
      </c>
      <c r="Q831" t="s">
        <v>2201</v>
      </c>
      <c r="R831" t="s">
        <v>2273</v>
      </c>
      <c r="U831">
        <v>0</v>
      </c>
      <c r="V831">
        <v>0</v>
      </c>
    </row>
    <row r="832" spans="1:22" x14ac:dyDescent="0.2">
      <c r="A832" s="1124">
        <v>11020047012000</v>
      </c>
      <c r="B832">
        <v>1</v>
      </c>
      <c r="C832">
        <v>10</v>
      </c>
      <c r="D832">
        <v>20</v>
      </c>
      <c r="E832" t="s">
        <v>1711</v>
      </c>
      <c r="F832">
        <v>7012000</v>
      </c>
      <c r="G832" t="s">
        <v>1629</v>
      </c>
      <c r="H832" t="s">
        <v>2198</v>
      </c>
      <c r="I832" t="s">
        <v>582</v>
      </c>
      <c r="J832" t="s">
        <v>598</v>
      </c>
      <c r="K832" t="s">
        <v>2225</v>
      </c>
      <c r="L832" t="s">
        <v>268</v>
      </c>
      <c r="M832" t="s">
        <v>2200</v>
      </c>
      <c r="N832" t="s">
        <v>1730</v>
      </c>
      <c r="O832" t="s">
        <v>659</v>
      </c>
      <c r="P832" t="s">
        <v>1126</v>
      </c>
      <c r="Q832" t="s">
        <v>2201</v>
      </c>
      <c r="R832" t="s">
        <v>2273</v>
      </c>
      <c r="U832">
        <v>0</v>
      </c>
      <c r="V832">
        <v>981.68</v>
      </c>
    </row>
    <row r="833" spans="1:22" x14ac:dyDescent="0.2">
      <c r="A833" s="1124">
        <v>11020047014000</v>
      </c>
      <c r="B833" t="s">
        <v>1624</v>
      </c>
      <c r="C833">
        <v>10</v>
      </c>
      <c r="D833">
        <v>20</v>
      </c>
      <c r="E833" t="s">
        <v>1711</v>
      </c>
      <c r="F833">
        <v>7014000</v>
      </c>
      <c r="G833" t="s">
        <v>1630</v>
      </c>
      <c r="H833" t="s">
        <v>2198</v>
      </c>
      <c r="I833" t="s">
        <v>582</v>
      </c>
      <c r="J833" t="s">
        <v>598</v>
      </c>
      <c r="K833" t="s">
        <v>2225</v>
      </c>
      <c r="L833" t="s">
        <v>268</v>
      </c>
      <c r="M833" t="s">
        <v>2200</v>
      </c>
      <c r="N833" t="s">
        <v>1730</v>
      </c>
      <c r="O833" t="s">
        <v>659</v>
      </c>
      <c r="P833" t="s">
        <v>1126</v>
      </c>
      <c r="Q833" t="s">
        <v>2201</v>
      </c>
      <c r="R833" t="s">
        <v>2273</v>
      </c>
    </row>
    <row r="834" spans="1:22" x14ac:dyDescent="0.2">
      <c r="A834" s="1124">
        <v>11020047020000</v>
      </c>
      <c r="B834" t="s">
        <v>1624</v>
      </c>
      <c r="C834">
        <v>10</v>
      </c>
      <c r="D834">
        <v>20</v>
      </c>
      <c r="E834" t="s">
        <v>1711</v>
      </c>
      <c r="F834">
        <v>7020000</v>
      </c>
      <c r="G834" t="s">
        <v>1741</v>
      </c>
      <c r="H834" t="s">
        <v>2198</v>
      </c>
      <c r="I834" t="s">
        <v>582</v>
      </c>
      <c r="J834" t="s">
        <v>598</v>
      </c>
      <c r="K834" t="s">
        <v>2225</v>
      </c>
      <c r="L834" t="s">
        <v>268</v>
      </c>
      <c r="M834" t="s">
        <v>2200</v>
      </c>
      <c r="N834" t="s">
        <v>1730</v>
      </c>
      <c r="O834" t="s">
        <v>659</v>
      </c>
      <c r="P834" t="s">
        <v>1126</v>
      </c>
      <c r="Q834" t="s">
        <v>2201</v>
      </c>
      <c r="R834" t="s">
        <v>2273</v>
      </c>
    </row>
    <row r="835" spans="1:22" x14ac:dyDescent="0.2">
      <c r="A835" s="1124">
        <v>11020047027000</v>
      </c>
      <c r="B835" t="s">
        <v>1624</v>
      </c>
      <c r="C835">
        <v>10</v>
      </c>
      <c r="D835">
        <v>20</v>
      </c>
      <c r="E835" t="s">
        <v>1711</v>
      </c>
      <c r="F835">
        <v>7027000</v>
      </c>
      <c r="G835" t="s">
        <v>1631</v>
      </c>
      <c r="H835" t="s">
        <v>2198</v>
      </c>
      <c r="I835" t="s">
        <v>582</v>
      </c>
      <c r="J835" t="s">
        <v>598</v>
      </c>
      <c r="K835" t="s">
        <v>2225</v>
      </c>
      <c r="L835" t="s">
        <v>268</v>
      </c>
      <c r="M835" t="s">
        <v>2200</v>
      </c>
      <c r="N835" t="s">
        <v>1730</v>
      </c>
      <c r="O835" t="s">
        <v>659</v>
      </c>
      <c r="P835" t="s">
        <v>1126</v>
      </c>
      <c r="Q835" t="s">
        <v>2201</v>
      </c>
      <c r="R835" t="s">
        <v>2273</v>
      </c>
    </row>
    <row r="836" spans="1:22" x14ac:dyDescent="0.2">
      <c r="A836" s="1124">
        <v>11020047031000</v>
      </c>
      <c r="B836" t="s">
        <v>1624</v>
      </c>
      <c r="C836">
        <v>10</v>
      </c>
      <c r="D836">
        <v>20</v>
      </c>
      <c r="E836" t="s">
        <v>1711</v>
      </c>
      <c r="F836">
        <v>7031000</v>
      </c>
      <c r="G836" t="s">
        <v>1632</v>
      </c>
      <c r="H836" t="s">
        <v>2198</v>
      </c>
      <c r="I836" t="s">
        <v>582</v>
      </c>
      <c r="J836" t="s">
        <v>598</v>
      </c>
      <c r="K836" t="s">
        <v>2225</v>
      </c>
      <c r="L836" t="s">
        <v>268</v>
      </c>
      <c r="M836" t="s">
        <v>2200</v>
      </c>
      <c r="N836" t="s">
        <v>1730</v>
      </c>
      <c r="O836" t="s">
        <v>659</v>
      </c>
      <c r="P836" t="s">
        <v>1126</v>
      </c>
      <c r="Q836" t="s">
        <v>2201</v>
      </c>
      <c r="R836" t="s">
        <v>2273</v>
      </c>
      <c r="U836">
        <v>1543.14</v>
      </c>
      <c r="V836">
        <v>6172.56</v>
      </c>
    </row>
    <row r="837" spans="1:22" x14ac:dyDescent="0.2">
      <c r="A837" s="1124">
        <v>11020047032000</v>
      </c>
      <c r="B837" t="s">
        <v>1624</v>
      </c>
      <c r="C837">
        <v>10</v>
      </c>
      <c r="D837">
        <v>20</v>
      </c>
      <c r="E837" t="s">
        <v>1711</v>
      </c>
      <c r="F837">
        <v>7032000</v>
      </c>
      <c r="G837" t="s">
        <v>1633</v>
      </c>
      <c r="H837" t="s">
        <v>2198</v>
      </c>
      <c r="I837" t="s">
        <v>582</v>
      </c>
      <c r="J837" t="s">
        <v>598</v>
      </c>
      <c r="K837" t="s">
        <v>2225</v>
      </c>
      <c r="L837" t="s">
        <v>268</v>
      </c>
      <c r="M837" t="s">
        <v>2200</v>
      </c>
      <c r="N837" t="s">
        <v>1730</v>
      </c>
      <c r="O837" t="s">
        <v>659</v>
      </c>
      <c r="P837" t="s">
        <v>1126</v>
      </c>
      <c r="Q837" t="s">
        <v>2201</v>
      </c>
      <c r="R837" t="s">
        <v>2273</v>
      </c>
    </row>
    <row r="838" spans="1:22" x14ac:dyDescent="0.2">
      <c r="A838" s="1124">
        <v>11020047033000</v>
      </c>
      <c r="B838" t="s">
        <v>1624</v>
      </c>
      <c r="C838">
        <v>10</v>
      </c>
      <c r="D838">
        <v>20</v>
      </c>
      <c r="E838" t="s">
        <v>1711</v>
      </c>
      <c r="F838">
        <v>7033000</v>
      </c>
      <c r="G838" t="s">
        <v>1668</v>
      </c>
      <c r="H838" t="s">
        <v>2198</v>
      </c>
      <c r="I838" t="s">
        <v>582</v>
      </c>
      <c r="J838" t="s">
        <v>598</v>
      </c>
      <c r="K838" t="s">
        <v>2225</v>
      </c>
      <c r="L838" t="s">
        <v>268</v>
      </c>
      <c r="M838" t="s">
        <v>2200</v>
      </c>
      <c r="N838" t="s">
        <v>1730</v>
      </c>
      <c r="O838" t="s">
        <v>659</v>
      </c>
      <c r="P838" t="s">
        <v>1126</v>
      </c>
      <c r="Q838" t="s">
        <v>2201</v>
      </c>
      <c r="R838" t="s">
        <v>2273</v>
      </c>
    </row>
    <row r="839" spans="1:22" x14ac:dyDescent="0.2">
      <c r="A839" s="1124">
        <v>11020047034000</v>
      </c>
      <c r="B839" t="s">
        <v>1624</v>
      </c>
      <c r="C839">
        <v>10</v>
      </c>
      <c r="D839">
        <v>20</v>
      </c>
      <c r="E839" t="s">
        <v>1711</v>
      </c>
      <c r="F839">
        <v>7034000</v>
      </c>
      <c r="G839" t="s">
        <v>1634</v>
      </c>
      <c r="H839" t="s">
        <v>2198</v>
      </c>
      <c r="I839" t="s">
        <v>582</v>
      </c>
      <c r="J839" t="s">
        <v>598</v>
      </c>
      <c r="K839" t="s">
        <v>2225</v>
      </c>
      <c r="L839" t="s">
        <v>268</v>
      </c>
      <c r="M839" t="s">
        <v>2200</v>
      </c>
      <c r="N839" t="s">
        <v>1730</v>
      </c>
      <c r="O839" t="s">
        <v>659</v>
      </c>
      <c r="P839" t="s">
        <v>1126</v>
      </c>
      <c r="Q839" t="s">
        <v>2201</v>
      </c>
      <c r="R839" t="s">
        <v>2273</v>
      </c>
      <c r="U839">
        <v>85.73</v>
      </c>
      <c r="V839">
        <v>352.74</v>
      </c>
    </row>
    <row r="840" spans="1:22" hidden="1" x14ac:dyDescent="0.2">
      <c r="A840" s="1124">
        <v>11020047131000</v>
      </c>
      <c r="B840" t="s">
        <v>1624</v>
      </c>
      <c r="C840">
        <v>10</v>
      </c>
      <c r="D840">
        <v>20</v>
      </c>
      <c r="E840" t="s">
        <v>1711</v>
      </c>
      <c r="F840">
        <v>7131000</v>
      </c>
      <c r="G840" t="s">
        <v>1635</v>
      </c>
      <c r="H840" t="s">
        <v>2198</v>
      </c>
      <c r="I840" t="s">
        <v>582</v>
      </c>
      <c r="J840" t="s">
        <v>594</v>
      </c>
      <c r="K840" t="s">
        <v>2225</v>
      </c>
      <c r="L840" t="s">
        <v>268</v>
      </c>
      <c r="M840" t="s">
        <v>2200</v>
      </c>
      <c r="N840" t="s">
        <v>1730</v>
      </c>
      <c r="O840" t="s">
        <v>659</v>
      </c>
      <c r="P840" t="s">
        <v>1126</v>
      </c>
      <c r="Q840" t="s">
        <v>2201</v>
      </c>
      <c r="R840" t="s">
        <v>2273</v>
      </c>
      <c r="U840">
        <v>0</v>
      </c>
      <c r="V840">
        <v>0</v>
      </c>
    </row>
    <row r="841" spans="1:22" x14ac:dyDescent="0.2">
      <c r="A841" s="1124">
        <v>11020047240000</v>
      </c>
      <c r="B841" t="s">
        <v>1624</v>
      </c>
      <c r="C841">
        <v>10</v>
      </c>
      <c r="D841">
        <v>20</v>
      </c>
      <c r="E841" t="s">
        <v>1711</v>
      </c>
      <c r="F841">
        <v>7240000</v>
      </c>
      <c r="G841" t="s">
        <v>1636</v>
      </c>
      <c r="H841" t="s">
        <v>2198</v>
      </c>
      <c r="I841" t="s">
        <v>582</v>
      </c>
      <c r="J841" t="s">
        <v>598</v>
      </c>
      <c r="K841" t="s">
        <v>2225</v>
      </c>
      <c r="L841" t="s">
        <v>268</v>
      </c>
      <c r="M841" t="s">
        <v>2200</v>
      </c>
      <c r="N841" t="s">
        <v>1730</v>
      </c>
      <c r="O841" t="s">
        <v>659</v>
      </c>
      <c r="P841" t="s">
        <v>1126</v>
      </c>
      <c r="Q841" t="s">
        <v>2201</v>
      </c>
      <c r="R841" t="s">
        <v>2273</v>
      </c>
    </row>
    <row r="842" spans="1:22" x14ac:dyDescent="0.2">
      <c r="A842" s="1124">
        <v>11020047365000</v>
      </c>
      <c r="B842" t="s">
        <v>1624</v>
      </c>
      <c r="C842">
        <v>10</v>
      </c>
      <c r="D842">
        <v>20</v>
      </c>
      <c r="E842" t="s">
        <v>1711</v>
      </c>
      <c r="F842">
        <v>7365000</v>
      </c>
      <c r="G842" t="s">
        <v>1701</v>
      </c>
      <c r="H842" t="s">
        <v>2198</v>
      </c>
      <c r="I842" t="s">
        <v>582</v>
      </c>
      <c r="J842" t="s">
        <v>598</v>
      </c>
      <c r="K842" t="s">
        <v>2225</v>
      </c>
      <c r="L842" t="s">
        <v>268</v>
      </c>
      <c r="M842" t="s">
        <v>2200</v>
      </c>
      <c r="N842" t="s">
        <v>1730</v>
      </c>
      <c r="O842" t="s">
        <v>659</v>
      </c>
      <c r="P842" t="s">
        <v>1126</v>
      </c>
      <c r="Q842" t="s">
        <v>2201</v>
      </c>
      <c r="R842" t="s">
        <v>2273</v>
      </c>
    </row>
    <row r="843" spans="1:22" x14ac:dyDescent="0.2">
      <c r="A843" s="1124">
        <v>11020047510000</v>
      </c>
      <c r="B843" t="s">
        <v>1624</v>
      </c>
      <c r="C843">
        <v>10</v>
      </c>
      <c r="D843">
        <v>20</v>
      </c>
      <c r="E843" t="s">
        <v>1711</v>
      </c>
      <c r="F843">
        <v>7510000</v>
      </c>
      <c r="G843" t="s">
        <v>1678</v>
      </c>
      <c r="H843" t="s">
        <v>2198</v>
      </c>
      <c r="I843" t="s">
        <v>582</v>
      </c>
      <c r="J843" t="s">
        <v>598</v>
      </c>
      <c r="K843" t="s">
        <v>2225</v>
      </c>
      <c r="L843" t="s">
        <v>268</v>
      </c>
      <c r="M843" t="s">
        <v>2200</v>
      </c>
      <c r="N843" t="s">
        <v>1730</v>
      </c>
      <c r="O843" t="s">
        <v>659</v>
      </c>
      <c r="P843" t="s">
        <v>1126</v>
      </c>
      <c r="Q843" t="s">
        <v>2201</v>
      </c>
      <c r="R843" t="s">
        <v>2273</v>
      </c>
    </row>
    <row r="844" spans="1:22" x14ac:dyDescent="0.2">
      <c r="A844" s="1124">
        <v>11020047560000</v>
      </c>
      <c r="B844" t="s">
        <v>1624</v>
      </c>
      <c r="C844">
        <v>10</v>
      </c>
      <c r="D844">
        <v>20</v>
      </c>
      <c r="E844" t="s">
        <v>1711</v>
      </c>
      <c r="F844">
        <v>7560000</v>
      </c>
      <c r="G844" t="s">
        <v>1646</v>
      </c>
      <c r="H844" t="s">
        <v>2198</v>
      </c>
      <c r="I844" t="s">
        <v>582</v>
      </c>
      <c r="J844" t="s">
        <v>598</v>
      </c>
      <c r="K844" t="s">
        <v>2225</v>
      </c>
      <c r="L844" t="s">
        <v>268</v>
      </c>
      <c r="M844" t="s">
        <v>2200</v>
      </c>
      <c r="N844" t="s">
        <v>1730</v>
      </c>
      <c r="O844" t="s">
        <v>659</v>
      </c>
      <c r="P844" t="s">
        <v>1126</v>
      </c>
      <c r="Q844" t="s">
        <v>2201</v>
      </c>
      <c r="R844" t="s">
        <v>2273</v>
      </c>
    </row>
    <row r="845" spans="1:22" x14ac:dyDescent="0.2">
      <c r="A845" s="1124">
        <v>11020047572000</v>
      </c>
      <c r="B845" t="s">
        <v>1624</v>
      </c>
      <c r="C845">
        <v>10</v>
      </c>
      <c r="D845">
        <v>20</v>
      </c>
      <c r="E845" t="s">
        <v>1711</v>
      </c>
      <c r="F845">
        <v>7572000</v>
      </c>
      <c r="G845" t="s">
        <v>1637</v>
      </c>
      <c r="H845" t="s">
        <v>2198</v>
      </c>
      <c r="I845" t="s">
        <v>582</v>
      </c>
      <c r="J845" t="s">
        <v>598</v>
      </c>
      <c r="K845" t="s">
        <v>2225</v>
      </c>
      <c r="L845" t="s">
        <v>268</v>
      </c>
      <c r="M845" t="s">
        <v>2200</v>
      </c>
      <c r="N845" t="s">
        <v>1730</v>
      </c>
      <c r="O845" t="s">
        <v>659</v>
      </c>
      <c r="P845" t="s">
        <v>1126</v>
      </c>
      <c r="Q845" t="s">
        <v>2201</v>
      </c>
      <c r="R845" t="s">
        <v>2273</v>
      </c>
    </row>
    <row r="846" spans="1:22" x14ac:dyDescent="0.2">
      <c r="A846" s="1124">
        <v>11020047574000</v>
      </c>
      <c r="B846" t="s">
        <v>1624</v>
      </c>
      <c r="C846">
        <v>10</v>
      </c>
      <c r="D846">
        <v>20</v>
      </c>
      <c r="E846" t="s">
        <v>1711</v>
      </c>
      <c r="F846">
        <v>7574000</v>
      </c>
      <c r="G846" t="s">
        <v>1647</v>
      </c>
      <c r="H846" t="s">
        <v>2198</v>
      </c>
      <c r="I846" t="s">
        <v>582</v>
      </c>
      <c r="J846" t="s">
        <v>598</v>
      </c>
      <c r="K846" t="s">
        <v>2225</v>
      </c>
      <c r="L846" t="s">
        <v>268</v>
      </c>
      <c r="M846" t="s">
        <v>2200</v>
      </c>
      <c r="N846" t="s">
        <v>1730</v>
      </c>
      <c r="O846" t="s">
        <v>659</v>
      </c>
      <c r="P846" t="s">
        <v>1126</v>
      </c>
      <c r="Q846" t="s">
        <v>2201</v>
      </c>
      <c r="R846" t="s">
        <v>2273</v>
      </c>
      <c r="U846">
        <v>0</v>
      </c>
      <c r="V846">
        <v>48.95</v>
      </c>
    </row>
    <row r="847" spans="1:22" x14ac:dyDescent="0.2">
      <c r="A847" s="1124">
        <v>11020047638000</v>
      </c>
      <c r="B847" t="s">
        <v>1624</v>
      </c>
      <c r="C847">
        <v>10</v>
      </c>
      <c r="D847">
        <v>20</v>
      </c>
      <c r="E847" t="s">
        <v>1711</v>
      </c>
      <c r="F847">
        <v>7638000</v>
      </c>
      <c r="G847" t="s">
        <v>1682</v>
      </c>
      <c r="H847" t="s">
        <v>2198</v>
      </c>
      <c r="I847" t="s">
        <v>582</v>
      </c>
      <c r="J847" t="s">
        <v>598</v>
      </c>
      <c r="K847" t="s">
        <v>2225</v>
      </c>
      <c r="L847" t="s">
        <v>268</v>
      </c>
      <c r="M847" t="s">
        <v>2200</v>
      </c>
      <c r="N847" t="s">
        <v>1730</v>
      </c>
      <c r="O847" t="s">
        <v>659</v>
      </c>
      <c r="P847" t="s">
        <v>1126</v>
      </c>
      <c r="Q847" t="s">
        <v>2201</v>
      </c>
      <c r="R847" t="s">
        <v>2273</v>
      </c>
      <c r="U847">
        <v>0</v>
      </c>
      <c r="V847">
        <v>0</v>
      </c>
    </row>
    <row r="848" spans="1:22" x14ac:dyDescent="0.2">
      <c r="A848" s="1124">
        <v>11020047749000</v>
      </c>
      <c r="B848" t="s">
        <v>1624</v>
      </c>
      <c r="C848">
        <v>10</v>
      </c>
      <c r="D848">
        <v>20</v>
      </c>
      <c r="E848" t="s">
        <v>1711</v>
      </c>
      <c r="F848">
        <v>7749000</v>
      </c>
      <c r="G848" t="s">
        <v>1738</v>
      </c>
      <c r="H848" t="s">
        <v>2198</v>
      </c>
      <c r="I848" t="s">
        <v>582</v>
      </c>
      <c r="J848" t="s">
        <v>598</v>
      </c>
      <c r="K848" t="s">
        <v>2225</v>
      </c>
      <c r="L848" t="s">
        <v>268</v>
      </c>
      <c r="M848" t="s">
        <v>2200</v>
      </c>
      <c r="N848" t="s">
        <v>1730</v>
      </c>
      <c r="O848" t="s">
        <v>659</v>
      </c>
      <c r="P848" t="s">
        <v>1126</v>
      </c>
      <c r="Q848" t="s">
        <v>2201</v>
      </c>
      <c r="R848" t="s">
        <v>2273</v>
      </c>
    </row>
    <row r="849" spans="1:22" x14ac:dyDescent="0.2">
      <c r="A849" s="1124">
        <v>11020047785000</v>
      </c>
      <c r="B849" t="s">
        <v>1624</v>
      </c>
      <c r="C849">
        <v>10</v>
      </c>
      <c r="D849">
        <v>20</v>
      </c>
      <c r="E849" t="s">
        <v>1711</v>
      </c>
      <c r="F849">
        <v>7785000</v>
      </c>
      <c r="G849" t="s">
        <v>1638</v>
      </c>
      <c r="H849" t="s">
        <v>2198</v>
      </c>
      <c r="I849" t="s">
        <v>582</v>
      </c>
      <c r="J849" t="s">
        <v>598</v>
      </c>
      <c r="K849" t="s">
        <v>2225</v>
      </c>
      <c r="L849" t="s">
        <v>268</v>
      </c>
      <c r="M849" t="s">
        <v>2200</v>
      </c>
      <c r="N849" t="s">
        <v>1730</v>
      </c>
      <c r="O849" t="s">
        <v>659</v>
      </c>
      <c r="P849" t="s">
        <v>1126</v>
      </c>
      <c r="Q849" t="s">
        <v>2201</v>
      </c>
      <c r="R849" t="s">
        <v>2273</v>
      </c>
      <c r="U849">
        <v>1700</v>
      </c>
      <c r="V849">
        <v>4950</v>
      </c>
    </row>
    <row r="850" spans="1:22" x14ac:dyDescent="0.2">
      <c r="A850" s="1124">
        <v>11020047787000</v>
      </c>
      <c r="B850" t="s">
        <v>1624</v>
      </c>
      <c r="C850">
        <v>10</v>
      </c>
      <c r="D850">
        <v>20</v>
      </c>
      <c r="E850" t="s">
        <v>1711</v>
      </c>
      <c r="F850">
        <v>7787000</v>
      </c>
      <c r="G850" t="s">
        <v>1705</v>
      </c>
      <c r="H850" t="s">
        <v>2198</v>
      </c>
      <c r="I850" t="s">
        <v>582</v>
      </c>
      <c r="J850" t="s">
        <v>598</v>
      </c>
      <c r="K850" t="s">
        <v>2225</v>
      </c>
      <c r="L850" t="s">
        <v>268</v>
      </c>
      <c r="M850" t="s">
        <v>2200</v>
      </c>
      <c r="N850" t="s">
        <v>1730</v>
      </c>
      <c r="O850" t="s">
        <v>659</v>
      </c>
      <c r="P850" t="s">
        <v>1126</v>
      </c>
      <c r="Q850" t="s">
        <v>2201</v>
      </c>
      <c r="R850" t="s">
        <v>2273</v>
      </c>
    </row>
    <row r="851" spans="1:22" x14ac:dyDescent="0.2">
      <c r="A851" s="1124">
        <v>11020047789000</v>
      </c>
      <c r="B851" t="s">
        <v>1624</v>
      </c>
      <c r="C851">
        <v>10</v>
      </c>
      <c r="D851">
        <v>20</v>
      </c>
      <c r="E851" t="s">
        <v>1711</v>
      </c>
      <c r="F851">
        <v>7789000</v>
      </c>
      <c r="G851" t="s">
        <v>1688</v>
      </c>
      <c r="H851" t="s">
        <v>2198</v>
      </c>
      <c r="I851" t="s">
        <v>582</v>
      </c>
      <c r="J851" t="s">
        <v>598</v>
      </c>
      <c r="K851" t="s">
        <v>2225</v>
      </c>
      <c r="L851" t="s">
        <v>268</v>
      </c>
      <c r="M851" t="s">
        <v>2200</v>
      </c>
      <c r="N851" t="s">
        <v>1730</v>
      </c>
      <c r="O851" t="s">
        <v>659</v>
      </c>
      <c r="P851" t="s">
        <v>1126</v>
      </c>
      <c r="Q851" t="s">
        <v>2201</v>
      </c>
      <c r="R851" t="s">
        <v>2273</v>
      </c>
    </row>
    <row r="852" spans="1:22" x14ac:dyDescent="0.2">
      <c r="A852" s="1124">
        <v>11020047824000</v>
      </c>
      <c r="B852" t="s">
        <v>1624</v>
      </c>
      <c r="C852">
        <v>10</v>
      </c>
      <c r="D852">
        <v>20</v>
      </c>
      <c r="E852" t="s">
        <v>1711</v>
      </c>
      <c r="F852">
        <v>7824000</v>
      </c>
      <c r="G852" t="s">
        <v>1639</v>
      </c>
      <c r="H852" t="s">
        <v>2198</v>
      </c>
      <c r="I852" t="s">
        <v>582</v>
      </c>
      <c r="J852" t="s">
        <v>598</v>
      </c>
      <c r="K852" t="s">
        <v>2225</v>
      </c>
      <c r="L852" t="s">
        <v>268</v>
      </c>
      <c r="M852" t="s">
        <v>2200</v>
      </c>
      <c r="N852" t="s">
        <v>1730</v>
      </c>
      <c r="O852" t="s">
        <v>659</v>
      </c>
      <c r="P852" t="s">
        <v>1126</v>
      </c>
      <c r="Q852" t="s">
        <v>2201</v>
      </c>
      <c r="R852" t="s">
        <v>2273</v>
      </c>
      <c r="U852">
        <v>304.43</v>
      </c>
      <c r="V852">
        <v>817.37</v>
      </c>
    </row>
    <row r="853" spans="1:22" x14ac:dyDescent="0.2">
      <c r="A853" s="1124">
        <v>11020047856000</v>
      </c>
      <c r="B853" t="s">
        <v>1624</v>
      </c>
      <c r="C853">
        <v>10</v>
      </c>
      <c r="D853">
        <v>20</v>
      </c>
      <c r="E853" t="s">
        <v>1711</v>
      </c>
      <c r="F853">
        <v>7856000</v>
      </c>
      <c r="G853" t="s">
        <v>1689</v>
      </c>
      <c r="H853" t="s">
        <v>2198</v>
      </c>
      <c r="I853" t="s">
        <v>582</v>
      </c>
      <c r="J853" t="s">
        <v>598</v>
      </c>
      <c r="K853" t="s">
        <v>2225</v>
      </c>
      <c r="L853" t="s">
        <v>268</v>
      </c>
      <c r="M853" t="s">
        <v>2200</v>
      </c>
      <c r="N853" t="s">
        <v>1730</v>
      </c>
      <c r="O853" t="s">
        <v>659</v>
      </c>
      <c r="P853" t="s">
        <v>1126</v>
      </c>
      <c r="Q853" t="s">
        <v>2201</v>
      </c>
      <c r="R853" t="s">
        <v>2273</v>
      </c>
      <c r="U853">
        <v>0</v>
      </c>
      <c r="V853">
        <v>0</v>
      </c>
    </row>
    <row r="854" spans="1:22" x14ac:dyDescent="0.2">
      <c r="A854" s="1124">
        <v>11020047950000</v>
      </c>
      <c r="B854" t="s">
        <v>1624</v>
      </c>
      <c r="C854">
        <v>10</v>
      </c>
      <c r="D854">
        <v>20</v>
      </c>
      <c r="E854" t="s">
        <v>1711</v>
      </c>
      <c r="F854">
        <v>7950000</v>
      </c>
      <c r="G854" t="s">
        <v>1724</v>
      </c>
      <c r="H854" t="s">
        <v>2198</v>
      </c>
      <c r="I854" t="s">
        <v>582</v>
      </c>
      <c r="J854" t="s">
        <v>598</v>
      </c>
      <c r="K854" t="s">
        <v>2225</v>
      </c>
      <c r="L854" t="s">
        <v>268</v>
      </c>
      <c r="M854" t="s">
        <v>2200</v>
      </c>
      <c r="N854" t="s">
        <v>1730</v>
      </c>
      <c r="O854" t="s">
        <v>659</v>
      </c>
      <c r="P854" t="s">
        <v>1126</v>
      </c>
      <c r="Q854" t="s">
        <v>2201</v>
      </c>
      <c r="R854" t="s">
        <v>2273</v>
      </c>
    </row>
    <row r="855" spans="1:22" x14ac:dyDescent="0.2">
      <c r="A855" s="1124">
        <v>11020047980000</v>
      </c>
      <c r="B855" t="s">
        <v>1624</v>
      </c>
      <c r="C855">
        <v>10</v>
      </c>
      <c r="D855">
        <v>20</v>
      </c>
      <c r="E855" t="s">
        <v>1711</v>
      </c>
      <c r="F855">
        <v>7980000</v>
      </c>
      <c r="G855" t="s">
        <v>1725</v>
      </c>
      <c r="H855" t="s">
        <v>2198</v>
      </c>
      <c r="I855" t="s">
        <v>582</v>
      </c>
      <c r="J855" t="s">
        <v>598</v>
      </c>
      <c r="K855" t="s">
        <v>2225</v>
      </c>
      <c r="L855" t="s">
        <v>268</v>
      </c>
      <c r="M855" t="s">
        <v>2200</v>
      </c>
      <c r="N855" t="s">
        <v>1730</v>
      </c>
      <c r="O855" t="s">
        <v>659</v>
      </c>
      <c r="P855" t="s">
        <v>1126</v>
      </c>
      <c r="Q855" t="s">
        <v>2201</v>
      </c>
      <c r="R855" t="s">
        <v>2273</v>
      </c>
    </row>
    <row r="856" spans="1:22" x14ac:dyDescent="0.2">
      <c r="A856" s="1124">
        <v>11020047990000</v>
      </c>
      <c r="B856" t="s">
        <v>1624</v>
      </c>
      <c r="C856">
        <v>10</v>
      </c>
      <c r="D856">
        <v>20</v>
      </c>
      <c r="E856" t="s">
        <v>1711</v>
      </c>
      <c r="F856">
        <v>7990000</v>
      </c>
      <c r="G856" t="s">
        <v>2208</v>
      </c>
      <c r="H856" t="s">
        <v>2198</v>
      </c>
      <c r="I856" t="s">
        <v>582</v>
      </c>
      <c r="J856" t="s">
        <v>598</v>
      </c>
      <c r="K856" t="s">
        <v>2225</v>
      </c>
      <c r="L856" t="s">
        <v>268</v>
      </c>
      <c r="M856" t="s">
        <v>2200</v>
      </c>
      <c r="N856" t="s">
        <v>1730</v>
      </c>
      <c r="O856" t="s">
        <v>659</v>
      </c>
      <c r="P856" t="s">
        <v>1126</v>
      </c>
      <c r="Q856" t="s">
        <v>2201</v>
      </c>
      <c r="R856" t="s">
        <v>2273</v>
      </c>
    </row>
    <row r="857" spans="1:22" x14ac:dyDescent="0.2">
      <c r="A857" s="1124">
        <v>11020048061000</v>
      </c>
      <c r="B857" t="s">
        <v>1624</v>
      </c>
      <c r="C857">
        <v>10</v>
      </c>
      <c r="D857">
        <v>20</v>
      </c>
      <c r="E857" t="s">
        <v>1711</v>
      </c>
      <c r="F857">
        <v>8061000</v>
      </c>
      <c r="G857" t="s">
        <v>1691</v>
      </c>
      <c r="H857" t="s">
        <v>2198</v>
      </c>
      <c r="I857" t="s">
        <v>582</v>
      </c>
      <c r="J857" t="s">
        <v>598</v>
      </c>
      <c r="K857" t="s">
        <v>2204</v>
      </c>
      <c r="L857" t="s">
        <v>268</v>
      </c>
      <c r="M857" t="s">
        <v>2200</v>
      </c>
      <c r="N857" t="s">
        <v>1730</v>
      </c>
      <c r="O857" t="s">
        <v>659</v>
      </c>
      <c r="P857" t="s">
        <v>1126</v>
      </c>
      <c r="Q857" t="s">
        <v>2201</v>
      </c>
      <c r="R857" t="s">
        <v>2273</v>
      </c>
    </row>
    <row r="858" spans="1:22" x14ac:dyDescent="0.2">
      <c r="A858" s="1124">
        <v>11020048062000</v>
      </c>
      <c r="B858" t="s">
        <v>1624</v>
      </c>
      <c r="C858">
        <v>10</v>
      </c>
      <c r="D858">
        <v>20</v>
      </c>
      <c r="E858" t="s">
        <v>1711</v>
      </c>
      <c r="F858">
        <v>8062000</v>
      </c>
      <c r="G858" t="s">
        <v>2260</v>
      </c>
      <c r="H858" t="s">
        <v>2198</v>
      </c>
      <c r="I858" t="s">
        <v>582</v>
      </c>
      <c r="J858" t="s">
        <v>598</v>
      </c>
      <c r="K858" t="s">
        <v>2204</v>
      </c>
      <c r="L858" t="s">
        <v>268</v>
      </c>
      <c r="M858" t="s">
        <v>2200</v>
      </c>
      <c r="N858" t="s">
        <v>1730</v>
      </c>
      <c r="O858" t="s">
        <v>659</v>
      </c>
      <c r="P858" t="s">
        <v>1126</v>
      </c>
      <c r="Q858" t="s">
        <v>2201</v>
      </c>
      <c r="R858" t="s">
        <v>2273</v>
      </c>
    </row>
    <row r="859" spans="1:22" x14ac:dyDescent="0.2">
      <c r="A859" s="1124">
        <v>11020048622000</v>
      </c>
      <c r="B859" t="s">
        <v>1624</v>
      </c>
      <c r="C859">
        <v>10</v>
      </c>
      <c r="D859">
        <v>20</v>
      </c>
      <c r="E859" t="s">
        <v>1711</v>
      </c>
      <c r="F859">
        <v>8622000</v>
      </c>
      <c r="G859" t="s">
        <v>2236</v>
      </c>
      <c r="H859" t="s">
        <v>2198</v>
      </c>
      <c r="I859" t="s">
        <v>582</v>
      </c>
      <c r="J859" t="s">
        <v>598</v>
      </c>
      <c r="K859" t="s">
        <v>2204</v>
      </c>
      <c r="L859" t="s">
        <v>268</v>
      </c>
      <c r="M859" t="s">
        <v>2200</v>
      </c>
      <c r="N859" t="s">
        <v>1730</v>
      </c>
      <c r="O859" t="s">
        <v>659</v>
      </c>
      <c r="P859" t="s">
        <v>1126</v>
      </c>
      <c r="Q859" t="s">
        <v>2201</v>
      </c>
      <c r="R859" t="s">
        <v>2273</v>
      </c>
    </row>
    <row r="860" spans="1:22" x14ac:dyDescent="0.2">
      <c r="A860" s="1124">
        <v>11020048623000</v>
      </c>
      <c r="B860" t="s">
        <v>1624</v>
      </c>
      <c r="C860">
        <v>10</v>
      </c>
      <c r="D860">
        <v>20</v>
      </c>
      <c r="E860" t="s">
        <v>1711</v>
      </c>
      <c r="F860">
        <v>8623000</v>
      </c>
      <c r="G860" t="s">
        <v>2274</v>
      </c>
      <c r="H860" t="s">
        <v>2198</v>
      </c>
      <c r="I860" t="s">
        <v>582</v>
      </c>
      <c r="J860" t="s">
        <v>598</v>
      </c>
      <c r="K860" t="s">
        <v>2204</v>
      </c>
      <c r="L860" t="s">
        <v>268</v>
      </c>
      <c r="M860" t="s">
        <v>2200</v>
      </c>
      <c r="N860" t="s">
        <v>1730</v>
      </c>
      <c r="O860" t="s">
        <v>659</v>
      </c>
      <c r="P860" t="s">
        <v>1126</v>
      </c>
      <c r="Q860" t="s">
        <v>2201</v>
      </c>
      <c r="R860" t="s">
        <v>2273</v>
      </c>
    </row>
    <row r="861" spans="1:22" hidden="1" x14ac:dyDescent="0.2">
      <c r="A861" s="1124">
        <v>11020055270000</v>
      </c>
      <c r="B861" t="s">
        <v>1624</v>
      </c>
      <c r="C861">
        <v>10</v>
      </c>
      <c r="D861">
        <v>20</v>
      </c>
      <c r="E861" t="s">
        <v>1714</v>
      </c>
      <c r="F861">
        <v>5270000</v>
      </c>
      <c r="G861" t="s">
        <v>1946</v>
      </c>
      <c r="H861" t="s">
        <v>2198</v>
      </c>
      <c r="I861" t="s">
        <v>1625</v>
      </c>
      <c r="J861" t="s">
        <v>1245</v>
      </c>
      <c r="K861" t="s">
        <v>2275</v>
      </c>
      <c r="L861" t="s">
        <v>2275</v>
      </c>
      <c r="M861" t="s">
        <v>1693</v>
      </c>
      <c r="N861" t="s">
        <v>2276</v>
      </c>
      <c r="O861" t="s">
        <v>651</v>
      </c>
      <c r="P861" t="s">
        <v>1113</v>
      </c>
      <c r="Q861" t="s">
        <v>2229</v>
      </c>
      <c r="R861" t="s">
        <v>2277</v>
      </c>
    </row>
    <row r="862" spans="1:22" hidden="1" x14ac:dyDescent="0.2">
      <c r="A862" s="1124">
        <v>11020055433000</v>
      </c>
      <c r="B862" t="s">
        <v>1624</v>
      </c>
      <c r="C862">
        <v>10</v>
      </c>
      <c r="D862">
        <v>20</v>
      </c>
      <c r="E862" t="s">
        <v>1714</v>
      </c>
      <c r="F862">
        <v>5433000</v>
      </c>
      <c r="G862" t="s">
        <v>2278</v>
      </c>
      <c r="H862" t="s">
        <v>2198</v>
      </c>
      <c r="I862" t="s">
        <v>1625</v>
      </c>
      <c r="J862" t="s">
        <v>1245</v>
      </c>
      <c r="L862" t="s">
        <v>2275</v>
      </c>
      <c r="M862" t="s">
        <v>1693</v>
      </c>
      <c r="N862" t="s">
        <v>2276</v>
      </c>
      <c r="O862" t="s">
        <v>651</v>
      </c>
      <c r="P862" t="s">
        <v>1113</v>
      </c>
      <c r="Q862" t="s">
        <v>2229</v>
      </c>
      <c r="R862" t="s">
        <v>2277</v>
      </c>
    </row>
    <row r="863" spans="1:22" hidden="1" x14ac:dyDescent="0.2">
      <c r="A863" s="1124">
        <v>11020055671000</v>
      </c>
      <c r="B863" t="s">
        <v>1624</v>
      </c>
      <c r="C863">
        <v>10</v>
      </c>
      <c r="D863">
        <v>20</v>
      </c>
      <c r="E863" t="s">
        <v>1714</v>
      </c>
      <c r="F863">
        <v>5671000</v>
      </c>
      <c r="G863" t="s">
        <v>1946</v>
      </c>
      <c r="H863" t="s">
        <v>2198</v>
      </c>
      <c r="I863" t="s">
        <v>1625</v>
      </c>
      <c r="J863" t="s">
        <v>1245</v>
      </c>
      <c r="L863" t="s">
        <v>2275</v>
      </c>
      <c r="M863" t="s">
        <v>1693</v>
      </c>
      <c r="N863" t="s">
        <v>2276</v>
      </c>
      <c r="O863" t="s">
        <v>651</v>
      </c>
      <c r="P863" t="s">
        <v>1113</v>
      </c>
      <c r="Q863" t="s">
        <v>2229</v>
      </c>
      <c r="R863" t="s">
        <v>2277</v>
      </c>
    </row>
    <row r="864" spans="1:22" hidden="1" x14ac:dyDescent="0.2">
      <c r="A864" s="1124">
        <v>11020055677000</v>
      </c>
      <c r="B864" t="s">
        <v>1624</v>
      </c>
      <c r="C864">
        <v>10</v>
      </c>
      <c r="D864">
        <v>20</v>
      </c>
      <c r="E864" t="s">
        <v>1714</v>
      </c>
      <c r="F864">
        <v>5677000</v>
      </c>
      <c r="G864" t="s">
        <v>1775</v>
      </c>
      <c r="H864" t="s">
        <v>2198</v>
      </c>
      <c r="I864" t="s">
        <v>1625</v>
      </c>
      <c r="J864" t="s">
        <v>691</v>
      </c>
      <c r="M864" t="s">
        <v>1693</v>
      </c>
      <c r="N864" t="s">
        <v>2276</v>
      </c>
      <c r="O864" t="s">
        <v>651</v>
      </c>
      <c r="P864" t="s">
        <v>1113</v>
      </c>
      <c r="Q864" t="s">
        <v>2229</v>
      </c>
      <c r="R864" t="s">
        <v>2277</v>
      </c>
    </row>
    <row r="865" spans="1:20" hidden="1" x14ac:dyDescent="0.2">
      <c r="A865" s="1124">
        <v>11020057010000</v>
      </c>
      <c r="B865" t="s">
        <v>1624</v>
      </c>
      <c r="C865">
        <v>10</v>
      </c>
      <c r="D865">
        <v>20</v>
      </c>
      <c r="E865" t="s">
        <v>1714</v>
      </c>
      <c r="F865">
        <v>7010000</v>
      </c>
      <c r="G865" t="s">
        <v>1628</v>
      </c>
      <c r="H865" t="s">
        <v>2198</v>
      </c>
      <c r="I865" t="s">
        <v>582</v>
      </c>
      <c r="J865" t="s">
        <v>694</v>
      </c>
      <c r="K865" t="s">
        <v>206</v>
      </c>
      <c r="M865" t="s">
        <v>1693</v>
      </c>
      <c r="N865" t="s">
        <v>2276</v>
      </c>
      <c r="O865" t="s">
        <v>1693</v>
      </c>
      <c r="P865" t="s">
        <v>1113</v>
      </c>
      <c r="Q865" t="s">
        <v>2229</v>
      </c>
      <c r="R865" t="s">
        <v>2277</v>
      </c>
      <c r="S865" t="s">
        <v>205</v>
      </c>
      <c r="T865" t="s">
        <v>206</v>
      </c>
    </row>
    <row r="866" spans="1:20" hidden="1" x14ac:dyDescent="0.2">
      <c r="A866" s="1124">
        <v>11020057011000</v>
      </c>
      <c r="B866" t="s">
        <v>1624</v>
      </c>
      <c r="C866">
        <v>10</v>
      </c>
      <c r="D866">
        <v>20</v>
      </c>
      <c r="E866" t="s">
        <v>1714</v>
      </c>
      <c r="F866">
        <v>7011000</v>
      </c>
      <c r="G866" t="s">
        <v>1642</v>
      </c>
      <c r="H866" t="s">
        <v>2198</v>
      </c>
      <c r="I866" t="s">
        <v>582</v>
      </c>
      <c r="J866" t="s">
        <v>694</v>
      </c>
      <c r="K866" t="s">
        <v>206</v>
      </c>
      <c r="M866" t="s">
        <v>1693</v>
      </c>
      <c r="N866" t="s">
        <v>2276</v>
      </c>
      <c r="O866" t="s">
        <v>1693</v>
      </c>
      <c r="P866" t="s">
        <v>1113</v>
      </c>
      <c r="Q866" t="s">
        <v>2229</v>
      </c>
      <c r="R866" t="s">
        <v>2277</v>
      </c>
      <c r="S866" t="s">
        <v>205</v>
      </c>
      <c r="T866" t="s">
        <v>206</v>
      </c>
    </row>
    <row r="867" spans="1:20" hidden="1" x14ac:dyDescent="0.2">
      <c r="A867" s="1124">
        <v>11020057013000</v>
      </c>
      <c r="B867" t="s">
        <v>1624</v>
      </c>
      <c r="C867">
        <v>10</v>
      </c>
      <c r="D867">
        <v>20</v>
      </c>
      <c r="E867" t="s">
        <v>1714</v>
      </c>
      <c r="F867">
        <v>7013000</v>
      </c>
      <c r="G867" t="s">
        <v>1698</v>
      </c>
      <c r="H867" t="s">
        <v>2198</v>
      </c>
      <c r="I867" t="s">
        <v>582</v>
      </c>
      <c r="J867" t="s">
        <v>694</v>
      </c>
      <c r="K867" t="s">
        <v>1572</v>
      </c>
      <c r="M867" t="s">
        <v>1693</v>
      </c>
      <c r="N867" t="s">
        <v>2276</v>
      </c>
      <c r="O867" t="s">
        <v>1693</v>
      </c>
      <c r="P867" t="s">
        <v>1113</v>
      </c>
      <c r="Q867" t="s">
        <v>2229</v>
      </c>
      <c r="R867" t="s">
        <v>2277</v>
      </c>
      <c r="S867" t="s">
        <v>205</v>
      </c>
      <c r="T867" t="s">
        <v>1572</v>
      </c>
    </row>
    <row r="868" spans="1:20" hidden="1" x14ac:dyDescent="0.2">
      <c r="A868" s="1124">
        <v>11020057014000</v>
      </c>
      <c r="B868" t="s">
        <v>1624</v>
      </c>
      <c r="C868">
        <v>10</v>
      </c>
      <c r="D868">
        <v>20</v>
      </c>
      <c r="E868" t="s">
        <v>1714</v>
      </c>
      <c r="F868">
        <v>7014000</v>
      </c>
      <c r="G868" t="s">
        <v>1630</v>
      </c>
      <c r="H868" t="s">
        <v>2198</v>
      </c>
      <c r="I868" t="s">
        <v>582</v>
      </c>
      <c r="J868" t="s">
        <v>694</v>
      </c>
      <c r="K868" t="s">
        <v>1570</v>
      </c>
      <c r="M868" t="s">
        <v>1693</v>
      </c>
      <c r="N868" t="s">
        <v>2276</v>
      </c>
      <c r="O868" t="s">
        <v>1693</v>
      </c>
      <c r="P868" t="s">
        <v>1113</v>
      </c>
      <c r="Q868" t="s">
        <v>2229</v>
      </c>
      <c r="R868" t="s">
        <v>2277</v>
      </c>
      <c r="S868" t="s">
        <v>205</v>
      </c>
      <c r="T868" t="s">
        <v>1570</v>
      </c>
    </row>
    <row r="869" spans="1:20" hidden="1" x14ac:dyDescent="0.2">
      <c r="A869" s="1124">
        <v>11020057027000</v>
      </c>
      <c r="B869" t="s">
        <v>1624</v>
      </c>
      <c r="C869">
        <v>10</v>
      </c>
      <c r="D869">
        <v>20</v>
      </c>
      <c r="E869" t="s">
        <v>1714</v>
      </c>
      <c r="F869">
        <v>7027000</v>
      </c>
      <c r="G869" t="s">
        <v>1631</v>
      </c>
      <c r="H869" t="s">
        <v>2198</v>
      </c>
      <c r="I869" t="s">
        <v>582</v>
      </c>
      <c r="J869" t="s">
        <v>694</v>
      </c>
      <c r="K869" t="s">
        <v>1344</v>
      </c>
      <c r="M869" t="s">
        <v>1693</v>
      </c>
      <c r="N869" t="s">
        <v>2276</v>
      </c>
      <c r="O869" t="s">
        <v>1693</v>
      </c>
      <c r="P869" t="s">
        <v>1113</v>
      </c>
      <c r="Q869" t="s">
        <v>2229</v>
      </c>
      <c r="R869" t="s">
        <v>2277</v>
      </c>
      <c r="S869" t="s">
        <v>205</v>
      </c>
      <c r="T869" t="s">
        <v>1344</v>
      </c>
    </row>
    <row r="870" spans="1:20" hidden="1" x14ac:dyDescent="0.2">
      <c r="A870" s="1124">
        <v>11020057031000</v>
      </c>
      <c r="B870" t="s">
        <v>1624</v>
      </c>
      <c r="C870">
        <v>10</v>
      </c>
      <c r="D870">
        <v>20</v>
      </c>
      <c r="E870" t="s">
        <v>1714</v>
      </c>
      <c r="F870">
        <v>7031000</v>
      </c>
      <c r="G870" t="s">
        <v>1632</v>
      </c>
      <c r="H870" t="s">
        <v>2198</v>
      </c>
      <c r="I870" t="s">
        <v>582</v>
      </c>
      <c r="J870" t="s">
        <v>694</v>
      </c>
      <c r="K870" t="s">
        <v>1569</v>
      </c>
      <c r="M870" t="s">
        <v>1693</v>
      </c>
      <c r="N870" t="s">
        <v>2276</v>
      </c>
      <c r="O870" t="s">
        <v>1693</v>
      </c>
      <c r="P870" t="s">
        <v>1113</v>
      </c>
      <c r="Q870" t="s">
        <v>2229</v>
      </c>
      <c r="R870" t="s">
        <v>2277</v>
      </c>
      <c r="S870" t="s">
        <v>205</v>
      </c>
      <c r="T870" t="s">
        <v>1569</v>
      </c>
    </row>
    <row r="871" spans="1:20" hidden="1" x14ac:dyDescent="0.2">
      <c r="A871" s="1124">
        <v>11020057032000</v>
      </c>
      <c r="B871" t="s">
        <v>1624</v>
      </c>
      <c r="C871">
        <v>10</v>
      </c>
      <c r="D871">
        <v>20</v>
      </c>
      <c r="E871" t="s">
        <v>1714</v>
      </c>
      <c r="F871">
        <v>7032000</v>
      </c>
      <c r="G871" t="s">
        <v>1633</v>
      </c>
      <c r="H871" t="s">
        <v>2198</v>
      </c>
      <c r="I871" t="s">
        <v>582</v>
      </c>
      <c r="J871" t="s">
        <v>694</v>
      </c>
      <c r="K871" t="s">
        <v>199</v>
      </c>
      <c r="M871" t="s">
        <v>1693</v>
      </c>
      <c r="N871" t="s">
        <v>2276</v>
      </c>
      <c r="O871" t="s">
        <v>1693</v>
      </c>
      <c r="P871" t="s">
        <v>1113</v>
      </c>
      <c r="Q871" t="s">
        <v>2229</v>
      </c>
      <c r="R871" t="s">
        <v>2277</v>
      </c>
      <c r="S871" t="s">
        <v>205</v>
      </c>
      <c r="T871" t="s">
        <v>199</v>
      </c>
    </row>
    <row r="872" spans="1:20" hidden="1" x14ac:dyDescent="0.2">
      <c r="A872" s="1124">
        <v>11020057033000</v>
      </c>
      <c r="B872" t="s">
        <v>1624</v>
      </c>
      <c r="C872">
        <v>10</v>
      </c>
      <c r="D872">
        <v>20</v>
      </c>
      <c r="E872" t="s">
        <v>1714</v>
      </c>
      <c r="F872">
        <v>7033000</v>
      </c>
      <c r="G872" t="s">
        <v>1668</v>
      </c>
      <c r="H872" t="s">
        <v>2198</v>
      </c>
      <c r="I872" t="s">
        <v>582</v>
      </c>
      <c r="J872" t="s">
        <v>694</v>
      </c>
      <c r="K872" t="s">
        <v>1569</v>
      </c>
      <c r="M872" t="s">
        <v>1693</v>
      </c>
      <c r="N872" t="s">
        <v>2276</v>
      </c>
      <c r="O872" t="s">
        <v>1693</v>
      </c>
      <c r="P872" t="s">
        <v>1113</v>
      </c>
      <c r="Q872" t="s">
        <v>2229</v>
      </c>
      <c r="R872" t="s">
        <v>2277</v>
      </c>
      <c r="S872" t="s">
        <v>205</v>
      </c>
      <c r="T872" t="s">
        <v>1569</v>
      </c>
    </row>
    <row r="873" spans="1:20" hidden="1" x14ac:dyDescent="0.2">
      <c r="A873" s="1124">
        <v>11020057034000</v>
      </c>
      <c r="B873" t="s">
        <v>1624</v>
      </c>
      <c r="C873">
        <v>10</v>
      </c>
      <c r="D873">
        <v>20</v>
      </c>
      <c r="E873" t="s">
        <v>1714</v>
      </c>
      <c r="F873">
        <v>7034000</v>
      </c>
      <c r="G873" t="s">
        <v>1634</v>
      </c>
      <c r="H873" t="s">
        <v>2198</v>
      </c>
      <c r="I873" t="s">
        <v>582</v>
      </c>
      <c r="J873" t="s">
        <v>694</v>
      </c>
      <c r="K873" t="s">
        <v>1569</v>
      </c>
      <c r="M873" t="s">
        <v>1693</v>
      </c>
      <c r="N873" t="s">
        <v>2276</v>
      </c>
      <c r="O873" t="s">
        <v>1693</v>
      </c>
      <c r="P873" t="s">
        <v>1113</v>
      </c>
      <c r="Q873" t="s">
        <v>2229</v>
      </c>
      <c r="R873" t="s">
        <v>2277</v>
      </c>
      <c r="S873" t="s">
        <v>205</v>
      </c>
      <c r="T873" t="s">
        <v>1569</v>
      </c>
    </row>
    <row r="874" spans="1:20" hidden="1" x14ac:dyDescent="0.2">
      <c r="A874" s="1124">
        <v>11020057131000</v>
      </c>
      <c r="B874" t="s">
        <v>1624</v>
      </c>
      <c r="C874">
        <v>10</v>
      </c>
      <c r="D874">
        <v>20</v>
      </c>
      <c r="E874" t="s">
        <v>1714</v>
      </c>
      <c r="F874">
        <v>7131000</v>
      </c>
      <c r="G874" t="s">
        <v>1635</v>
      </c>
      <c r="H874" t="s">
        <v>2198</v>
      </c>
      <c r="I874" t="s">
        <v>582</v>
      </c>
      <c r="J874" t="s">
        <v>594</v>
      </c>
      <c r="M874" t="s">
        <v>1693</v>
      </c>
      <c r="N874" t="s">
        <v>2276</v>
      </c>
      <c r="O874" t="s">
        <v>1693</v>
      </c>
      <c r="P874" t="s">
        <v>1113</v>
      </c>
      <c r="Q874" t="s">
        <v>2229</v>
      </c>
      <c r="R874" t="s">
        <v>2277</v>
      </c>
    </row>
    <row r="875" spans="1:20" x14ac:dyDescent="0.2">
      <c r="A875" s="1124">
        <v>11020057215000</v>
      </c>
      <c r="B875" t="s">
        <v>1624</v>
      </c>
      <c r="C875">
        <v>10</v>
      </c>
      <c r="D875">
        <v>20</v>
      </c>
      <c r="E875" t="s">
        <v>1714</v>
      </c>
      <c r="F875">
        <v>7215000</v>
      </c>
      <c r="G875" t="s">
        <v>1743</v>
      </c>
      <c r="H875" t="s">
        <v>2198</v>
      </c>
      <c r="I875" t="s">
        <v>582</v>
      </c>
      <c r="J875" t="s">
        <v>598</v>
      </c>
      <c r="K875" t="s">
        <v>50</v>
      </c>
      <c r="M875" t="s">
        <v>1693</v>
      </c>
      <c r="N875" t="s">
        <v>2276</v>
      </c>
      <c r="O875" t="s">
        <v>1693</v>
      </c>
      <c r="P875" t="s">
        <v>1113</v>
      </c>
      <c r="Q875" t="s">
        <v>2229</v>
      </c>
      <c r="R875" t="s">
        <v>2277</v>
      </c>
    </row>
    <row r="876" spans="1:20" x14ac:dyDescent="0.2">
      <c r="A876" s="1124">
        <v>11020057240000</v>
      </c>
      <c r="B876" t="s">
        <v>1624</v>
      </c>
      <c r="C876">
        <v>10</v>
      </c>
      <c r="D876">
        <v>20</v>
      </c>
      <c r="E876" t="s">
        <v>1714</v>
      </c>
      <c r="F876">
        <v>7240000</v>
      </c>
      <c r="G876" t="s">
        <v>1636</v>
      </c>
      <c r="H876" t="s">
        <v>2198</v>
      </c>
      <c r="I876" t="s">
        <v>582</v>
      </c>
      <c r="J876" t="s">
        <v>598</v>
      </c>
      <c r="K876" t="s">
        <v>50</v>
      </c>
      <c r="M876" t="s">
        <v>1693</v>
      </c>
      <c r="N876" t="s">
        <v>2276</v>
      </c>
      <c r="O876" t="s">
        <v>1693</v>
      </c>
      <c r="P876" t="s">
        <v>1113</v>
      </c>
      <c r="Q876" t="s">
        <v>2229</v>
      </c>
      <c r="R876" t="s">
        <v>2277</v>
      </c>
    </row>
    <row r="877" spans="1:20" hidden="1" x14ac:dyDescent="0.2">
      <c r="A877" s="1124">
        <v>11020057340000</v>
      </c>
      <c r="B877" t="s">
        <v>1624</v>
      </c>
      <c r="C877">
        <v>10</v>
      </c>
      <c r="D877">
        <v>20</v>
      </c>
      <c r="E877" t="s">
        <v>1714</v>
      </c>
      <c r="F877">
        <v>7340000</v>
      </c>
      <c r="G877" t="s">
        <v>2279</v>
      </c>
      <c r="H877" t="s">
        <v>2198</v>
      </c>
      <c r="I877" t="s">
        <v>582</v>
      </c>
      <c r="J877" t="s">
        <v>2280</v>
      </c>
      <c r="K877" t="s">
        <v>663</v>
      </c>
      <c r="M877" t="s">
        <v>1693</v>
      </c>
      <c r="N877" t="s">
        <v>2276</v>
      </c>
      <c r="O877" t="s">
        <v>1693</v>
      </c>
      <c r="P877" t="s">
        <v>1113</v>
      </c>
      <c r="Q877" t="s">
        <v>2229</v>
      </c>
      <c r="R877" t="s">
        <v>2277</v>
      </c>
    </row>
    <row r="878" spans="1:20" x14ac:dyDescent="0.2">
      <c r="A878" s="1124">
        <v>11020057381000</v>
      </c>
      <c r="B878" t="s">
        <v>1624</v>
      </c>
      <c r="C878">
        <v>10</v>
      </c>
      <c r="D878">
        <v>20</v>
      </c>
      <c r="E878" t="s">
        <v>1714</v>
      </c>
      <c r="F878">
        <v>7381000</v>
      </c>
      <c r="G878" t="s">
        <v>2281</v>
      </c>
      <c r="H878" t="s">
        <v>2198</v>
      </c>
      <c r="I878" t="s">
        <v>582</v>
      </c>
      <c r="J878" t="s">
        <v>598</v>
      </c>
      <c r="K878" t="s">
        <v>2225</v>
      </c>
      <c r="M878" t="s">
        <v>1693</v>
      </c>
      <c r="N878" t="s">
        <v>2276</v>
      </c>
      <c r="O878" t="s">
        <v>1693</v>
      </c>
      <c r="P878" t="s">
        <v>1113</v>
      </c>
      <c r="Q878" t="s">
        <v>2229</v>
      </c>
      <c r="R878" t="s">
        <v>2277</v>
      </c>
    </row>
    <row r="879" spans="1:20" x14ac:dyDescent="0.2">
      <c r="A879" s="1124">
        <v>11020057406000</v>
      </c>
      <c r="B879" t="s">
        <v>1624</v>
      </c>
      <c r="C879">
        <v>10</v>
      </c>
      <c r="D879">
        <v>20</v>
      </c>
      <c r="E879" t="s">
        <v>1714</v>
      </c>
      <c r="F879">
        <v>7406000</v>
      </c>
      <c r="G879" t="s">
        <v>2281</v>
      </c>
      <c r="H879" t="s">
        <v>2198</v>
      </c>
      <c r="I879" t="s">
        <v>582</v>
      </c>
      <c r="J879" t="s">
        <v>598</v>
      </c>
      <c r="K879" t="s">
        <v>2225</v>
      </c>
      <c r="M879" t="s">
        <v>1693</v>
      </c>
      <c r="N879" t="s">
        <v>2276</v>
      </c>
      <c r="O879" t="s">
        <v>1693</v>
      </c>
      <c r="P879" t="s">
        <v>1113</v>
      </c>
      <c r="Q879" t="s">
        <v>2229</v>
      </c>
      <c r="R879" t="s">
        <v>2277</v>
      </c>
    </row>
    <row r="880" spans="1:20" x14ac:dyDescent="0.2">
      <c r="A880" s="1124">
        <v>11020057431000</v>
      </c>
      <c r="B880" t="s">
        <v>1624</v>
      </c>
      <c r="C880">
        <v>10</v>
      </c>
      <c r="D880">
        <v>20</v>
      </c>
      <c r="E880" t="s">
        <v>1714</v>
      </c>
      <c r="F880">
        <v>7431000</v>
      </c>
      <c r="G880" t="s">
        <v>2282</v>
      </c>
      <c r="H880" t="s">
        <v>2198</v>
      </c>
      <c r="I880" t="s">
        <v>582</v>
      </c>
      <c r="J880" t="s">
        <v>598</v>
      </c>
      <c r="K880" t="s">
        <v>2225</v>
      </c>
      <c r="M880" t="s">
        <v>1693</v>
      </c>
      <c r="N880" t="s">
        <v>2276</v>
      </c>
      <c r="O880" t="s">
        <v>1693</v>
      </c>
      <c r="P880" t="s">
        <v>1113</v>
      </c>
      <c r="Q880" t="s">
        <v>2229</v>
      </c>
      <c r="R880" t="s">
        <v>2277</v>
      </c>
    </row>
    <row r="881" spans="1:18" x14ac:dyDescent="0.2">
      <c r="A881" s="1124">
        <v>11020057456000</v>
      </c>
      <c r="B881" t="s">
        <v>1624</v>
      </c>
      <c r="C881">
        <v>10</v>
      </c>
      <c r="D881">
        <v>20</v>
      </c>
      <c r="E881" t="s">
        <v>1714</v>
      </c>
      <c r="F881">
        <v>7456000</v>
      </c>
      <c r="G881" t="s">
        <v>2281</v>
      </c>
      <c r="H881" t="s">
        <v>2198</v>
      </c>
      <c r="I881" t="s">
        <v>582</v>
      </c>
      <c r="J881" t="s">
        <v>598</v>
      </c>
      <c r="K881" t="s">
        <v>2225</v>
      </c>
      <c r="M881" t="s">
        <v>1693</v>
      </c>
      <c r="N881" t="s">
        <v>2276</v>
      </c>
      <c r="O881" t="s">
        <v>1693</v>
      </c>
      <c r="P881" t="s">
        <v>1113</v>
      </c>
      <c r="Q881" t="s">
        <v>2229</v>
      </c>
      <c r="R881" t="s">
        <v>2277</v>
      </c>
    </row>
    <row r="882" spans="1:18" x14ac:dyDescent="0.2">
      <c r="A882" s="1124">
        <v>11020057510000</v>
      </c>
      <c r="B882" t="s">
        <v>1624</v>
      </c>
      <c r="C882">
        <v>10</v>
      </c>
      <c r="D882">
        <v>20</v>
      </c>
      <c r="E882" t="s">
        <v>1714</v>
      </c>
      <c r="F882">
        <v>7510000</v>
      </c>
      <c r="G882" t="s">
        <v>1678</v>
      </c>
      <c r="H882" t="s">
        <v>2198</v>
      </c>
      <c r="I882" t="s">
        <v>582</v>
      </c>
      <c r="J882" t="s">
        <v>598</v>
      </c>
      <c r="M882" t="s">
        <v>1693</v>
      </c>
      <c r="N882" t="s">
        <v>2276</v>
      </c>
      <c r="O882" t="s">
        <v>1693</v>
      </c>
      <c r="P882" t="s">
        <v>1113</v>
      </c>
      <c r="Q882" t="s">
        <v>2229</v>
      </c>
      <c r="R882" t="s">
        <v>2277</v>
      </c>
    </row>
    <row r="883" spans="1:18" x14ac:dyDescent="0.2">
      <c r="A883" s="1124">
        <v>11020057574000</v>
      </c>
      <c r="B883" t="s">
        <v>1624</v>
      </c>
      <c r="C883">
        <v>10</v>
      </c>
      <c r="D883">
        <v>20</v>
      </c>
      <c r="E883" t="s">
        <v>1714</v>
      </c>
      <c r="F883">
        <v>7574000</v>
      </c>
      <c r="G883" t="s">
        <v>1647</v>
      </c>
      <c r="H883" t="s">
        <v>2198</v>
      </c>
      <c r="I883" t="s">
        <v>582</v>
      </c>
      <c r="J883" t="s">
        <v>598</v>
      </c>
      <c r="M883" t="s">
        <v>1693</v>
      </c>
      <c r="N883" t="s">
        <v>2276</v>
      </c>
      <c r="O883" t="s">
        <v>1693</v>
      </c>
      <c r="P883" t="s">
        <v>1113</v>
      </c>
      <c r="Q883" t="s">
        <v>2229</v>
      </c>
      <c r="R883" t="s">
        <v>2277</v>
      </c>
    </row>
    <row r="884" spans="1:18" x14ac:dyDescent="0.2">
      <c r="A884" s="1124">
        <v>11020057785000</v>
      </c>
      <c r="B884" t="s">
        <v>1624</v>
      </c>
      <c r="C884">
        <v>10</v>
      </c>
      <c r="D884">
        <v>20</v>
      </c>
      <c r="E884" t="s">
        <v>1714</v>
      </c>
      <c r="F884">
        <v>7785000</v>
      </c>
      <c r="G884" t="s">
        <v>1638</v>
      </c>
      <c r="H884" t="s">
        <v>2198</v>
      </c>
      <c r="I884" t="s">
        <v>582</v>
      </c>
      <c r="J884" t="s">
        <v>598</v>
      </c>
      <c r="M884" t="s">
        <v>1693</v>
      </c>
      <c r="N884" t="s">
        <v>2276</v>
      </c>
      <c r="O884" t="s">
        <v>1693</v>
      </c>
      <c r="P884" t="s">
        <v>1113</v>
      </c>
      <c r="Q884" t="s">
        <v>2229</v>
      </c>
      <c r="R884" t="s">
        <v>2277</v>
      </c>
    </row>
    <row r="885" spans="1:18" x14ac:dyDescent="0.2">
      <c r="A885" s="1124">
        <v>11020057789000</v>
      </c>
      <c r="B885" t="s">
        <v>1624</v>
      </c>
      <c r="C885">
        <v>10</v>
      </c>
      <c r="D885">
        <v>20</v>
      </c>
      <c r="E885" t="s">
        <v>1714</v>
      </c>
      <c r="F885">
        <v>7789000</v>
      </c>
      <c r="G885" t="s">
        <v>1688</v>
      </c>
      <c r="H885" t="s">
        <v>2198</v>
      </c>
      <c r="I885" t="s">
        <v>582</v>
      </c>
      <c r="J885" t="s">
        <v>598</v>
      </c>
      <c r="M885" t="s">
        <v>1693</v>
      </c>
      <c r="N885" t="s">
        <v>2276</v>
      </c>
      <c r="O885" t="s">
        <v>1693</v>
      </c>
      <c r="P885" t="s">
        <v>1113</v>
      </c>
      <c r="Q885" t="s">
        <v>2229</v>
      </c>
      <c r="R885" t="s">
        <v>2277</v>
      </c>
    </row>
    <row r="886" spans="1:18" x14ac:dyDescent="0.2">
      <c r="A886" s="1124">
        <v>11020057824000</v>
      </c>
      <c r="B886" t="s">
        <v>1624</v>
      </c>
      <c r="C886">
        <v>10</v>
      </c>
      <c r="D886">
        <v>20</v>
      </c>
      <c r="E886" t="s">
        <v>1714</v>
      </c>
      <c r="F886">
        <v>7824000</v>
      </c>
      <c r="G886" t="s">
        <v>1639</v>
      </c>
      <c r="H886" t="s">
        <v>2198</v>
      </c>
      <c r="I886" t="s">
        <v>582</v>
      </c>
      <c r="J886" t="s">
        <v>598</v>
      </c>
      <c r="M886" t="s">
        <v>1693</v>
      </c>
      <c r="N886" t="s">
        <v>2276</v>
      </c>
      <c r="O886" t="s">
        <v>1693</v>
      </c>
      <c r="P886" t="s">
        <v>1113</v>
      </c>
      <c r="Q886" t="s">
        <v>2229</v>
      </c>
      <c r="R886" t="s">
        <v>2277</v>
      </c>
    </row>
    <row r="887" spans="1:18" x14ac:dyDescent="0.2">
      <c r="A887" s="1124">
        <v>11020057990000</v>
      </c>
      <c r="B887" t="s">
        <v>1624</v>
      </c>
      <c r="C887">
        <v>10</v>
      </c>
      <c r="D887">
        <v>20</v>
      </c>
      <c r="E887" t="s">
        <v>1714</v>
      </c>
      <c r="F887">
        <v>7990000</v>
      </c>
      <c r="G887" t="s">
        <v>2208</v>
      </c>
      <c r="H887" t="s">
        <v>2198</v>
      </c>
      <c r="I887" t="s">
        <v>582</v>
      </c>
      <c r="J887" t="s">
        <v>598</v>
      </c>
      <c r="M887" t="s">
        <v>1693</v>
      </c>
      <c r="N887" t="s">
        <v>2276</v>
      </c>
      <c r="O887" t="s">
        <v>1693</v>
      </c>
      <c r="P887" t="s">
        <v>1113</v>
      </c>
      <c r="Q887" t="s">
        <v>2229</v>
      </c>
      <c r="R887" t="s">
        <v>2277</v>
      </c>
    </row>
    <row r="888" spans="1:18" x14ac:dyDescent="0.2">
      <c r="A888" s="1124">
        <v>11020058005002</v>
      </c>
      <c r="B888" t="s">
        <v>1624</v>
      </c>
      <c r="C888">
        <v>10</v>
      </c>
      <c r="D888">
        <v>20</v>
      </c>
      <c r="E888" t="s">
        <v>1714</v>
      </c>
      <c r="F888">
        <v>8005002</v>
      </c>
      <c r="G888" t="s">
        <v>2283</v>
      </c>
      <c r="H888" t="s">
        <v>2198</v>
      </c>
      <c r="I888" t="s">
        <v>582</v>
      </c>
      <c r="J888" t="s">
        <v>598</v>
      </c>
      <c r="K888" t="s">
        <v>607</v>
      </c>
      <c r="M888" t="s">
        <v>1693</v>
      </c>
      <c r="N888" t="s">
        <v>2276</v>
      </c>
      <c r="O888" t="s">
        <v>1693</v>
      </c>
      <c r="P888" t="s">
        <v>1113</v>
      </c>
      <c r="Q888" t="s">
        <v>2229</v>
      </c>
      <c r="R888" t="s">
        <v>2277</v>
      </c>
    </row>
    <row r="889" spans="1:18" x14ac:dyDescent="0.2">
      <c r="A889" s="1124">
        <v>11020058005003</v>
      </c>
      <c r="B889" t="s">
        <v>1624</v>
      </c>
      <c r="C889">
        <v>10</v>
      </c>
      <c r="D889">
        <v>20</v>
      </c>
      <c r="E889" t="s">
        <v>1714</v>
      </c>
      <c r="F889">
        <v>8005003</v>
      </c>
      <c r="G889" t="s">
        <v>2284</v>
      </c>
      <c r="H889" t="s">
        <v>2198</v>
      </c>
      <c r="I889" t="s">
        <v>582</v>
      </c>
      <c r="J889" t="s">
        <v>598</v>
      </c>
      <c r="K889" t="s">
        <v>607</v>
      </c>
      <c r="M889" t="s">
        <v>1693</v>
      </c>
      <c r="N889" t="s">
        <v>2276</v>
      </c>
      <c r="O889" t="s">
        <v>1693</v>
      </c>
      <c r="P889" t="s">
        <v>1113</v>
      </c>
      <c r="Q889" t="s">
        <v>2229</v>
      </c>
      <c r="R889" t="s">
        <v>2277</v>
      </c>
    </row>
    <row r="890" spans="1:18" x14ac:dyDescent="0.2">
      <c r="A890" s="1124">
        <v>11020058005004</v>
      </c>
      <c r="B890" t="s">
        <v>1624</v>
      </c>
      <c r="C890">
        <v>10</v>
      </c>
      <c r="D890">
        <v>20</v>
      </c>
      <c r="E890" t="s">
        <v>1714</v>
      </c>
      <c r="F890">
        <v>8005004</v>
      </c>
      <c r="G890" t="s">
        <v>2285</v>
      </c>
      <c r="H890" t="s">
        <v>2198</v>
      </c>
      <c r="I890" t="s">
        <v>582</v>
      </c>
      <c r="J890" t="s">
        <v>598</v>
      </c>
      <c r="K890" t="s">
        <v>607</v>
      </c>
      <c r="M890" t="s">
        <v>1693</v>
      </c>
      <c r="N890" t="s">
        <v>2276</v>
      </c>
      <c r="O890" t="s">
        <v>1693</v>
      </c>
      <c r="P890" t="s">
        <v>1113</v>
      </c>
      <c r="Q890" t="s">
        <v>2229</v>
      </c>
      <c r="R890" t="s">
        <v>2277</v>
      </c>
    </row>
    <row r="891" spans="1:18" x14ac:dyDescent="0.2">
      <c r="A891" s="1124">
        <v>11020058005006</v>
      </c>
      <c r="B891" t="s">
        <v>1624</v>
      </c>
      <c r="C891">
        <v>10</v>
      </c>
      <c r="D891">
        <v>20</v>
      </c>
      <c r="E891" t="s">
        <v>1714</v>
      </c>
      <c r="F891">
        <v>8005006</v>
      </c>
      <c r="G891" t="s">
        <v>2286</v>
      </c>
      <c r="H891" t="s">
        <v>2198</v>
      </c>
      <c r="I891" t="s">
        <v>582</v>
      </c>
      <c r="J891" t="s">
        <v>598</v>
      </c>
      <c r="K891" t="s">
        <v>607</v>
      </c>
      <c r="M891" t="s">
        <v>1693</v>
      </c>
      <c r="N891" t="s">
        <v>2276</v>
      </c>
      <c r="O891" t="s">
        <v>1693</v>
      </c>
      <c r="P891" t="s">
        <v>1113</v>
      </c>
      <c r="Q891" t="s">
        <v>2229</v>
      </c>
      <c r="R891" t="s">
        <v>2277</v>
      </c>
    </row>
    <row r="892" spans="1:18" x14ac:dyDescent="0.2">
      <c r="A892" s="1124">
        <v>11020058005026</v>
      </c>
      <c r="B892" t="s">
        <v>1624</v>
      </c>
      <c r="C892">
        <v>10</v>
      </c>
      <c r="D892">
        <v>20</v>
      </c>
      <c r="E892" t="s">
        <v>1714</v>
      </c>
      <c r="F892">
        <v>8005026</v>
      </c>
      <c r="G892" t="s">
        <v>2287</v>
      </c>
      <c r="H892" t="s">
        <v>2198</v>
      </c>
      <c r="I892" t="s">
        <v>582</v>
      </c>
      <c r="J892" t="s">
        <v>598</v>
      </c>
      <c r="K892" t="s">
        <v>607</v>
      </c>
      <c r="M892" t="s">
        <v>1693</v>
      </c>
      <c r="N892" t="s">
        <v>2276</v>
      </c>
      <c r="O892" t="s">
        <v>1693</v>
      </c>
      <c r="P892" t="s">
        <v>1113</v>
      </c>
      <c r="Q892" t="s">
        <v>2229</v>
      </c>
      <c r="R892" t="s">
        <v>2277</v>
      </c>
    </row>
    <row r="893" spans="1:18" x14ac:dyDescent="0.2">
      <c r="A893" s="1124">
        <v>11020058007002</v>
      </c>
      <c r="B893" t="s">
        <v>1624</v>
      </c>
      <c r="C893">
        <v>10</v>
      </c>
      <c r="D893">
        <v>20</v>
      </c>
      <c r="E893" t="s">
        <v>1714</v>
      </c>
      <c r="F893">
        <v>8007002</v>
      </c>
      <c r="G893" t="s">
        <v>2288</v>
      </c>
      <c r="H893" t="s">
        <v>2198</v>
      </c>
      <c r="I893" t="s">
        <v>582</v>
      </c>
      <c r="J893" t="s">
        <v>598</v>
      </c>
      <c r="K893" t="s">
        <v>607</v>
      </c>
      <c r="M893" t="s">
        <v>1693</v>
      </c>
      <c r="N893" t="s">
        <v>2276</v>
      </c>
      <c r="O893" t="s">
        <v>1693</v>
      </c>
      <c r="P893" t="s">
        <v>1113</v>
      </c>
      <c r="Q893" t="s">
        <v>2229</v>
      </c>
      <c r="R893" t="s">
        <v>2277</v>
      </c>
    </row>
    <row r="894" spans="1:18" x14ac:dyDescent="0.2">
      <c r="A894" s="1124">
        <v>11020058007003</v>
      </c>
      <c r="B894" t="s">
        <v>1624</v>
      </c>
      <c r="C894">
        <v>10</v>
      </c>
      <c r="D894">
        <v>20</v>
      </c>
      <c r="E894" t="s">
        <v>1714</v>
      </c>
      <c r="F894">
        <v>8007003</v>
      </c>
      <c r="G894" t="s">
        <v>2289</v>
      </c>
      <c r="H894" t="s">
        <v>2198</v>
      </c>
      <c r="I894" t="s">
        <v>582</v>
      </c>
      <c r="J894" t="s">
        <v>598</v>
      </c>
      <c r="K894" t="s">
        <v>607</v>
      </c>
      <c r="M894" t="s">
        <v>1693</v>
      </c>
      <c r="N894" t="s">
        <v>2276</v>
      </c>
      <c r="O894" t="s">
        <v>1693</v>
      </c>
      <c r="P894" t="s">
        <v>1113</v>
      </c>
      <c r="Q894" t="s">
        <v>2229</v>
      </c>
      <c r="R894" t="s">
        <v>2277</v>
      </c>
    </row>
    <row r="895" spans="1:18" x14ac:dyDescent="0.2">
      <c r="A895" s="1124">
        <v>11020058007011</v>
      </c>
      <c r="B895" t="s">
        <v>1624</v>
      </c>
      <c r="C895">
        <v>10</v>
      </c>
      <c r="D895">
        <v>20</v>
      </c>
      <c r="E895" t="s">
        <v>1714</v>
      </c>
      <c r="F895">
        <v>8007011</v>
      </c>
      <c r="G895" t="s">
        <v>2290</v>
      </c>
      <c r="H895" t="s">
        <v>2198</v>
      </c>
      <c r="I895" t="s">
        <v>582</v>
      </c>
      <c r="J895" t="s">
        <v>598</v>
      </c>
      <c r="K895" t="s">
        <v>607</v>
      </c>
      <c r="M895" t="s">
        <v>1693</v>
      </c>
      <c r="N895" t="s">
        <v>2276</v>
      </c>
      <c r="O895" t="s">
        <v>1693</v>
      </c>
      <c r="P895" t="s">
        <v>1113</v>
      </c>
      <c r="Q895" t="s">
        <v>2229</v>
      </c>
      <c r="R895" t="s">
        <v>2277</v>
      </c>
    </row>
    <row r="896" spans="1:18" x14ac:dyDescent="0.2">
      <c r="A896" s="1124">
        <v>11020058009005</v>
      </c>
      <c r="B896" t="s">
        <v>1624</v>
      </c>
      <c r="C896">
        <v>10</v>
      </c>
      <c r="D896">
        <v>20</v>
      </c>
      <c r="E896" t="s">
        <v>1714</v>
      </c>
      <c r="F896">
        <v>8009005</v>
      </c>
      <c r="G896" t="s">
        <v>2291</v>
      </c>
      <c r="H896" t="s">
        <v>2198</v>
      </c>
      <c r="I896" t="s">
        <v>582</v>
      </c>
      <c r="J896" t="s">
        <v>598</v>
      </c>
      <c r="K896" t="s">
        <v>607</v>
      </c>
      <c r="M896" t="s">
        <v>1693</v>
      </c>
      <c r="N896" t="s">
        <v>2276</v>
      </c>
      <c r="O896" t="s">
        <v>1693</v>
      </c>
      <c r="P896" t="s">
        <v>1113</v>
      </c>
      <c r="Q896" t="s">
        <v>2229</v>
      </c>
      <c r="R896" t="s">
        <v>2277</v>
      </c>
    </row>
    <row r="897" spans="1:22" x14ac:dyDescent="0.2">
      <c r="A897" s="1124">
        <v>11020058009006</v>
      </c>
      <c r="B897" t="s">
        <v>1624</v>
      </c>
      <c r="C897">
        <v>10</v>
      </c>
      <c r="D897">
        <v>20</v>
      </c>
      <c r="E897" t="s">
        <v>1714</v>
      </c>
      <c r="F897">
        <v>8009006</v>
      </c>
      <c r="G897" t="s">
        <v>2292</v>
      </c>
      <c r="H897" t="s">
        <v>2198</v>
      </c>
      <c r="I897" t="s">
        <v>582</v>
      </c>
      <c r="J897" t="s">
        <v>598</v>
      </c>
      <c r="K897" t="s">
        <v>607</v>
      </c>
      <c r="M897" t="s">
        <v>1693</v>
      </c>
      <c r="N897" t="s">
        <v>2276</v>
      </c>
      <c r="O897" t="s">
        <v>1693</v>
      </c>
      <c r="P897" t="s">
        <v>1113</v>
      </c>
      <c r="Q897" t="s">
        <v>2229</v>
      </c>
      <c r="R897" t="s">
        <v>2277</v>
      </c>
    </row>
    <row r="898" spans="1:22" x14ac:dyDescent="0.2">
      <c r="A898" s="1124">
        <v>11020058009013</v>
      </c>
      <c r="B898" t="s">
        <v>1624</v>
      </c>
      <c r="C898">
        <v>10</v>
      </c>
      <c r="D898">
        <v>20</v>
      </c>
      <c r="E898" t="s">
        <v>1714</v>
      </c>
      <c r="F898">
        <v>8009013</v>
      </c>
      <c r="G898" t="s">
        <v>2293</v>
      </c>
      <c r="H898" t="s">
        <v>2198</v>
      </c>
      <c r="I898" t="s">
        <v>582</v>
      </c>
      <c r="J898" t="s">
        <v>598</v>
      </c>
      <c r="K898" t="s">
        <v>607</v>
      </c>
      <c r="M898" t="s">
        <v>1693</v>
      </c>
      <c r="N898" t="s">
        <v>2276</v>
      </c>
      <c r="O898" t="s">
        <v>1693</v>
      </c>
      <c r="P898" t="s">
        <v>1113</v>
      </c>
      <c r="Q898" t="s">
        <v>2229</v>
      </c>
      <c r="R898" t="s">
        <v>2277</v>
      </c>
    </row>
    <row r="899" spans="1:22" x14ac:dyDescent="0.2">
      <c r="A899" s="1124">
        <v>11020058011001</v>
      </c>
      <c r="B899" t="s">
        <v>1624</v>
      </c>
      <c r="C899">
        <v>10</v>
      </c>
      <c r="D899">
        <v>20</v>
      </c>
      <c r="E899" t="s">
        <v>1714</v>
      </c>
      <c r="F899">
        <v>8011001</v>
      </c>
      <c r="G899" t="s">
        <v>2294</v>
      </c>
      <c r="H899" t="s">
        <v>2198</v>
      </c>
      <c r="I899" t="s">
        <v>582</v>
      </c>
      <c r="J899" t="s">
        <v>598</v>
      </c>
      <c r="K899" t="s">
        <v>607</v>
      </c>
      <c r="M899" t="s">
        <v>1693</v>
      </c>
      <c r="N899" t="s">
        <v>2276</v>
      </c>
      <c r="O899" t="s">
        <v>1693</v>
      </c>
      <c r="P899" t="s">
        <v>1113</v>
      </c>
      <c r="Q899" t="s">
        <v>2229</v>
      </c>
      <c r="R899" t="s">
        <v>2277</v>
      </c>
    </row>
    <row r="900" spans="1:22" x14ac:dyDescent="0.2">
      <c r="A900" s="1124">
        <v>11020058011002</v>
      </c>
      <c r="B900" t="s">
        <v>1624</v>
      </c>
      <c r="C900">
        <v>10</v>
      </c>
      <c r="D900">
        <v>20</v>
      </c>
      <c r="E900" t="s">
        <v>1714</v>
      </c>
      <c r="F900">
        <v>8011002</v>
      </c>
      <c r="G900" t="s">
        <v>2295</v>
      </c>
      <c r="H900" t="s">
        <v>2198</v>
      </c>
      <c r="I900" t="s">
        <v>582</v>
      </c>
      <c r="J900" t="s">
        <v>598</v>
      </c>
      <c r="K900" t="s">
        <v>607</v>
      </c>
      <c r="M900" t="s">
        <v>1693</v>
      </c>
      <c r="N900" t="s">
        <v>2276</v>
      </c>
      <c r="O900" t="s">
        <v>1693</v>
      </c>
      <c r="P900" t="s">
        <v>1113</v>
      </c>
      <c r="Q900" t="s">
        <v>2229</v>
      </c>
      <c r="R900" t="s">
        <v>2277</v>
      </c>
    </row>
    <row r="901" spans="1:22" x14ac:dyDescent="0.2">
      <c r="A901" s="1124">
        <v>11020058011006</v>
      </c>
      <c r="B901" t="s">
        <v>1624</v>
      </c>
      <c r="C901">
        <v>10</v>
      </c>
      <c r="D901">
        <v>20</v>
      </c>
      <c r="E901" t="s">
        <v>1714</v>
      </c>
      <c r="F901">
        <v>8011006</v>
      </c>
      <c r="G901" t="s">
        <v>2296</v>
      </c>
      <c r="H901" t="s">
        <v>2198</v>
      </c>
      <c r="I901" t="s">
        <v>582</v>
      </c>
      <c r="J901" t="s">
        <v>598</v>
      </c>
      <c r="K901" t="s">
        <v>607</v>
      </c>
      <c r="M901" t="s">
        <v>1693</v>
      </c>
      <c r="N901" t="s">
        <v>2276</v>
      </c>
      <c r="O901" t="s">
        <v>1693</v>
      </c>
      <c r="P901" t="s">
        <v>1113</v>
      </c>
      <c r="Q901" t="s">
        <v>2229</v>
      </c>
      <c r="R901" t="s">
        <v>2277</v>
      </c>
    </row>
    <row r="902" spans="1:22" x14ac:dyDescent="0.2">
      <c r="A902" s="1124">
        <v>11020058011008</v>
      </c>
      <c r="B902" t="s">
        <v>1624</v>
      </c>
      <c r="C902">
        <v>10</v>
      </c>
      <c r="D902">
        <v>20</v>
      </c>
      <c r="E902" t="s">
        <v>1714</v>
      </c>
      <c r="F902">
        <v>8011008</v>
      </c>
      <c r="G902" t="s">
        <v>2297</v>
      </c>
      <c r="H902" t="s">
        <v>2198</v>
      </c>
      <c r="I902" t="s">
        <v>582</v>
      </c>
      <c r="J902" t="s">
        <v>598</v>
      </c>
      <c r="K902" t="s">
        <v>607</v>
      </c>
      <c r="M902" t="s">
        <v>1693</v>
      </c>
      <c r="N902" t="s">
        <v>2276</v>
      </c>
      <c r="O902" t="s">
        <v>1693</v>
      </c>
      <c r="P902" t="s">
        <v>1113</v>
      </c>
      <c r="Q902" t="s">
        <v>2229</v>
      </c>
      <c r="R902" t="s">
        <v>2277</v>
      </c>
    </row>
    <row r="903" spans="1:22" x14ac:dyDescent="0.2">
      <c r="A903" s="1124">
        <v>11020058011010</v>
      </c>
      <c r="B903" t="s">
        <v>1624</v>
      </c>
      <c r="C903">
        <v>10</v>
      </c>
      <c r="D903">
        <v>20</v>
      </c>
      <c r="E903" t="s">
        <v>1714</v>
      </c>
      <c r="F903">
        <v>8011010</v>
      </c>
      <c r="G903" t="s">
        <v>2298</v>
      </c>
      <c r="H903" t="s">
        <v>2198</v>
      </c>
      <c r="I903" t="s">
        <v>582</v>
      </c>
      <c r="J903" t="s">
        <v>598</v>
      </c>
      <c r="K903" t="s">
        <v>607</v>
      </c>
      <c r="M903" t="s">
        <v>1693</v>
      </c>
      <c r="N903" t="s">
        <v>2276</v>
      </c>
      <c r="O903" t="s">
        <v>1693</v>
      </c>
      <c r="P903" t="s">
        <v>1113</v>
      </c>
      <c r="Q903" t="s">
        <v>2229</v>
      </c>
      <c r="R903" t="s">
        <v>2277</v>
      </c>
    </row>
    <row r="904" spans="1:22" x14ac:dyDescent="0.2">
      <c r="A904" s="1124">
        <v>11020058061000</v>
      </c>
      <c r="B904" t="s">
        <v>1624</v>
      </c>
      <c r="C904">
        <v>10</v>
      </c>
      <c r="D904">
        <v>20</v>
      </c>
      <c r="E904" t="s">
        <v>1714</v>
      </c>
      <c r="F904">
        <v>8061000</v>
      </c>
      <c r="G904" t="s">
        <v>1691</v>
      </c>
      <c r="H904" t="s">
        <v>2198</v>
      </c>
      <c r="I904" t="s">
        <v>582</v>
      </c>
      <c r="J904" t="s">
        <v>598</v>
      </c>
      <c r="K904" t="s">
        <v>2204</v>
      </c>
      <c r="M904" t="s">
        <v>1693</v>
      </c>
      <c r="N904" t="s">
        <v>2276</v>
      </c>
      <c r="O904" t="s">
        <v>1693</v>
      </c>
      <c r="P904" t="s">
        <v>1113</v>
      </c>
      <c r="Q904" t="s">
        <v>2229</v>
      </c>
      <c r="R904" t="s">
        <v>2277</v>
      </c>
    </row>
    <row r="905" spans="1:22" hidden="1" x14ac:dyDescent="0.2">
      <c r="A905" s="1124">
        <v>11025015222000</v>
      </c>
      <c r="B905" t="s">
        <v>1624</v>
      </c>
      <c r="C905">
        <v>10</v>
      </c>
      <c r="D905">
        <v>25</v>
      </c>
      <c r="E905" t="s">
        <v>1624</v>
      </c>
      <c r="F905">
        <v>5222000</v>
      </c>
      <c r="G905" t="s">
        <v>1731</v>
      </c>
      <c r="H905" t="s">
        <v>2198</v>
      </c>
      <c r="I905" t="s">
        <v>1625</v>
      </c>
      <c r="J905" t="s">
        <v>691</v>
      </c>
      <c r="M905" t="s">
        <v>1693</v>
      </c>
      <c r="N905" t="s">
        <v>1732</v>
      </c>
      <c r="O905" t="s">
        <v>657</v>
      </c>
      <c r="P905" t="s">
        <v>1125</v>
      </c>
      <c r="Q905" t="s">
        <v>2229</v>
      </c>
      <c r="R905" t="s">
        <v>2299</v>
      </c>
      <c r="U905">
        <v>-1870</v>
      </c>
      <c r="V905">
        <v>-4550</v>
      </c>
    </row>
    <row r="906" spans="1:22" hidden="1" x14ac:dyDescent="0.2">
      <c r="A906" s="1124">
        <v>11025015281000</v>
      </c>
      <c r="B906" t="s">
        <v>1624</v>
      </c>
      <c r="C906">
        <v>10</v>
      </c>
      <c r="D906">
        <v>25</v>
      </c>
      <c r="E906" t="s">
        <v>1624</v>
      </c>
      <c r="F906">
        <v>5281000</v>
      </c>
      <c r="G906" t="s">
        <v>1740</v>
      </c>
      <c r="H906" t="s">
        <v>2198</v>
      </c>
      <c r="I906" t="s">
        <v>1625</v>
      </c>
      <c r="J906" t="s">
        <v>1245</v>
      </c>
      <c r="K906" t="s">
        <v>2300</v>
      </c>
      <c r="M906" t="s">
        <v>1693</v>
      </c>
      <c r="N906" t="s">
        <v>1732</v>
      </c>
      <c r="O906" t="s">
        <v>657</v>
      </c>
      <c r="P906" t="s">
        <v>1125</v>
      </c>
      <c r="Q906" t="s">
        <v>2229</v>
      </c>
      <c r="R906" t="s">
        <v>2299</v>
      </c>
    </row>
    <row r="907" spans="1:22" hidden="1" x14ac:dyDescent="0.2">
      <c r="A907" s="1124">
        <v>11025015287000</v>
      </c>
      <c r="B907" t="s">
        <v>1624</v>
      </c>
      <c r="C907">
        <v>10</v>
      </c>
      <c r="D907">
        <v>25</v>
      </c>
      <c r="E907" t="s">
        <v>1624</v>
      </c>
      <c r="F907">
        <v>5287000</v>
      </c>
      <c r="G907" t="s">
        <v>1782</v>
      </c>
      <c r="H907" t="s">
        <v>2198</v>
      </c>
      <c r="I907" t="s">
        <v>1625</v>
      </c>
      <c r="J907" t="s">
        <v>1245</v>
      </c>
      <c r="M907" t="s">
        <v>1693</v>
      </c>
      <c r="N907" t="s">
        <v>1732</v>
      </c>
      <c r="O907" t="s">
        <v>657</v>
      </c>
      <c r="P907" t="s">
        <v>1125</v>
      </c>
      <c r="Q907" t="s">
        <v>2229</v>
      </c>
      <c r="R907" t="s">
        <v>2299</v>
      </c>
    </row>
    <row r="908" spans="1:22" hidden="1" x14ac:dyDescent="0.2">
      <c r="A908" s="1124">
        <v>11025015290000</v>
      </c>
      <c r="B908" t="s">
        <v>1624</v>
      </c>
      <c r="C908">
        <v>10</v>
      </c>
      <c r="D908">
        <v>25</v>
      </c>
      <c r="E908" t="s">
        <v>1624</v>
      </c>
      <c r="F908">
        <v>5290000</v>
      </c>
      <c r="G908" t="s">
        <v>2301</v>
      </c>
      <c r="H908" t="s">
        <v>2198</v>
      </c>
      <c r="I908" t="s">
        <v>1625</v>
      </c>
      <c r="J908" t="s">
        <v>1245</v>
      </c>
      <c r="M908" t="s">
        <v>1693</v>
      </c>
      <c r="N908" t="s">
        <v>1732</v>
      </c>
      <c r="O908" t="s">
        <v>657</v>
      </c>
      <c r="P908" t="s">
        <v>1125</v>
      </c>
      <c r="Q908" t="s">
        <v>2229</v>
      </c>
      <c r="R908" t="s">
        <v>2299</v>
      </c>
    </row>
    <row r="909" spans="1:22" hidden="1" x14ac:dyDescent="0.2">
      <c r="A909" s="1124">
        <v>11025015315000</v>
      </c>
      <c r="B909" t="s">
        <v>1624</v>
      </c>
      <c r="C909">
        <v>10</v>
      </c>
      <c r="D909">
        <v>25</v>
      </c>
      <c r="E909" t="s">
        <v>1624</v>
      </c>
      <c r="F909">
        <v>5315000</v>
      </c>
      <c r="G909" t="s">
        <v>1733</v>
      </c>
      <c r="H909" t="s">
        <v>2198</v>
      </c>
      <c r="I909" t="s">
        <v>1625</v>
      </c>
      <c r="J909" t="s">
        <v>691</v>
      </c>
      <c r="M909" t="s">
        <v>1693</v>
      </c>
      <c r="N909" t="s">
        <v>1732</v>
      </c>
      <c r="O909" t="s">
        <v>657</v>
      </c>
      <c r="P909" t="s">
        <v>1125</v>
      </c>
      <c r="Q909" t="s">
        <v>2229</v>
      </c>
      <c r="R909" t="s">
        <v>2299</v>
      </c>
      <c r="U909">
        <v>0</v>
      </c>
      <c r="V909">
        <v>0</v>
      </c>
    </row>
    <row r="910" spans="1:22" hidden="1" x14ac:dyDescent="0.2">
      <c r="A910" s="1124">
        <v>11025015317000</v>
      </c>
      <c r="B910" t="s">
        <v>1624</v>
      </c>
      <c r="C910">
        <v>10</v>
      </c>
      <c r="D910">
        <v>25</v>
      </c>
      <c r="E910" t="s">
        <v>1624</v>
      </c>
      <c r="F910">
        <v>5317000</v>
      </c>
      <c r="G910" t="s">
        <v>2143</v>
      </c>
      <c r="H910" t="s">
        <v>2198</v>
      </c>
      <c r="I910" t="s">
        <v>1625</v>
      </c>
      <c r="J910" t="s">
        <v>691</v>
      </c>
      <c r="M910" t="s">
        <v>1693</v>
      </c>
      <c r="N910" t="s">
        <v>1732</v>
      </c>
      <c r="O910" t="s">
        <v>657</v>
      </c>
      <c r="P910" t="s">
        <v>1125</v>
      </c>
      <c r="Q910" t="s">
        <v>2229</v>
      </c>
      <c r="R910" t="s">
        <v>2299</v>
      </c>
    </row>
    <row r="911" spans="1:22" hidden="1" x14ac:dyDescent="0.2">
      <c r="A911" s="1124">
        <v>11025015318000</v>
      </c>
      <c r="B911" t="s">
        <v>1624</v>
      </c>
      <c r="C911">
        <v>10</v>
      </c>
      <c r="D911">
        <v>25</v>
      </c>
      <c r="E911" t="s">
        <v>1624</v>
      </c>
      <c r="F911">
        <v>5318000</v>
      </c>
      <c r="G911" t="s">
        <v>2144</v>
      </c>
      <c r="H911" t="s">
        <v>2198</v>
      </c>
      <c r="I911" t="s">
        <v>1625</v>
      </c>
      <c r="J911" t="s">
        <v>691</v>
      </c>
      <c r="M911" t="s">
        <v>1693</v>
      </c>
      <c r="N911" t="s">
        <v>1732</v>
      </c>
      <c r="O911" t="s">
        <v>657</v>
      </c>
      <c r="P911" t="s">
        <v>1125</v>
      </c>
      <c r="Q911" t="s">
        <v>2229</v>
      </c>
      <c r="R911" t="s">
        <v>2299</v>
      </c>
    </row>
    <row r="912" spans="1:22" hidden="1" x14ac:dyDescent="0.2">
      <c r="A912" s="1124">
        <v>11025015371000</v>
      </c>
      <c r="B912" t="s">
        <v>1624</v>
      </c>
      <c r="C912">
        <v>10</v>
      </c>
      <c r="D912">
        <v>25</v>
      </c>
      <c r="E912" t="s">
        <v>1624</v>
      </c>
      <c r="F912">
        <v>5371000</v>
      </c>
      <c r="G912" t="s">
        <v>1731</v>
      </c>
      <c r="H912" t="s">
        <v>2198</v>
      </c>
      <c r="I912" t="s">
        <v>1625</v>
      </c>
      <c r="J912" t="s">
        <v>691</v>
      </c>
      <c r="M912" t="s">
        <v>1693</v>
      </c>
      <c r="N912" t="s">
        <v>1732</v>
      </c>
      <c r="O912" t="s">
        <v>657</v>
      </c>
      <c r="P912" t="s">
        <v>1125</v>
      </c>
      <c r="Q912" t="s">
        <v>2229</v>
      </c>
      <c r="R912" t="s">
        <v>2299</v>
      </c>
    </row>
    <row r="913" spans="1:22" hidden="1" x14ac:dyDescent="0.2">
      <c r="A913" s="1124">
        <v>11025015392000</v>
      </c>
      <c r="B913" t="s">
        <v>1624</v>
      </c>
      <c r="C913">
        <v>10</v>
      </c>
      <c r="D913">
        <v>25</v>
      </c>
      <c r="E913" t="s">
        <v>1624</v>
      </c>
      <c r="F913">
        <v>5392000</v>
      </c>
      <c r="G913" t="s">
        <v>1734</v>
      </c>
      <c r="H913" t="s">
        <v>2198</v>
      </c>
      <c r="I913" t="s">
        <v>1625</v>
      </c>
      <c r="J913" t="s">
        <v>691</v>
      </c>
      <c r="M913" t="s">
        <v>1693</v>
      </c>
      <c r="N913" t="s">
        <v>1732</v>
      </c>
      <c r="O913" t="s">
        <v>657</v>
      </c>
      <c r="P913" t="s">
        <v>1125</v>
      </c>
      <c r="Q913" t="s">
        <v>2229</v>
      </c>
      <c r="R913" t="s">
        <v>2299</v>
      </c>
      <c r="U913">
        <v>-15833.51</v>
      </c>
      <c r="V913">
        <v>-78202.44</v>
      </c>
    </row>
    <row r="914" spans="1:22" hidden="1" x14ac:dyDescent="0.2">
      <c r="A914" s="1124">
        <v>11025015663000</v>
      </c>
      <c r="B914" t="s">
        <v>1624</v>
      </c>
      <c r="C914">
        <v>10</v>
      </c>
      <c r="D914">
        <v>25</v>
      </c>
      <c r="E914" t="s">
        <v>1624</v>
      </c>
      <c r="F914">
        <v>5663000</v>
      </c>
      <c r="G914" t="s">
        <v>2233</v>
      </c>
      <c r="H914" t="s">
        <v>2198</v>
      </c>
      <c r="I914" t="s">
        <v>1625</v>
      </c>
      <c r="J914" t="s">
        <v>691</v>
      </c>
      <c r="M914" t="s">
        <v>1693</v>
      </c>
      <c r="N914" t="s">
        <v>1732</v>
      </c>
      <c r="O914" t="s">
        <v>657</v>
      </c>
      <c r="P914" t="s">
        <v>1125</v>
      </c>
      <c r="Q914" t="s">
        <v>2229</v>
      </c>
      <c r="R914" t="s">
        <v>2299</v>
      </c>
    </row>
    <row r="915" spans="1:22" hidden="1" x14ac:dyDescent="0.2">
      <c r="A915" s="1124">
        <v>11025017010000</v>
      </c>
      <c r="B915" t="s">
        <v>1624</v>
      </c>
      <c r="C915">
        <v>10</v>
      </c>
      <c r="D915">
        <v>25</v>
      </c>
      <c r="E915" t="s">
        <v>1624</v>
      </c>
      <c r="F915">
        <v>7010000</v>
      </c>
      <c r="G915" t="s">
        <v>1628</v>
      </c>
      <c r="H915" t="s">
        <v>2198</v>
      </c>
      <c r="I915" t="s">
        <v>582</v>
      </c>
      <c r="J915" t="s">
        <v>694</v>
      </c>
      <c r="K915" t="s">
        <v>206</v>
      </c>
      <c r="M915" t="s">
        <v>1693</v>
      </c>
      <c r="N915" t="s">
        <v>1732</v>
      </c>
      <c r="O915" t="s">
        <v>657</v>
      </c>
      <c r="P915" t="s">
        <v>1125</v>
      </c>
      <c r="Q915" t="s">
        <v>2229</v>
      </c>
      <c r="R915" t="s">
        <v>2299</v>
      </c>
      <c r="S915" t="s">
        <v>205</v>
      </c>
      <c r="T915" t="s">
        <v>206</v>
      </c>
      <c r="U915">
        <v>105849</v>
      </c>
      <c r="V915">
        <v>425316</v>
      </c>
    </row>
    <row r="916" spans="1:22" hidden="1" x14ac:dyDescent="0.2">
      <c r="A916" s="1124">
        <v>11025017011000</v>
      </c>
      <c r="B916" t="s">
        <v>1624</v>
      </c>
      <c r="C916">
        <v>10</v>
      </c>
      <c r="D916">
        <v>25</v>
      </c>
      <c r="E916" t="s">
        <v>1624</v>
      </c>
      <c r="F916">
        <v>7011000</v>
      </c>
      <c r="G916" t="s">
        <v>1642</v>
      </c>
      <c r="H916" t="s">
        <v>2198</v>
      </c>
      <c r="I916" t="s">
        <v>582</v>
      </c>
      <c r="J916" t="s">
        <v>694</v>
      </c>
      <c r="K916" t="s">
        <v>206</v>
      </c>
      <c r="M916" t="s">
        <v>1693</v>
      </c>
      <c r="N916" t="s">
        <v>1732</v>
      </c>
      <c r="O916" t="s">
        <v>657</v>
      </c>
      <c r="P916" t="s">
        <v>1125</v>
      </c>
      <c r="Q916" t="s">
        <v>2229</v>
      </c>
      <c r="R916" t="s">
        <v>2299</v>
      </c>
      <c r="S916" t="s">
        <v>205</v>
      </c>
      <c r="T916" t="s">
        <v>206</v>
      </c>
      <c r="U916">
        <v>0</v>
      </c>
      <c r="V916">
        <v>0</v>
      </c>
    </row>
    <row r="917" spans="1:22" hidden="1" x14ac:dyDescent="0.2">
      <c r="A917" s="1124">
        <v>11025017013000</v>
      </c>
      <c r="B917" t="s">
        <v>1624</v>
      </c>
      <c r="C917">
        <v>10</v>
      </c>
      <c r="D917">
        <v>25</v>
      </c>
      <c r="E917" t="s">
        <v>1624</v>
      </c>
      <c r="F917">
        <v>7013000</v>
      </c>
      <c r="G917" t="s">
        <v>1698</v>
      </c>
      <c r="H917" t="s">
        <v>2198</v>
      </c>
      <c r="I917" t="s">
        <v>582</v>
      </c>
      <c r="J917" t="s">
        <v>694</v>
      </c>
      <c r="K917" t="s">
        <v>1572</v>
      </c>
      <c r="M917" t="s">
        <v>1693</v>
      </c>
      <c r="N917" t="s">
        <v>1732</v>
      </c>
      <c r="O917" t="s">
        <v>657</v>
      </c>
      <c r="P917" t="s">
        <v>1125</v>
      </c>
      <c r="Q917" t="s">
        <v>2229</v>
      </c>
      <c r="R917" t="s">
        <v>2299</v>
      </c>
      <c r="S917" t="s">
        <v>205</v>
      </c>
      <c r="T917" t="s">
        <v>1572</v>
      </c>
      <c r="U917">
        <v>1972</v>
      </c>
      <c r="V917">
        <v>7888</v>
      </c>
    </row>
    <row r="918" spans="1:22" hidden="1" x14ac:dyDescent="0.2">
      <c r="A918" s="1124">
        <v>11025017014000</v>
      </c>
      <c r="B918" t="s">
        <v>1624</v>
      </c>
      <c r="C918">
        <v>10</v>
      </c>
      <c r="D918">
        <v>25</v>
      </c>
      <c r="E918" t="s">
        <v>1624</v>
      </c>
      <c r="F918">
        <v>7014000</v>
      </c>
      <c r="G918" t="s">
        <v>1630</v>
      </c>
      <c r="H918" t="s">
        <v>2198</v>
      </c>
      <c r="I918" t="s">
        <v>582</v>
      </c>
      <c r="J918" t="s">
        <v>694</v>
      </c>
      <c r="K918" t="s">
        <v>1570</v>
      </c>
      <c r="M918" t="s">
        <v>1693</v>
      </c>
      <c r="N918" t="s">
        <v>1732</v>
      </c>
      <c r="O918" t="s">
        <v>657</v>
      </c>
      <c r="P918" t="s">
        <v>1125</v>
      </c>
      <c r="Q918" t="s">
        <v>2229</v>
      </c>
      <c r="R918" t="s">
        <v>2299</v>
      </c>
      <c r="S918" t="s">
        <v>205</v>
      </c>
      <c r="T918" t="s">
        <v>1570</v>
      </c>
      <c r="U918">
        <v>16987.98</v>
      </c>
      <c r="V918">
        <v>67250.06</v>
      </c>
    </row>
    <row r="919" spans="1:22" hidden="1" x14ac:dyDescent="0.2">
      <c r="A919" s="1124">
        <v>11025017019000</v>
      </c>
      <c r="B919" t="s">
        <v>1624</v>
      </c>
      <c r="C919">
        <v>10</v>
      </c>
      <c r="D919">
        <v>25</v>
      </c>
      <c r="E919" t="s">
        <v>1624</v>
      </c>
      <c r="F919">
        <v>7019000</v>
      </c>
      <c r="G919" t="s">
        <v>1735</v>
      </c>
      <c r="H919" t="s">
        <v>2198</v>
      </c>
      <c r="I919" t="s">
        <v>582</v>
      </c>
      <c r="J919" t="s">
        <v>694</v>
      </c>
      <c r="K919" t="s">
        <v>1344</v>
      </c>
      <c r="M919" t="s">
        <v>1693</v>
      </c>
      <c r="N919" t="s">
        <v>1732</v>
      </c>
      <c r="O919" t="s">
        <v>657</v>
      </c>
      <c r="P919" t="s">
        <v>1125</v>
      </c>
      <c r="Q919" t="s">
        <v>2229</v>
      </c>
      <c r="R919" t="s">
        <v>2299</v>
      </c>
      <c r="S919" t="s">
        <v>205</v>
      </c>
      <c r="T919" t="s">
        <v>1344</v>
      </c>
      <c r="U919">
        <v>8.32</v>
      </c>
      <c r="V919">
        <v>33.28</v>
      </c>
    </row>
    <row r="920" spans="1:22" hidden="1" x14ac:dyDescent="0.2">
      <c r="A920" s="1124">
        <v>11025017021000</v>
      </c>
      <c r="B920" t="s">
        <v>1624</v>
      </c>
      <c r="C920">
        <v>10</v>
      </c>
      <c r="D920">
        <v>25</v>
      </c>
      <c r="E920" t="s">
        <v>1624</v>
      </c>
      <c r="F920">
        <v>7021000</v>
      </c>
      <c r="G920" t="s">
        <v>1771</v>
      </c>
      <c r="H920" t="s">
        <v>2198</v>
      </c>
      <c r="I920" t="s">
        <v>582</v>
      </c>
      <c r="J920" t="s">
        <v>694</v>
      </c>
      <c r="K920" t="s">
        <v>1309</v>
      </c>
      <c r="M920" t="s">
        <v>1693</v>
      </c>
      <c r="N920" t="s">
        <v>1732</v>
      </c>
      <c r="O920" t="s">
        <v>657</v>
      </c>
      <c r="P920" t="s">
        <v>1125</v>
      </c>
      <c r="Q920" t="s">
        <v>2229</v>
      </c>
      <c r="R920" t="s">
        <v>2299</v>
      </c>
      <c r="S920" t="s">
        <v>205</v>
      </c>
      <c r="T920" t="s">
        <v>1309</v>
      </c>
    </row>
    <row r="921" spans="1:22" hidden="1" x14ac:dyDescent="0.2">
      <c r="A921" s="1124">
        <v>11025017027000</v>
      </c>
      <c r="B921" t="s">
        <v>1624</v>
      </c>
      <c r="C921">
        <v>10</v>
      </c>
      <c r="D921">
        <v>25</v>
      </c>
      <c r="E921" t="s">
        <v>1624</v>
      </c>
      <c r="F921">
        <v>7027000</v>
      </c>
      <c r="G921" t="s">
        <v>1631</v>
      </c>
      <c r="H921" t="s">
        <v>2198</v>
      </c>
      <c r="I921" t="s">
        <v>582</v>
      </c>
      <c r="J921" t="s">
        <v>694</v>
      </c>
      <c r="K921" t="s">
        <v>1344</v>
      </c>
      <c r="M921" t="s">
        <v>1693</v>
      </c>
      <c r="N921" t="s">
        <v>1732</v>
      </c>
      <c r="O921" t="s">
        <v>657</v>
      </c>
      <c r="P921" t="s">
        <v>1125</v>
      </c>
      <c r="Q921" t="s">
        <v>2229</v>
      </c>
      <c r="R921" t="s">
        <v>2299</v>
      </c>
      <c r="S921" t="s">
        <v>205</v>
      </c>
      <c r="T921" t="s">
        <v>1344</v>
      </c>
      <c r="U921">
        <v>1650</v>
      </c>
      <c r="V921">
        <v>6600</v>
      </c>
    </row>
    <row r="922" spans="1:22" hidden="1" x14ac:dyDescent="0.2">
      <c r="A922" s="1124">
        <v>11025017031000</v>
      </c>
      <c r="B922" t="s">
        <v>1624</v>
      </c>
      <c r="C922">
        <v>10</v>
      </c>
      <c r="D922">
        <v>25</v>
      </c>
      <c r="E922" t="s">
        <v>1624</v>
      </c>
      <c r="F922">
        <v>7031000</v>
      </c>
      <c r="G922" t="s">
        <v>1632</v>
      </c>
      <c r="H922" t="s">
        <v>2198</v>
      </c>
      <c r="I922" t="s">
        <v>582</v>
      </c>
      <c r="J922" t="s">
        <v>694</v>
      </c>
      <c r="K922" t="s">
        <v>1569</v>
      </c>
      <c r="M922" t="s">
        <v>1693</v>
      </c>
      <c r="N922" t="s">
        <v>1732</v>
      </c>
      <c r="O922" t="s">
        <v>657</v>
      </c>
      <c r="P922" t="s">
        <v>1125</v>
      </c>
      <c r="Q922" t="s">
        <v>2229</v>
      </c>
      <c r="R922" t="s">
        <v>2299</v>
      </c>
      <c r="S922" t="s">
        <v>205</v>
      </c>
      <c r="T922" t="s">
        <v>1569</v>
      </c>
      <c r="U922">
        <v>19052.82</v>
      </c>
      <c r="V922">
        <v>76211.28</v>
      </c>
    </row>
    <row r="923" spans="1:22" hidden="1" x14ac:dyDescent="0.2">
      <c r="A923" s="1124">
        <v>11025017032000</v>
      </c>
      <c r="B923" t="s">
        <v>1624</v>
      </c>
      <c r="C923">
        <v>10</v>
      </c>
      <c r="D923">
        <v>25</v>
      </c>
      <c r="E923" t="s">
        <v>1624</v>
      </c>
      <c r="F923">
        <v>7032000</v>
      </c>
      <c r="G923" t="s">
        <v>1633</v>
      </c>
      <c r="H923" t="s">
        <v>2198</v>
      </c>
      <c r="I923" t="s">
        <v>582</v>
      </c>
      <c r="J923" t="s">
        <v>694</v>
      </c>
      <c r="K923" t="s">
        <v>199</v>
      </c>
      <c r="M923" t="s">
        <v>1693</v>
      </c>
      <c r="N923" t="s">
        <v>1732</v>
      </c>
      <c r="O923" t="s">
        <v>657</v>
      </c>
      <c r="P923" t="s">
        <v>1125</v>
      </c>
      <c r="Q923" t="s">
        <v>2229</v>
      </c>
      <c r="R923" t="s">
        <v>2299</v>
      </c>
      <c r="S923" t="s">
        <v>205</v>
      </c>
      <c r="T923" t="s">
        <v>199</v>
      </c>
      <c r="U923">
        <v>13170</v>
      </c>
      <c r="V923">
        <v>52680</v>
      </c>
    </row>
    <row r="924" spans="1:22" hidden="1" x14ac:dyDescent="0.2">
      <c r="A924" s="1124">
        <v>11025017033000</v>
      </c>
      <c r="B924" t="s">
        <v>1624</v>
      </c>
      <c r="C924">
        <v>10</v>
      </c>
      <c r="D924">
        <v>25</v>
      </c>
      <c r="E924" t="s">
        <v>1624</v>
      </c>
      <c r="F924">
        <v>7033000</v>
      </c>
      <c r="G924" t="s">
        <v>1668</v>
      </c>
      <c r="H924" t="s">
        <v>2198</v>
      </c>
      <c r="I924" t="s">
        <v>582</v>
      </c>
      <c r="J924" t="s">
        <v>694</v>
      </c>
      <c r="K924" t="s">
        <v>1569</v>
      </c>
      <c r="M924" t="s">
        <v>1693</v>
      </c>
      <c r="N924" t="s">
        <v>1732</v>
      </c>
      <c r="O924" t="s">
        <v>657</v>
      </c>
      <c r="P924" t="s">
        <v>1125</v>
      </c>
      <c r="Q924" t="s">
        <v>2229</v>
      </c>
      <c r="R924" t="s">
        <v>2299</v>
      </c>
      <c r="S924" t="s">
        <v>205</v>
      </c>
      <c r="T924" t="s">
        <v>1569</v>
      </c>
      <c r="U924">
        <v>2508.5700000000002</v>
      </c>
      <c r="V924">
        <v>10034.280000000001</v>
      </c>
    </row>
    <row r="925" spans="1:22" hidden="1" x14ac:dyDescent="0.2">
      <c r="A925" s="1124">
        <v>11025017034000</v>
      </c>
      <c r="B925" t="s">
        <v>1624</v>
      </c>
      <c r="C925">
        <v>10</v>
      </c>
      <c r="D925">
        <v>25</v>
      </c>
      <c r="E925" t="s">
        <v>1624</v>
      </c>
      <c r="F925">
        <v>7034000</v>
      </c>
      <c r="G925" t="s">
        <v>1634</v>
      </c>
      <c r="H925" t="s">
        <v>2198</v>
      </c>
      <c r="I925" t="s">
        <v>582</v>
      </c>
      <c r="J925" t="s">
        <v>694</v>
      </c>
      <c r="K925" t="s">
        <v>1569</v>
      </c>
      <c r="M925" t="s">
        <v>1693</v>
      </c>
      <c r="N925" t="s">
        <v>1732</v>
      </c>
      <c r="O925" t="s">
        <v>657</v>
      </c>
      <c r="P925" t="s">
        <v>1125</v>
      </c>
      <c r="Q925" t="s">
        <v>2229</v>
      </c>
      <c r="R925" t="s">
        <v>2299</v>
      </c>
      <c r="S925" t="s">
        <v>205</v>
      </c>
      <c r="T925" t="s">
        <v>1569</v>
      </c>
      <c r="U925">
        <v>743.6</v>
      </c>
      <c r="V925">
        <v>2993.6</v>
      </c>
    </row>
    <row r="926" spans="1:22" hidden="1" x14ac:dyDescent="0.2">
      <c r="A926" s="1124">
        <v>11025017035000</v>
      </c>
      <c r="B926" t="s">
        <v>1624</v>
      </c>
      <c r="C926">
        <v>10</v>
      </c>
      <c r="D926">
        <v>25</v>
      </c>
      <c r="E926" t="s">
        <v>1624</v>
      </c>
      <c r="F926">
        <v>7035000</v>
      </c>
      <c r="G926" t="s">
        <v>2222</v>
      </c>
      <c r="H926" t="s">
        <v>2198</v>
      </c>
      <c r="I926" t="s">
        <v>582</v>
      </c>
      <c r="J926" t="s">
        <v>694</v>
      </c>
      <c r="K926" t="s">
        <v>1344</v>
      </c>
      <c r="M926" t="s">
        <v>1693</v>
      </c>
      <c r="N926" t="s">
        <v>1732</v>
      </c>
      <c r="O926" t="s">
        <v>657</v>
      </c>
      <c r="P926" t="s">
        <v>1125</v>
      </c>
      <c r="Q926" t="s">
        <v>2229</v>
      </c>
      <c r="R926" t="s">
        <v>2299</v>
      </c>
      <c r="S926" t="s">
        <v>205</v>
      </c>
      <c r="T926" t="s">
        <v>1344</v>
      </c>
    </row>
    <row r="927" spans="1:22" hidden="1" x14ac:dyDescent="0.2">
      <c r="A927" s="1124">
        <v>11025017131000</v>
      </c>
      <c r="B927" t="s">
        <v>1624</v>
      </c>
      <c r="C927">
        <v>10</v>
      </c>
      <c r="D927">
        <v>25</v>
      </c>
      <c r="E927" t="s">
        <v>1624</v>
      </c>
      <c r="F927">
        <v>7131000</v>
      </c>
      <c r="G927" t="s">
        <v>1635</v>
      </c>
      <c r="H927" t="s">
        <v>2198</v>
      </c>
      <c r="I927" t="s">
        <v>582</v>
      </c>
      <c r="J927" t="s">
        <v>594</v>
      </c>
      <c r="M927" t="s">
        <v>1693</v>
      </c>
      <c r="N927" t="s">
        <v>1732</v>
      </c>
      <c r="O927" t="s">
        <v>657</v>
      </c>
      <c r="P927" t="s">
        <v>1125</v>
      </c>
      <c r="Q927" t="s">
        <v>2229</v>
      </c>
      <c r="R927" t="s">
        <v>2299</v>
      </c>
      <c r="U927">
        <v>0</v>
      </c>
      <c r="V927">
        <v>0</v>
      </c>
    </row>
    <row r="928" spans="1:22" x14ac:dyDescent="0.2">
      <c r="A928" s="1124">
        <v>11025017240000</v>
      </c>
      <c r="B928" t="s">
        <v>1624</v>
      </c>
      <c r="C928">
        <v>10</v>
      </c>
      <c r="D928">
        <v>25</v>
      </c>
      <c r="E928" t="s">
        <v>1624</v>
      </c>
      <c r="F928">
        <v>7240000</v>
      </c>
      <c r="G928" t="s">
        <v>1636</v>
      </c>
      <c r="H928" t="s">
        <v>2198</v>
      </c>
      <c r="I928" t="s">
        <v>582</v>
      </c>
      <c r="J928" t="s">
        <v>598</v>
      </c>
      <c r="K928" t="s">
        <v>50</v>
      </c>
      <c r="M928" t="s">
        <v>1693</v>
      </c>
      <c r="N928" t="s">
        <v>1732</v>
      </c>
      <c r="O928" t="s">
        <v>657</v>
      </c>
      <c r="P928" t="s">
        <v>1125</v>
      </c>
      <c r="Q928" t="s">
        <v>2229</v>
      </c>
      <c r="R928" t="s">
        <v>2299</v>
      </c>
      <c r="U928">
        <v>0</v>
      </c>
      <c r="V928">
        <v>0</v>
      </c>
    </row>
    <row r="929" spans="1:22" x14ac:dyDescent="0.2">
      <c r="A929" s="1124">
        <v>11025017260000</v>
      </c>
      <c r="B929" t="s">
        <v>1624</v>
      </c>
      <c r="C929">
        <v>10</v>
      </c>
      <c r="D929">
        <v>25</v>
      </c>
      <c r="E929" t="s">
        <v>1624</v>
      </c>
      <c r="F929">
        <v>7260000</v>
      </c>
      <c r="G929" t="s">
        <v>1758</v>
      </c>
      <c r="H929" t="s">
        <v>2198</v>
      </c>
      <c r="I929" t="s">
        <v>582</v>
      </c>
      <c r="J929" t="s">
        <v>598</v>
      </c>
      <c r="K929" t="s">
        <v>50</v>
      </c>
      <c r="M929" t="s">
        <v>1693</v>
      </c>
      <c r="N929" t="s">
        <v>1732</v>
      </c>
      <c r="O929" t="s">
        <v>657</v>
      </c>
      <c r="P929" t="s">
        <v>1125</v>
      </c>
      <c r="Q929" t="s">
        <v>2229</v>
      </c>
      <c r="R929" t="s">
        <v>2299</v>
      </c>
    </row>
    <row r="930" spans="1:22" x14ac:dyDescent="0.2">
      <c r="A930" s="1124">
        <v>11025017280000</v>
      </c>
      <c r="B930" t="s">
        <v>1624</v>
      </c>
      <c r="C930">
        <v>10</v>
      </c>
      <c r="D930">
        <v>25</v>
      </c>
      <c r="E930" t="s">
        <v>1624</v>
      </c>
      <c r="F930">
        <v>7280000</v>
      </c>
      <c r="G930" t="s">
        <v>1736</v>
      </c>
      <c r="H930" t="s">
        <v>2198</v>
      </c>
      <c r="I930" t="s">
        <v>582</v>
      </c>
      <c r="J930" t="s">
        <v>598</v>
      </c>
      <c r="K930" t="s">
        <v>50</v>
      </c>
      <c r="M930" t="s">
        <v>1693</v>
      </c>
      <c r="N930" t="s">
        <v>1732</v>
      </c>
      <c r="O930" t="s">
        <v>657</v>
      </c>
      <c r="P930" t="s">
        <v>1125</v>
      </c>
      <c r="Q930" t="s">
        <v>2229</v>
      </c>
      <c r="R930" t="s">
        <v>2299</v>
      </c>
      <c r="U930">
        <v>0</v>
      </c>
      <c r="V930">
        <v>0</v>
      </c>
    </row>
    <row r="931" spans="1:22" x14ac:dyDescent="0.2">
      <c r="A931" s="1124">
        <v>11025017285000</v>
      </c>
      <c r="B931" t="s">
        <v>1624</v>
      </c>
      <c r="C931">
        <v>10</v>
      </c>
      <c r="D931">
        <v>25</v>
      </c>
      <c r="E931" t="s">
        <v>1624</v>
      </c>
      <c r="F931">
        <v>7285000</v>
      </c>
      <c r="G931" t="s">
        <v>1700</v>
      </c>
      <c r="H931" t="s">
        <v>2198</v>
      </c>
      <c r="I931" t="s">
        <v>582</v>
      </c>
      <c r="J931" t="s">
        <v>598</v>
      </c>
      <c r="K931" t="s">
        <v>50</v>
      </c>
      <c r="M931" t="s">
        <v>1693</v>
      </c>
      <c r="N931" t="s">
        <v>1732</v>
      </c>
      <c r="O931" t="s">
        <v>657</v>
      </c>
      <c r="P931" t="s">
        <v>1125</v>
      </c>
      <c r="Q931" t="s">
        <v>2229</v>
      </c>
      <c r="R931" t="s">
        <v>2299</v>
      </c>
    </row>
    <row r="932" spans="1:22" x14ac:dyDescent="0.2">
      <c r="A932" s="1124">
        <v>11025017510000</v>
      </c>
      <c r="B932" t="s">
        <v>1624</v>
      </c>
      <c r="C932">
        <v>10</v>
      </c>
      <c r="D932">
        <v>25</v>
      </c>
      <c r="E932" t="s">
        <v>1624</v>
      </c>
      <c r="F932">
        <v>7510000</v>
      </c>
      <c r="G932" t="s">
        <v>1678</v>
      </c>
      <c r="H932" t="s">
        <v>2198</v>
      </c>
      <c r="I932" t="s">
        <v>582</v>
      </c>
      <c r="J932" t="s">
        <v>598</v>
      </c>
      <c r="M932" t="s">
        <v>1693</v>
      </c>
      <c r="N932" t="s">
        <v>1732</v>
      </c>
      <c r="O932" t="s">
        <v>657</v>
      </c>
      <c r="P932" t="s">
        <v>1125</v>
      </c>
      <c r="Q932" t="s">
        <v>2229</v>
      </c>
      <c r="R932" t="s">
        <v>2299</v>
      </c>
    </row>
    <row r="933" spans="1:22" x14ac:dyDescent="0.2">
      <c r="A933" s="1124">
        <v>11025017512000</v>
      </c>
      <c r="B933" t="s">
        <v>1624</v>
      </c>
      <c r="C933">
        <v>10</v>
      </c>
      <c r="D933">
        <v>25</v>
      </c>
      <c r="E933" t="s">
        <v>1624</v>
      </c>
      <c r="F933">
        <v>7512000</v>
      </c>
      <c r="G933" t="s">
        <v>2302</v>
      </c>
      <c r="H933" t="s">
        <v>2198</v>
      </c>
      <c r="I933" t="s">
        <v>582</v>
      </c>
      <c r="J933" t="s">
        <v>598</v>
      </c>
      <c r="M933" t="s">
        <v>1693</v>
      </c>
      <c r="N933" t="s">
        <v>1732</v>
      </c>
      <c r="O933" t="s">
        <v>657</v>
      </c>
      <c r="P933" t="s">
        <v>1125</v>
      </c>
      <c r="Q933" t="s">
        <v>2229</v>
      </c>
      <c r="R933" t="s">
        <v>2299</v>
      </c>
    </row>
    <row r="934" spans="1:22" x14ac:dyDescent="0.2">
      <c r="A934" s="1124">
        <v>11025017560000</v>
      </c>
      <c r="B934" t="s">
        <v>1624</v>
      </c>
      <c r="C934">
        <v>10</v>
      </c>
      <c r="D934">
        <v>25</v>
      </c>
      <c r="E934" t="s">
        <v>1624</v>
      </c>
      <c r="F934">
        <v>7560000</v>
      </c>
      <c r="G934" t="s">
        <v>1646</v>
      </c>
      <c r="H934" t="s">
        <v>2198</v>
      </c>
      <c r="I934" t="s">
        <v>582</v>
      </c>
      <c r="J934" t="s">
        <v>598</v>
      </c>
      <c r="M934" t="s">
        <v>1693</v>
      </c>
      <c r="N934" t="s">
        <v>1732</v>
      </c>
      <c r="O934" t="s">
        <v>657</v>
      </c>
      <c r="P934" t="s">
        <v>1125</v>
      </c>
      <c r="Q934" t="s">
        <v>2229</v>
      </c>
      <c r="R934" t="s">
        <v>2299</v>
      </c>
      <c r="U934">
        <v>0</v>
      </c>
      <c r="V934">
        <v>0</v>
      </c>
    </row>
    <row r="935" spans="1:22" x14ac:dyDescent="0.2">
      <c r="A935" s="1124">
        <v>11025017572000</v>
      </c>
      <c r="B935" t="s">
        <v>1624</v>
      </c>
      <c r="C935">
        <v>10</v>
      </c>
      <c r="D935">
        <v>25</v>
      </c>
      <c r="E935" t="s">
        <v>1624</v>
      </c>
      <c r="F935">
        <v>7572000</v>
      </c>
      <c r="G935" t="s">
        <v>1637</v>
      </c>
      <c r="H935" t="s">
        <v>2198</v>
      </c>
      <c r="I935" t="s">
        <v>582</v>
      </c>
      <c r="J935" t="s">
        <v>598</v>
      </c>
      <c r="M935" t="s">
        <v>1693</v>
      </c>
      <c r="N935" t="s">
        <v>1732</v>
      </c>
      <c r="O935" t="s">
        <v>657</v>
      </c>
      <c r="P935" t="s">
        <v>1125</v>
      </c>
      <c r="Q935" t="s">
        <v>2229</v>
      </c>
      <c r="R935" t="s">
        <v>2299</v>
      </c>
      <c r="U935">
        <v>0</v>
      </c>
      <c r="V935">
        <v>0</v>
      </c>
    </row>
    <row r="936" spans="1:22" x14ac:dyDescent="0.2">
      <c r="A936" s="1124">
        <v>11025017574000</v>
      </c>
      <c r="B936" t="s">
        <v>1624</v>
      </c>
      <c r="C936">
        <v>10</v>
      </c>
      <c r="D936">
        <v>25</v>
      </c>
      <c r="E936" t="s">
        <v>1624</v>
      </c>
      <c r="F936">
        <v>7574000</v>
      </c>
      <c r="G936" t="s">
        <v>1647</v>
      </c>
      <c r="H936" t="s">
        <v>2198</v>
      </c>
      <c r="I936" t="s">
        <v>582</v>
      </c>
      <c r="J936" t="s">
        <v>598</v>
      </c>
      <c r="M936" t="s">
        <v>1693</v>
      </c>
      <c r="N936" t="s">
        <v>1732</v>
      </c>
      <c r="O936" t="s">
        <v>657</v>
      </c>
      <c r="P936" t="s">
        <v>1125</v>
      </c>
      <c r="Q936" t="s">
        <v>2229</v>
      </c>
      <c r="R936" t="s">
        <v>2299</v>
      </c>
      <c r="U936">
        <v>0</v>
      </c>
      <c r="V936">
        <v>809.7</v>
      </c>
    </row>
    <row r="937" spans="1:22" x14ac:dyDescent="0.2">
      <c r="A937" s="1124">
        <v>11025017588000</v>
      </c>
      <c r="B937" t="s">
        <v>1624</v>
      </c>
      <c r="C937">
        <v>10</v>
      </c>
      <c r="D937">
        <v>25</v>
      </c>
      <c r="E937" t="s">
        <v>1624</v>
      </c>
      <c r="F937">
        <v>7588000</v>
      </c>
      <c r="G937" t="s">
        <v>1681</v>
      </c>
      <c r="H937" t="s">
        <v>2198</v>
      </c>
      <c r="I937" t="s">
        <v>582</v>
      </c>
      <c r="J937" t="s">
        <v>598</v>
      </c>
      <c r="M937" t="s">
        <v>1693</v>
      </c>
      <c r="N937" t="s">
        <v>1732</v>
      </c>
      <c r="O937" t="s">
        <v>657</v>
      </c>
      <c r="P937" t="s">
        <v>1125</v>
      </c>
      <c r="Q937" t="s">
        <v>2229</v>
      </c>
      <c r="R937" t="s">
        <v>2299</v>
      </c>
      <c r="U937">
        <v>6324.66</v>
      </c>
      <c r="V937">
        <v>18437.89</v>
      </c>
    </row>
    <row r="938" spans="1:22" x14ac:dyDescent="0.2">
      <c r="A938" s="1124">
        <v>11025017638000</v>
      </c>
      <c r="B938" t="s">
        <v>1624</v>
      </c>
      <c r="C938">
        <v>10</v>
      </c>
      <c r="D938">
        <v>25</v>
      </c>
      <c r="E938" t="s">
        <v>1624</v>
      </c>
      <c r="F938">
        <v>7638000</v>
      </c>
      <c r="G938" t="s">
        <v>1682</v>
      </c>
      <c r="H938" t="s">
        <v>2198</v>
      </c>
      <c r="I938" t="s">
        <v>582</v>
      </c>
      <c r="J938" t="s">
        <v>598</v>
      </c>
      <c r="M938" t="s">
        <v>1693</v>
      </c>
      <c r="N938" t="s">
        <v>1732</v>
      </c>
      <c r="O938" t="s">
        <v>657</v>
      </c>
      <c r="P938" t="s">
        <v>1125</v>
      </c>
      <c r="Q938" t="s">
        <v>2229</v>
      </c>
      <c r="R938" t="s">
        <v>2299</v>
      </c>
      <c r="U938">
        <v>0</v>
      </c>
      <c r="V938">
        <v>0</v>
      </c>
    </row>
    <row r="939" spans="1:22" x14ac:dyDescent="0.2">
      <c r="A939" s="1124">
        <v>11025017701000</v>
      </c>
      <c r="B939" t="s">
        <v>1624</v>
      </c>
      <c r="C939">
        <v>10</v>
      </c>
      <c r="D939">
        <v>25</v>
      </c>
      <c r="E939" t="s">
        <v>1624</v>
      </c>
      <c r="F939">
        <v>7701000</v>
      </c>
      <c r="G939" t="s">
        <v>1683</v>
      </c>
      <c r="H939" t="s">
        <v>2198</v>
      </c>
      <c r="I939" t="s">
        <v>582</v>
      </c>
      <c r="J939" t="s">
        <v>598</v>
      </c>
      <c r="M939" t="s">
        <v>1693</v>
      </c>
      <c r="N939" t="s">
        <v>1732</v>
      </c>
      <c r="O939" t="s">
        <v>657</v>
      </c>
      <c r="P939" t="s">
        <v>1125</v>
      </c>
      <c r="Q939" t="s">
        <v>2229</v>
      </c>
      <c r="R939" t="s">
        <v>2299</v>
      </c>
      <c r="U939">
        <v>0</v>
      </c>
      <c r="V939">
        <v>0</v>
      </c>
    </row>
    <row r="940" spans="1:22" x14ac:dyDescent="0.2">
      <c r="A940" s="1124">
        <v>11025017703000</v>
      </c>
      <c r="B940" t="s">
        <v>1624</v>
      </c>
      <c r="C940">
        <v>10</v>
      </c>
      <c r="D940">
        <v>25</v>
      </c>
      <c r="E940" t="s">
        <v>1624</v>
      </c>
      <c r="F940">
        <v>7703000</v>
      </c>
      <c r="G940" t="s">
        <v>1704</v>
      </c>
      <c r="H940" t="s">
        <v>2198</v>
      </c>
      <c r="I940" t="s">
        <v>582</v>
      </c>
      <c r="J940" t="s">
        <v>598</v>
      </c>
      <c r="M940" t="s">
        <v>1693</v>
      </c>
      <c r="N940" t="s">
        <v>1732</v>
      </c>
      <c r="O940" t="s">
        <v>657</v>
      </c>
      <c r="P940" t="s">
        <v>1125</v>
      </c>
      <c r="Q940" t="s">
        <v>2229</v>
      </c>
      <c r="R940" t="s">
        <v>2299</v>
      </c>
    </row>
    <row r="941" spans="1:22" x14ac:dyDescent="0.2">
      <c r="A941" s="1124">
        <v>11025017717000</v>
      </c>
      <c r="B941" t="s">
        <v>1624</v>
      </c>
      <c r="C941">
        <v>10</v>
      </c>
      <c r="D941">
        <v>25</v>
      </c>
      <c r="E941" t="s">
        <v>1624</v>
      </c>
      <c r="F941">
        <v>7717000</v>
      </c>
      <c r="G941" t="s">
        <v>1737</v>
      </c>
      <c r="H941" t="s">
        <v>2198</v>
      </c>
      <c r="I941" t="s">
        <v>582</v>
      </c>
      <c r="J941" t="s">
        <v>598</v>
      </c>
      <c r="M941" t="s">
        <v>1693</v>
      </c>
      <c r="N941" t="s">
        <v>1732</v>
      </c>
      <c r="O941" t="s">
        <v>657</v>
      </c>
      <c r="P941" t="s">
        <v>1125</v>
      </c>
      <c r="Q941" t="s">
        <v>2229</v>
      </c>
      <c r="R941" t="s">
        <v>2299</v>
      </c>
      <c r="U941">
        <v>30303.74</v>
      </c>
      <c r="V941">
        <v>71728.14</v>
      </c>
    </row>
    <row r="942" spans="1:22" x14ac:dyDescent="0.2">
      <c r="A942" s="1124">
        <v>11025017749000</v>
      </c>
      <c r="B942" t="s">
        <v>1624</v>
      </c>
      <c r="C942">
        <v>10</v>
      </c>
      <c r="D942">
        <v>25</v>
      </c>
      <c r="E942" t="s">
        <v>1624</v>
      </c>
      <c r="F942">
        <v>7749000</v>
      </c>
      <c r="G942" t="s">
        <v>1738</v>
      </c>
      <c r="H942" t="s">
        <v>2198</v>
      </c>
      <c r="I942" t="s">
        <v>582</v>
      </c>
      <c r="J942" t="s">
        <v>598</v>
      </c>
      <c r="M942" t="s">
        <v>1693</v>
      </c>
      <c r="N942" t="s">
        <v>1732</v>
      </c>
      <c r="O942" t="s">
        <v>657</v>
      </c>
      <c r="P942" t="s">
        <v>1125</v>
      </c>
      <c r="Q942" t="s">
        <v>2229</v>
      </c>
      <c r="R942" t="s">
        <v>2299</v>
      </c>
      <c r="U942">
        <v>100</v>
      </c>
      <c r="V942">
        <v>3720</v>
      </c>
    </row>
    <row r="943" spans="1:22" x14ac:dyDescent="0.2">
      <c r="A943" s="1124">
        <v>11025017785000</v>
      </c>
      <c r="B943" t="s">
        <v>1624</v>
      </c>
      <c r="C943">
        <v>10</v>
      </c>
      <c r="D943">
        <v>25</v>
      </c>
      <c r="E943" t="s">
        <v>1624</v>
      </c>
      <c r="F943">
        <v>7785000</v>
      </c>
      <c r="G943" t="s">
        <v>1638</v>
      </c>
      <c r="H943" t="s">
        <v>2198</v>
      </c>
      <c r="I943" t="s">
        <v>582</v>
      </c>
      <c r="J943" t="s">
        <v>598</v>
      </c>
      <c r="M943" t="s">
        <v>1693</v>
      </c>
      <c r="N943" t="s">
        <v>1732</v>
      </c>
      <c r="O943" t="s">
        <v>657</v>
      </c>
      <c r="P943" t="s">
        <v>1125</v>
      </c>
      <c r="Q943" t="s">
        <v>2229</v>
      </c>
      <c r="R943" t="s">
        <v>2299</v>
      </c>
      <c r="U943">
        <v>15349.78</v>
      </c>
      <c r="V943">
        <v>65619.81</v>
      </c>
    </row>
    <row r="944" spans="1:22" x14ac:dyDescent="0.2">
      <c r="A944" s="1124">
        <v>11025017787000</v>
      </c>
      <c r="B944" t="s">
        <v>1624</v>
      </c>
      <c r="C944">
        <v>10</v>
      </c>
      <c r="D944">
        <v>25</v>
      </c>
      <c r="E944" t="s">
        <v>1624</v>
      </c>
      <c r="F944">
        <v>7787000</v>
      </c>
      <c r="G944" t="s">
        <v>1705</v>
      </c>
      <c r="H944" t="s">
        <v>2198</v>
      </c>
      <c r="I944" t="s">
        <v>582</v>
      </c>
      <c r="J944" t="s">
        <v>598</v>
      </c>
      <c r="M944" t="s">
        <v>1693</v>
      </c>
      <c r="N944" t="s">
        <v>1732</v>
      </c>
      <c r="O944" t="s">
        <v>657</v>
      </c>
      <c r="P944" t="s">
        <v>1125</v>
      </c>
      <c r="Q944" t="s">
        <v>2229</v>
      </c>
      <c r="R944" t="s">
        <v>2299</v>
      </c>
      <c r="U944">
        <v>0</v>
      </c>
      <c r="V944">
        <v>0</v>
      </c>
    </row>
    <row r="945" spans="1:22" x14ac:dyDescent="0.2">
      <c r="A945" s="1124">
        <v>11025017824000</v>
      </c>
      <c r="B945" t="s">
        <v>1624</v>
      </c>
      <c r="C945">
        <v>10</v>
      </c>
      <c r="D945">
        <v>25</v>
      </c>
      <c r="E945" t="s">
        <v>1624</v>
      </c>
      <c r="F945">
        <v>7824000</v>
      </c>
      <c r="G945" t="s">
        <v>1639</v>
      </c>
      <c r="H945" t="s">
        <v>2198</v>
      </c>
      <c r="I945" t="s">
        <v>582</v>
      </c>
      <c r="J945" t="s">
        <v>598</v>
      </c>
      <c r="M945" t="s">
        <v>1693</v>
      </c>
      <c r="N945" t="s">
        <v>1732</v>
      </c>
      <c r="O945" t="s">
        <v>657</v>
      </c>
      <c r="P945" t="s">
        <v>1125</v>
      </c>
      <c r="Q945" t="s">
        <v>2229</v>
      </c>
      <c r="R945" t="s">
        <v>2299</v>
      </c>
      <c r="U945">
        <v>4918.5</v>
      </c>
      <c r="V945">
        <v>15635.52</v>
      </c>
    </row>
    <row r="946" spans="1:22" x14ac:dyDescent="0.2">
      <c r="A946" s="1124">
        <v>11025017856000</v>
      </c>
      <c r="B946" t="s">
        <v>1624</v>
      </c>
      <c r="C946">
        <v>10</v>
      </c>
      <c r="D946">
        <v>25</v>
      </c>
      <c r="E946" t="s">
        <v>1624</v>
      </c>
      <c r="F946">
        <v>7856000</v>
      </c>
      <c r="G946" t="s">
        <v>1689</v>
      </c>
      <c r="H946" t="s">
        <v>2198</v>
      </c>
      <c r="I946" t="s">
        <v>582</v>
      </c>
      <c r="J946" t="s">
        <v>598</v>
      </c>
      <c r="M946" t="s">
        <v>1693</v>
      </c>
      <c r="N946" t="s">
        <v>1732</v>
      </c>
      <c r="O946" t="s">
        <v>657</v>
      </c>
      <c r="P946" t="s">
        <v>1125</v>
      </c>
      <c r="Q946" t="s">
        <v>2229</v>
      </c>
      <c r="R946" t="s">
        <v>2299</v>
      </c>
      <c r="U946">
        <v>0</v>
      </c>
      <c r="V946">
        <v>0</v>
      </c>
    </row>
    <row r="947" spans="1:22" x14ac:dyDescent="0.2">
      <c r="A947" s="1124">
        <v>11025017990000</v>
      </c>
      <c r="B947" t="s">
        <v>1624</v>
      </c>
      <c r="C947">
        <v>10</v>
      </c>
      <c r="D947">
        <v>25</v>
      </c>
      <c r="E947" t="s">
        <v>1624</v>
      </c>
      <c r="F947">
        <v>7990000</v>
      </c>
      <c r="G947" t="s">
        <v>2208</v>
      </c>
      <c r="H947" t="s">
        <v>2198</v>
      </c>
      <c r="I947" t="s">
        <v>582</v>
      </c>
      <c r="J947" t="s">
        <v>598</v>
      </c>
      <c r="M947" t="s">
        <v>1693</v>
      </c>
      <c r="N947" t="s">
        <v>1732</v>
      </c>
      <c r="O947" t="s">
        <v>657</v>
      </c>
      <c r="P947" t="s">
        <v>1125</v>
      </c>
      <c r="Q947" t="s">
        <v>2229</v>
      </c>
      <c r="R947" t="s">
        <v>2299</v>
      </c>
      <c r="U947">
        <v>0</v>
      </c>
      <c r="V947">
        <v>0</v>
      </c>
    </row>
    <row r="948" spans="1:22" hidden="1" x14ac:dyDescent="0.2">
      <c r="A948" s="1124">
        <v>11025018017000</v>
      </c>
      <c r="B948" t="s">
        <v>1624</v>
      </c>
      <c r="C948">
        <v>10</v>
      </c>
      <c r="D948">
        <v>25</v>
      </c>
      <c r="E948" t="s">
        <v>1624</v>
      </c>
      <c r="F948">
        <v>8017000</v>
      </c>
      <c r="G948" t="s">
        <v>2228</v>
      </c>
      <c r="H948" t="s">
        <v>2198</v>
      </c>
      <c r="I948" t="s">
        <v>582</v>
      </c>
      <c r="J948" t="s">
        <v>692</v>
      </c>
      <c r="M948" t="s">
        <v>1693</v>
      </c>
      <c r="N948" t="s">
        <v>1732</v>
      </c>
      <c r="O948" t="s">
        <v>657</v>
      </c>
      <c r="P948" t="s">
        <v>1125</v>
      </c>
      <c r="Q948" t="s">
        <v>2229</v>
      </c>
      <c r="R948" t="s">
        <v>2299</v>
      </c>
    </row>
    <row r="949" spans="1:22" x14ac:dyDescent="0.2">
      <c r="A949" s="1124">
        <v>11025018061000</v>
      </c>
      <c r="B949" t="s">
        <v>1624</v>
      </c>
      <c r="C949">
        <v>10</v>
      </c>
      <c r="D949">
        <v>25</v>
      </c>
      <c r="E949" t="s">
        <v>1624</v>
      </c>
      <c r="F949">
        <v>8061000</v>
      </c>
      <c r="G949" t="s">
        <v>1691</v>
      </c>
      <c r="H949" t="s">
        <v>2198</v>
      </c>
      <c r="I949" t="s">
        <v>582</v>
      </c>
      <c r="J949" t="s">
        <v>598</v>
      </c>
      <c r="K949" t="s">
        <v>2204</v>
      </c>
      <c r="M949" t="s">
        <v>1693</v>
      </c>
      <c r="N949" t="s">
        <v>1732</v>
      </c>
      <c r="O949" t="s">
        <v>657</v>
      </c>
      <c r="P949" t="s">
        <v>1125</v>
      </c>
      <c r="Q949" t="s">
        <v>2229</v>
      </c>
      <c r="R949" t="s">
        <v>2299</v>
      </c>
    </row>
    <row r="950" spans="1:22" hidden="1" x14ac:dyDescent="0.2">
      <c r="A950" s="1124">
        <v>11025025139000</v>
      </c>
      <c r="B950" t="s">
        <v>1624</v>
      </c>
      <c r="C950">
        <v>10</v>
      </c>
      <c r="D950">
        <v>25</v>
      </c>
      <c r="E950" t="s">
        <v>1640</v>
      </c>
      <c r="F950">
        <v>5139000</v>
      </c>
      <c r="G950" t="s">
        <v>2250</v>
      </c>
      <c r="H950" t="s">
        <v>2198</v>
      </c>
      <c r="I950" t="s">
        <v>1625</v>
      </c>
      <c r="J950" t="s">
        <v>684</v>
      </c>
      <c r="M950" t="s">
        <v>1693</v>
      </c>
      <c r="N950" t="s">
        <v>1732</v>
      </c>
      <c r="O950" t="s">
        <v>657</v>
      </c>
      <c r="P950" t="s">
        <v>1125</v>
      </c>
      <c r="Q950" t="s">
        <v>2229</v>
      </c>
      <c r="R950" t="s">
        <v>2299</v>
      </c>
    </row>
    <row r="951" spans="1:22" hidden="1" x14ac:dyDescent="0.2">
      <c r="A951" s="1124">
        <v>11025025239000</v>
      </c>
      <c r="B951" t="s">
        <v>1624</v>
      </c>
      <c r="C951">
        <v>10</v>
      </c>
      <c r="D951">
        <v>25</v>
      </c>
      <c r="E951" t="s">
        <v>1640</v>
      </c>
      <c r="F951">
        <v>5239000</v>
      </c>
      <c r="G951" t="s">
        <v>1739</v>
      </c>
      <c r="H951" t="s">
        <v>2198</v>
      </c>
      <c r="I951" t="s">
        <v>1625</v>
      </c>
      <c r="J951" t="s">
        <v>1245</v>
      </c>
      <c r="K951" t="s">
        <v>2300</v>
      </c>
      <c r="M951" t="s">
        <v>1693</v>
      </c>
      <c r="N951" t="s">
        <v>1732</v>
      </c>
      <c r="O951" t="s">
        <v>657</v>
      </c>
      <c r="P951" t="s">
        <v>1125</v>
      </c>
      <c r="Q951" t="s">
        <v>2229</v>
      </c>
      <c r="R951" t="s">
        <v>2299</v>
      </c>
    </row>
    <row r="952" spans="1:22" hidden="1" x14ac:dyDescent="0.2">
      <c r="A952" s="1124">
        <v>11025025241000</v>
      </c>
      <c r="B952" t="s">
        <v>1624</v>
      </c>
      <c r="C952">
        <v>10</v>
      </c>
      <c r="D952">
        <v>25</v>
      </c>
      <c r="E952" t="s">
        <v>1640</v>
      </c>
      <c r="F952">
        <v>5241000</v>
      </c>
      <c r="G952" t="s">
        <v>2303</v>
      </c>
      <c r="H952" t="s">
        <v>2198</v>
      </c>
      <c r="I952" t="s">
        <v>1625</v>
      </c>
      <c r="J952" t="s">
        <v>1245</v>
      </c>
      <c r="M952" t="s">
        <v>1693</v>
      </c>
      <c r="N952" t="s">
        <v>1732</v>
      </c>
      <c r="O952" t="s">
        <v>657</v>
      </c>
      <c r="P952" t="s">
        <v>1125</v>
      </c>
      <c r="Q952" t="s">
        <v>2229</v>
      </c>
      <c r="R952" t="s">
        <v>2299</v>
      </c>
    </row>
    <row r="953" spans="1:22" hidden="1" x14ac:dyDescent="0.2">
      <c r="A953" s="1124">
        <v>11025027010000</v>
      </c>
      <c r="B953" t="s">
        <v>1624</v>
      </c>
      <c r="C953">
        <v>10</v>
      </c>
      <c r="D953">
        <v>25</v>
      </c>
      <c r="E953" t="s">
        <v>1640</v>
      </c>
      <c r="F953">
        <v>7010000</v>
      </c>
      <c r="G953" t="s">
        <v>1628</v>
      </c>
      <c r="H953" t="s">
        <v>2198</v>
      </c>
      <c r="I953" t="s">
        <v>582</v>
      </c>
      <c r="J953" t="s">
        <v>694</v>
      </c>
      <c r="K953" t="s">
        <v>206</v>
      </c>
      <c r="M953" t="s">
        <v>1693</v>
      </c>
      <c r="N953" t="s">
        <v>1732</v>
      </c>
      <c r="O953" t="s">
        <v>657</v>
      </c>
      <c r="P953" t="s">
        <v>1125</v>
      </c>
      <c r="Q953" t="s">
        <v>2229</v>
      </c>
      <c r="R953" t="s">
        <v>2299</v>
      </c>
      <c r="S953" t="s">
        <v>205</v>
      </c>
      <c r="T953" t="s">
        <v>206</v>
      </c>
    </row>
    <row r="954" spans="1:22" hidden="1" x14ac:dyDescent="0.2">
      <c r="A954" s="1124">
        <v>11025027011000</v>
      </c>
      <c r="B954" t="s">
        <v>1624</v>
      </c>
      <c r="C954">
        <v>10</v>
      </c>
      <c r="D954">
        <v>25</v>
      </c>
      <c r="E954" t="s">
        <v>1640</v>
      </c>
      <c r="F954">
        <v>7011000</v>
      </c>
      <c r="G954" t="s">
        <v>1642</v>
      </c>
      <c r="H954" t="s">
        <v>2198</v>
      </c>
      <c r="I954" t="s">
        <v>582</v>
      </c>
      <c r="J954" t="s">
        <v>694</v>
      </c>
      <c r="K954" t="s">
        <v>206</v>
      </c>
      <c r="M954" t="s">
        <v>1693</v>
      </c>
      <c r="N954" t="s">
        <v>1732</v>
      </c>
      <c r="O954" t="s">
        <v>657</v>
      </c>
      <c r="P954" t="s">
        <v>1125</v>
      </c>
      <c r="Q954" t="s">
        <v>2229</v>
      </c>
      <c r="R954" t="s">
        <v>2299</v>
      </c>
      <c r="S954" t="s">
        <v>205</v>
      </c>
      <c r="T954" t="s">
        <v>206</v>
      </c>
    </row>
    <row r="955" spans="1:22" hidden="1" x14ac:dyDescent="0.2">
      <c r="A955" s="1124">
        <v>11025027013000</v>
      </c>
      <c r="B955" t="s">
        <v>1624</v>
      </c>
      <c r="C955">
        <v>10</v>
      </c>
      <c r="D955">
        <v>25</v>
      </c>
      <c r="E955" t="s">
        <v>1640</v>
      </c>
      <c r="F955">
        <v>7013000</v>
      </c>
      <c r="G955" t="s">
        <v>1698</v>
      </c>
      <c r="H955" t="s">
        <v>2198</v>
      </c>
      <c r="I955" t="s">
        <v>582</v>
      </c>
      <c r="J955" t="s">
        <v>694</v>
      </c>
      <c r="K955" t="s">
        <v>1572</v>
      </c>
      <c r="M955" t="s">
        <v>1693</v>
      </c>
      <c r="N955" t="s">
        <v>1732</v>
      </c>
      <c r="O955" t="s">
        <v>657</v>
      </c>
      <c r="P955" t="s">
        <v>1125</v>
      </c>
      <c r="Q955" t="s">
        <v>2229</v>
      </c>
      <c r="R955" t="s">
        <v>2299</v>
      </c>
      <c r="S955" t="s">
        <v>205</v>
      </c>
      <c r="T955" t="s">
        <v>1572</v>
      </c>
    </row>
    <row r="956" spans="1:22" hidden="1" x14ac:dyDescent="0.2">
      <c r="A956" s="1124">
        <v>11025027014000</v>
      </c>
      <c r="B956" t="s">
        <v>1624</v>
      </c>
      <c r="C956">
        <v>10</v>
      </c>
      <c r="D956">
        <v>25</v>
      </c>
      <c r="E956" t="s">
        <v>1640</v>
      </c>
      <c r="F956">
        <v>7014000</v>
      </c>
      <c r="G956" t="s">
        <v>1630</v>
      </c>
      <c r="H956" t="s">
        <v>2198</v>
      </c>
      <c r="I956" t="s">
        <v>582</v>
      </c>
      <c r="J956" t="s">
        <v>694</v>
      </c>
      <c r="K956" t="s">
        <v>1570</v>
      </c>
      <c r="M956" t="s">
        <v>1693</v>
      </c>
      <c r="N956" t="s">
        <v>1732</v>
      </c>
      <c r="O956" t="s">
        <v>657</v>
      </c>
      <c r="P956" t="s">
        <v>1125</v>
      </c>
      <c r="Q956" t="s">
        <v>2229</v>
      </c>
      <c r="R956" t="s">
        <v>2299</v>
      </c>
      <c r="S956" t="s">
        <v>205</v>
      </c>
      <c r="T956" t="s">
        <v>1570</v>
      </c>
    </row>
    <row r="957" spans="1:22" hidden="1" x14ac:dyDescent="0.2">
      <c r="A957" s="1124">
        <v>11025027015000</v>
      </c>
      <c r="B957" t="s">
        <v>1624</v>
      </c>
      <c r="C957">
        <v>10</v>
      </c>
      <c r="D957">
        <v>25</v>
      </c>
      <c r="E957" t="s">
        <v>1640</v>
      </c>
      <c r="F957">
        <v>7015000</v>
      </c>
      <c r="G957" t="s">
        <v>1699</v>
      </c>
      <c r="H957" t="s">
        <v>2198</v>
      </c>
      <c r="I957" t="s">
        <v>582</v>
      </c>
      <c r="J957" t="s">
        <v>694</v>
      </c>
      <c r="K957" t="s">
        <v>1571</v>
      </c>
      <c r="M957" t="s">
        <v>1693</v>
      </c>
      <c r="N957" t="s">
        <v>1732</v>
      </c>
      <c r="O957" t="s">
        <v>657</v>
      </c>
      <c r="P957" t="s">
        <v>1125</v>
      </c>
      <c r="Q957" t="s">
        <v>2229</v>
      </c>
      <c r="R957" t="s">
        <v>2299</v>
      </c>
      <c r="S957" t="s">
        <v>205</v>
      </c>
      <c r="T957" t="s">
        <v>1571</v>
      </c>
    </row>
    <row r="958" spans="1:22" hidden="1" x14ac:dyDescent="0.2">
      <c r="A958" s="1124">
        <v>11025027019000</v>
      </c>
      <c r="B958" t="s">
        <v>1624</v>
      </c>
      <c r="C958">
        <v>10</v>
      </c>
      <c r="D958">
        <v>25</v>
      </c>
      <c r="E958" t="s">
        <v>1640</v>
      </c>
      <c r="F958">
        <v>7019000</v>
      </c>
      <c r="G958" t="s">
        <v>1735</v>
      </c>
      <c r="H958" t="s">
        <v>2198</v>
      </c>
      <c r="I958" t="s">
        <v>582</v>
      </c>
      <c r="J958" t="s">
        <v>694</v>
      </c>
      <c r="K958" t="s">
        <v>1344</v>
      </c>
      <c r="M958" t="s">
        <v>1693</v>
      </c>
      <c r="N958" t="s">
        <v>1732</v>
      </c>
      <c r="O958" t="s">
        <v>657</v>
      </c>
      <c r="P958" t="s">
        <v>1125</v>
      </c>
      <c r="Q958" t="s">
        <v>2229</v>
      </c>
      <c r="R958" t="s">
        <v>2299</v>
      </c>
      <c r="S958" t="s">
        <v>205</v>
      </c>
      <c r="T958" t="s">
        <v>1344</v>
      </c>
    </row>
    <row r="959" spans="1:22" hidden="1" x14ac:dyDescent="0.2">
      <c r="A959" s="1124">
        <v>11025027020000</v>
      </c>
      <c r="B959" t="s">
        <v>1624</v>
      </c>
      <c r="C959">
        <v>10</v>
      </c>
      <c r="D959">
        <v>25</v>
      </c>
      <c r="E959" t="s">
        <v>1640</v>
      </c>
      <c r="F959">
        <v>7020000</v>
      </c>
      <c r="G959" t="s">
        <v>1741</v>
      </c>
      <c r="H959" t="s">
        <v>2198</v>
      </c>
      <c r="I959" t="s">
        <v>582</v>
      </c>
      <c r="J959" t="s">
        <v>694</v>
      </c>
      <c r="K959" t="s">
        <v>1310</v>
      </c>
      <c r="M959" t="s">
        <v>1693</v>
      </c>
      <c r="N959" t="s">
        <v>1732</v>
      </c>
      <c r="O959" t="s">
        <v>657</v>
      </c>
      <c r="P959" t="s">
        <v>1125</v>
      </c>
      <c r="Q959" t="s">
        <v>2229</v>
      </c>
      <c r="R959" t="s">
        <v>2299</v>
      </c>
      <c r="S959" t="s">
        <v>205</v>
      </c>
      <c r="T959" t="s">
        <v>1310</v>
      </c>
    </row>
    <row r="960" spans="1:22" hidden="1" x14ac:dyDescent="0.2">
      <c r="A960" s="1124">
        <v>11025027021000</v>
      </c>
      <c r="B960" t="s">
        <v>1624</v>
      </c>
      <c r="C960">
        <v>10</v>
      </c>
      <c r="D960">
        <v>25</v>
      </c>
      <c r="E960" t="s">
        <v>1640</v>
      </c>
      <c r="F960">
        <v>7021000</v>
      </c>
      <c r="G960" t="s">
        <v>1771</v>
      </c>
      <c r="H960" t="s">
        <v>2198</v>
      </c>
      <c r="I960" t="s">
        <v>582</v>
      </c>
      <c r="J960" t="s">
        <v>694</v>
      </c>
      <c r="K960" t="s">
        <v>1309</v>
      </c>
      <c r="M960" t="s">
        <v>1693</v>
      </c>
      <c r="N960" t="s">
        <v>1732</v>
      </c>
      <c r="O960" t="s">
        <v>657</v>
      </c>
      <c r="P960" t="s">
        <v>1125</v>
      </c>
      <c r="Q960" t="s">
        <v>2229</v>
      </c>
      <c r="R960" t="s">
        <v>2299</v>
      </c>
      <c r="S960" t="s">
        <v>205</v>
      </c>
      <c r="T960" t="s">
        <v>1309</v>
      </c>
    </row>
    <row r="961" spans="1:20" hidden="1" x14ac:dyDescent="0.2">
      <c r="A961" s="1124">
        <v>11025027022000</v>
      </c>
      <c r="B961" t="s">
        <v>1624</v>
      </c>
      <c r="C961">
        <v>10</v>
      </c>
      <c r="D961">
        <v>25</v>
      </c>
      <c r="E961" t="s">
        <v>1640</v>
      </c>
      <c r="F961">
        <v>7022000</v>
      </c>
      <c r="G961" t="s">
        <v>2304</v>
      </c>
      <c r="H961" t="s">
        <v>2198</v>
      </c>
      <c r="I961" t="s">
        <v>582</v>
      </c>
      <c r="J961" t="s">
        <v>694</v>
      </c>
      <c r="K961" t="s">
        <v>1344</v>
      </c>
      <c r="M961" t="s">
        <v>1693</v>
      </c>
      <c r="N961" t="s">
        <v>1732</v>
      </c>
      <c r="O961" t="s">
        <v>657</v>
      </c>
      <c r="P961" t="s">
        <v>1125</v>
      </c>
      <c r="Q961" t="s">
        <v>2229</v>
      </c>
      <c r="R961" t="s">
        <v>2299</v>
      </c>
      <c r="S961" t="s">
        <v>205</v>
      </c>
      <c r="T961" t="s">
        <v>1344</v>
      </c>
    </row>
    <row r="962" spans="1:20" hidden="1" x14ac:dyDescent="0.2">
      <c r="A962" s="1124">
        <v>11025027027000</v>
      </c>
      <c r="B962" t="s">
        <v>1624</v>
      </c>
      <c r="C962">
        <v>10</v>
      </c>
      <c r="D962">
        <v>25</v>
      </c>
      <c r="E962" t="s">
        <v>1640</v>
      </c>
      <c r="F962">
        <v>7027000</v>
      </c>
      <c r="G962" t="s">
        <v>1631</v>
      </c>
      <c r="H962" t="s">
        <v>2198</v>
      </c>
      <c r="I962" t="s">
        <v>582</v>
      </c>
      <c r="J962" t="s">
        <v>694</v>
      </c>
      <c r="K962" t="s">
        <v>1344</v>
      </c>
      <c r="M962" t="s">
        <v>1693</v>
      </c>
      <c r="N962" t="s">
        <v>1732</v>
      </c>
      <c r="O962" t="s">
        <v>657</v>
      </c>
      <c r="P962" t="s">
        <v>1125</v>
      </c>
      <c r="Q962" t="s">
        <v>2229</v>
      </c>
      <c r="R962" t="s">
        <v>2299</v>
      </c>
      <c r="S962" t="s">
        <v>205</v>
      </c>
      <c r="T962" t="s">
        <v>1344</v>
      </c>
    </row>
    <row r="963" spans="1:20" hidden="1" x14ac:dyDescent="0.2">
      <c r="A963" s="1124">
        <v>11025027031000</v>
      </c>
      <c r="B963" t="s">
        <v>1624</v>
      </c>
      <c r="C963">
        <v>10</v>
      </c>
      <c r="D963">
        <v>25</v>
      </c>
      <c r="E963" t="s">
        <v>1640</v>
      </c>
      <c r="F963">
        <v>7031000</v>
      </c>
      <c r="G963" t="s">
        <v>1632</v>
      </c>
      <c r="H963" t="s">
        <v>2198</v>
      </c>
      <c r="I963" t="s">
        <v>582</v>
      </c>
      <c r="J963" t="s">
        <v>694</v>
      </c>
      <c r="K963" t="s">
        <v>1569</v>
      </c>
      <c r="M963" t="s">
        <v>1693</v>
      </c>
      <c r="N963" t="s">
        <v>1732</v>
      </c>
      <c r="O963" t="s">
        <v>657</v>
      </c>
      <c r="P963" t="s">
        <v>1125</v>
      </c>
      <c r="Q963" t="s">
        <v>2229</v>
      </c>
      <c r="R963" t="s">
        <v>2299</v>
      </c>
      <c r="S963" t="s">
        <v>205</v>
      </c>
      <c r="T963" t="s">
        <v>1569</v>
      </c>
    </row>
    <row r="964" spans="1:20" hidden="1" x14ac:dyDescent="0.2">
      <c r="A964" s="1124">
        <v>11025027032000</v>
      </c>
      <c r="B964" t="s">
        <v>1624</v>
      </c>
      <c r="C964">
        <v>10</v>
      </c>
      <c r="D964">
        <v>25</v>
      </c>
      <c r="E964" t="s">
        <v>1640</v>
      </c>
      <c r="F964">
        <v>7032000</v>
      </c>
      <c r="G964" t="s">
        <v>1633</v>
      </c>
      <c r="H964" t="s">
        <v>2198</v>
      </c>
      <c r="I964" t="s">
        <v>582</v>
      </c>
      <c r="J964" t="s">
        <v>694</v>
      </c>
      <c r="K964" t="s">
        <v>199</v>
      </c>
      <c r="M964" t="s">
        <v>1693</v>
      </c>
      <c r="N964" t="s">
        <v>1732</v>
      </c>
      <c r="O964" t="s">
        <v>657</v>
      </c>
      <c r="P964" t="s">
        <v>1125</v>
      </c>
      <c r="Q964" t="s">
        <v>2229</v>
      </c>
      <c r="R964" t="s">
        <v>2299</v>
      </c>
      <c r="S964" t="s">
        <v>205</v>
      </c>
      <c r="T964" t="s">
        <v>199</v>
      </c>
    </row>
    <row r="965" spans="1:20" hidden="1" x14ac:dyDescent="0.2">
      <c r="A965" s="1124">
        <v>11025027033000</v>
      </c>
      <c r="B965" t="s">
        <v>1624</v>
      </c>
      <c r="C965">
        <v>10</v>
      </c>
      <c r="D965">
        <v>25</v>
      </c>
      <c r="E965" t="s">
        <v>1640</v>
      </c>
      <c r="F965">
        <v>7033000</v>
      </c>
      <c r="G965" t="s">
        <v>1668</v>
      </c>
      <c r="H965" t="s">
        <v>2198</v>
      </c>
      <c r="I965" t="s">
        <v>582</v>
      </c>
      <c r="J965" t="s">
        <v>694</v>
      </c>
      <c r="K965" t="s">
        <v>1569</v>
      </c>
      <c r="M965" t="s">
        <v>1693</v>
      </c>
      <c r="N965" t="s">
        <v>1732</v>
      </c>
      <c r="O965" t="s">
        <v>657</v>
      </c>
      <c r="P965" t="s">
        <v>1125</v>
      </c>
      <c r="Q965" t="s">
        <v>2229</v>
      </c>
      <c r="R965" t="s">
        <v>2299</v>
      </c>
      <c r="S965" t="s">
        <v>205</v>
      </c>
      <c r="T965" t="s">
        <v>1569</v>
      </c>
    </row>
    <row r="966" spans="1:20" hidden="1" x14ac:dyDescent="0.2">
      <c r="A966" s="1124">
        <v>11025027034000</v>
      </c>
      <c r="B966" t="s">
        <v>1624</v>
      </c>
      <c r="C966">
        <v>10</v>
      </c>
      <c r="D966">
        <v>25</v>
      </c>
      <c r="E966" t="s">
        <v>1640</v>
      </c>
      <c r="F966">
        <v>7034000</v>
      </c>
      <c r="G966" t="s">
        <v>1634</v>
      </c>
      <c r="H966" t="s">
        <v>2198</v>
      </c>
      <c r="I966" t="s">
        <v>582</v>
      </c>
      <c r="J966" t="s">
        <v>694</v>
      </c>
      <c r="K966" t="s">
        <v>1569</v>
      </c>
      <c r="M966" t="s">
        <v>1693</v>
      </c>
      <c r="N966" t="s">
        <v>1732</v>
      </c>
      <c r="O966" t="s">
        <v>657</v>
      </c>
      <c r="P966" t="s">
        <v>1125</v>
      </c>
      <c r="Q966" t="s">
        <v>2229</v>
      </c>
      <c r="R966" t="s">
        <v>2299</v>
      </c>
      <c r="S966" t="s">
        <v>205</v>
      </c>
      <c r="T966" t="s">
        <v>1569</v>
      </c>
    </row>
    <row r="967" spans="1:20" hidden="1" x14ac:dyDescent="0.2">
      <c r="A967" s="1124">
        <v>11025027035000</v>
      </c>
      <c r="B967" t="s">
        <v>1624</v>
      </c>
      <c r="C967">
        <v>10</v>
      </c>
      <c r="D967">
        <v>25</v>
      </c>
      <c r="E967" t="s">
        <v>1640</v>
      </c>
      <c r="F967">
        <v>7035000</v>
      </c>
      <c r="G967" t="s">
        <v>2222</v>
      </c>
      <c r="H967" t="s">
        <v>2198</v>
      </c>
      <c r="I967" t="s">
        <v>582</v>
      </c>
      <c r="J967" t="s">
        <v>694</v>
      </c>
      <c r="K967" t="s">
        <v>1344</v>
      </c>
      <c r="M967" t="s">
        <v>1693</v>
      </c>
      <c r="N967" t="s">
        <v>1732</v>
      </c>
      <c r="O967" t="s">
        <v>657</v>
      </c>
      <c r="P967" t="s">
        <v>1125</v>
      </c>
      <c r="Q967" t="s">
        <v>2229</v>
      </c>
      <c r="R967" t="s">
        <v>2299</v>
      </c>
      <c r="S967" t="s">
        <v>205</v>
      </c>
      <c r="T967" t="s">
        <v>1344</v>
      </c>
    </row>
    <row r="968" spans="1:20" hidden="1" x14ac:dyDescent="0.2">
      <c r="A968" s="1124">
        <v>11025027131000</v>
      </c>
      <c r="B968" t="s">
        <v>1624</v>
      </c>
      <c r="C968">
        <v>10</v>
      </c>
      <c r="D968">
        <v>25</v>
      </c>
      <c r="E968" t="s">
        <v>1640</v>
      </c>
      <c r="F968">
        <v>7131000</v>
      </c>
      <c r="G968" t="s">
        <v>1635</v>
      </c>
      <c r="H968" t="s">
        <v>2198</v>
      </c>
      <c r="I968" t="s">
        <v>582</v>
      </c>
      <c r="J968" t="s">
        <v>594</v>
      </c>
      <c r="M968" t="s">
        <v>1693</v>
      </c>
      <c r="N968" t="s">
        <v>1732</v>
      </c>
      <c r="O968" t="s">
        <v>657</v>
      </c>
      <c r="P968" t="s">
        <v>1125</v>
      </c>
      <c r="Q968" t="s">
        <v>2229</v>
      </c>
      <c r="R968" t="s">
        <v>2299</v>
      </c>
    </row>
    <row r="969" spans="1:20" x14ac:dyDescent="0.2">
      <c r="A969" s="1124">
        <v>11025027215000</v>
      </c>
      <c r="B969" t="s">
        <v>1624</v>
      </c>
      <c r="C969">
        <v>10</v>
      </c>
      <c r="D969">
        <v>25</v>
      </c>
      <c r="E969" t="s">
        <v>1640</v>
      </c>
      <c r="F969">
        <v>7215000</v>
      </c>
      <c r="G969" t="s">
        <v>1743</v>
      </c>
      <c r="H969" t="s">
        <v>2198</v>
      </c>
      <c r="I969" t="s">
        <v>582</v>
      </c>
      <c r="J969" t="s">
        <v>598</v>
      </c>
      <c r="K969" t="s">
        <v>50</v>
      </c>
      <c r="M969" t="s">
        <v>1693</v>
      </c>
      <c r="N969" t="s">
        <v>1732</v>
      </c>
      <c r="O969" t="s">
        <v>657</v>
      </c>
      <c r="P969" t="s">
        <v>1125</v>
      </c>
      <c r="Q969" t="s">
        <v>2229</v>
      </c>
      <c r="R969" t="s">
        <v>2299</v>
      </c>
    </row>
    <row r="970" spans="1:20" x14ac:dyDescent="0.2">
      <c r="A970" s="1124">
        <v>11025027240000</v>
      </c>
      <c r="B970" t="s">
        <v>1624</v>
      </c>
      <c r="C970">
        <v>10</v>
      </c>
      <c r="D970">
        <v>25</v>
      </c>
      <c r="E970" t="s">
        <v>1640</v>
      </c>
      <c r="F970">
        <v>7240000</v>
      </c>
      <c r="G970" t="s">
        <v>1636</v>
      </c>
      <c r="H970" t="s">
        <v>2198</v>
      </c>
      <c r="I970" t="s">
        <v>582</v>
      </c>
      <c r="J970" t="s">
        <v>598</v>
      </c>
      <c r="K970" t="s">
        <v>50</v>
      </c>
      <c r="M970" t="s">
        <v>1693</v>
      </c>
      <c r="N970" t="s">
        <v>1732</v>
      </c>
      <c r="O970" t="s">
        <v>657</v>
      </c>
      <c r="P970" t="s">
        <v>1125</v>
      </c>
      <c r="Q970" t="s">
        <v>2229</v>
      </c>
      <c r="R970" t="s">
        <v>2299</v>
      </c>
    </row>
    <row r="971" spans="1:20" x14ac:dyDescent="0.2">
      <c r="A971" s="1124">
        <v>11025027280000</v>
      </c>
      <c r="B971" t="s">
        <v>1624</v>
      </c>
      <c r="C971">
        <v>10</v>
      </c>
      <c r="D971">
        <v>25</v>
      </c>
      <c r="E971" t="s">
        <v>1640</v>
      </c>
      <c r="F971">
        <v>7280000</v>
      </c>
      <c r="G971" t="s">
        <v>1736</v>
      </c>
      <c r="H971" t="s">
        <v>2198</v>
      </c>
      <c r="I971" t="s">
        <v>582</v>
      </c>
      <c r="J971" t="s">
        <v>598</v>
      </c>
      <c r="K971" t="s">
        <v>50</v>
      </c>
      <c r="M971" t="s">
        <v>1693</v>
      </c>
      <c r="N971" t="s">
        <v>1732</v>
      </c>
      <c r="O971" t="s">
        <v>657</v>
      </c>
      <c r="P971" t="s">
        <v>1125</v>
      </c>
      <c r="Q971" t="s">
        <v>2229</v>
      </c>
      <c r="R971" t="s">
        <v>2299</v>
      </c>
    </row>
    <row r="972" spans="1:20" x14ac:dyDescent="0.2">
      <c r="A972" s="1124">
        <v>11025027285000</v>
      </c>
      <c r="B972" t="s">
        <v>1624</v>
      </c>
      <c r="C972">
        <v>10</v>
      </c>
      <c r="D972">
        <v>25</v>
      </c>
      <c r="E972" t="s">
        <v>1640</v>
      </c>
      <c r="F972">
        <v>7285000</v>
      </c>
      <c r="G972" t="s">
        <v>1700</v>
      </c>
      <c r="H972" t="s">
        <v>2198</v>
      </c>
      <c r="I972" t="s">
        <v>582</v>
      </c>
      <c r="J972" t="s">
        <v>598</v>
      </c>
      <c r="K972" t="s">
        <v>50</v>
      </c>
      <c r="M972" t="s">
        <v>1693</v>
      </c>
      <c r="N972" t="s">
        <v>1732</v>
      </c>
      <c r="O972" t="s">
        <v>657</v>
      </c>
      <c r="P972" t="s">
        <v>1125</v>
      </c>
      <c r="Q972" t="s">
        <v>2229</v>
      </c>
      <c r="R972" t="s">
        <v>2299</v>
      </c>
    </row>
    <row r="973" spans="1:20" x14ac:dyDescent="0.2">
      <c r="A973" s="1124">
        <v>11025027365000</v>
      </c>
      <c r="B973" t="s">
        <v>1624</v>
      </c>
      <c r="C973">
        <v>10</v>
      </c>
      <c r="D973">
        <v>25</v>
      </c>
      <c r="E973" t="s">
        <v>1640</v>
      </c>
      <c r="F973">
        <v>7365000</v>
      </c>
      <c r="G973" t="s">
        <v>1701</v>
      </c>
      <c r="H973" t="s">
        <v>2198</v>
      </c>
      <c r="I973" t="s">
        <v>582</v>
      </c>
      <c r="J973" t="s">
        <v>598</v>
      </c>
      <c r="M973" t="s">
        <v>1693</v>
      </c>
      <c r="N973" t="s">
        <v>1732</v>
      </c>
      <c r="O973" t="s">
        <v>657</v>
      </c>
      <c r="P973" t="s">
        <v>1125</v>
      </c>
      <c r="Q973" t="s">
        <v>2229</v>
      </c>
      <c r="R973" t="s">
        <v>2299</v>
      </c>
    </row>
    <row r="974" spans="1:20" x14ac:dyDescent="0.2">
      <c r="A974" s="1124">
        <v>11025027531000</v>
      </c>
      <c r="B974" t="s">
        <v>1624</v>
      </c>
      <c r="C974">
        <v>10</v>
      </c>
      <c r="D974">
        <v>25</v>
      </c>
      <c r="E974" t="s">
        <v>1640</v>
      </c>
      <c r="F974">
        <v>7531000</v>
      </c>
      <c r="G974" t="s">
        <v>2305</v>
      </c>
      <c r="H974" t="s">
        <v>2198</v>
      </c>
      <c r="I974" t="s">
        <v>582</v>
      </c>
      <c r="J974" t="s">
        <v>598</v>
      </c>
      <c r="M974" t="s">
        <v>1693</v>
      </c>
      <c r="N974" t="s">
        <v>1732</v>
      </c>
      <c r="O974" t="s">
        <v>657</v>
      </c>
      <c r="P974" t="s">
        <v>1125</v>
      </c>
      <c r="Q974" t="s">
        <v>2229</v>
      </c>
      <c r="R974" t="s">
        <v>2299</v>
      </c>
    </row>
    <row r="975" spans="1:20" x14ac:dyDescent="0.2">
      <c r="A975" s="1124">
        <v>11025027539000</v>
      </c>
      <c r="B975" t="s">
        <v>1624</v>
      </c>
      <c r="C975">
        <v>10</v>
      </c>
      <c r="D975">
        <v>25</v>
      </c>
      <c r="E975" t="s">
        <v>1640</v>
      </c>
      <c r="F975">
        <v>7539000</v>
      </c>
      <c r="G975" t="s">
        <v>1702</v>
      </c>
      <c r="H975" t="s">
        <v>2198</v>
      </c>
      <c r="I975" t="s">
        <v>582</v>
      </c>
      <c r="J975" t="s">
        <v>598</v>
      </c>
      <c r="M975" t="s">
        <v>1693</v>
      </c>
      <c r="N975" t="s">
        <v>1732</v>
      </c>
      <c r="O975" t="s">
        <v>657</v>
      </c>
      <c r="P975" t="s">
        <v>1125</v>
      </c>
      <c r="Q975" t="s">
        <v>2229</v>
      </c>
      <c r="R975" t="s">
        <v>2299</v>
      </c>
    </row>
    <row r="976" spans="1:20" x14ac:dyDescent="0.2">
      <c r="A976" s="1124">
        <v>11025027560000</v>
      </c>
      <c r="B976" t="s">
        <v>1624</v>
      </c>
      <c r="C976">
        <v>10</v>
      </c>
      <c r="D976">
        <v>25</v>
      </c>
      <c r="E976" t="s">
        <v>1640</v>
      </c>
      <c r="F976">
        <v>7560000</v>
      </c>
      <c r="G976" t="s">
        <v>1646</v>
      </c>
      <c r="H976" t="s">
        <v>2198</v>
      </c>
      <c r="I976" t="s">
        <v>582</v>
      </c>
      <c r="J976" t="s">
        <v>598</v>
      </c>
      <c r="M976" t="s">
        <v>1693</v>
      </c>
      <c r="N976" t="s">
        <v>1732</v>
      </c>
      <c r="O976" t="s">
        <v>657</v>
      </c>
      <c r="P976" t="s">
        <v>1125</v>
      </c>
      <c r="Q976" t="s">
        <v>2229</v>
      </c>
      <c r="R976" t="s">
        <v>2299</v>
      </c>
    </row>
    <row r="977" spans="1:18" x14ac:dyDescent="0.2">
      <c r="A977" s="1124">
        <v>11025027570000</v>
      </c>
      <c r="B977" t="s">
        <v>1624</v>
      </c>
      <c r="C977">
        <v>10</v>
      </c>
      <c r="D977">
        <v>25</v>
      </c>
      <c r="E977" t="s">
        <v>1640</v>
      </c>
      <c r="F977">
        <v>7570000</v>
      </c>
      <c r="G977" t="s">
        <v>2306</v>
      </c>
      <c r="H977" t="s">
        <v>2198</v>
      </c>
      <c r="I977" t="s">
        <v>582</v>
      </c>
      <c r="J977" t="s">
        <v>598</v>
      </c>
      <c r="M977" t="s">
        <v>1693</v>
      </c>
      <c r="N977" t="s">
        <v>1732</v>
      </c>
      <c r="O977" t="s">
        <v>657</v>
      </c>
      <c r="P977" t="s">
        <v>1125</v>
      </c>
      <c r="Q977" t="s">
        <v>2229</v>
      </c>
      <c r="R977" t="s">
        <v>2299</v>
      </c>
    </row>
    <row r="978" spans="1:18" x14ac:dyDescent="0.2">
      <c r="A978" s="1124">
        <v>11025027574000</v>
      </c>
      <c r="B978" t="s">
        <v>1624</v>
      </c>
      <c r="C978">
        <v>10</v>
      </c>
      <c r="D978">
        <v>25</v>
      </c>
      <c r="E978" t="s">
        <v>1640</v>
      </c>
      <c r="F978">
        <v>7574000</v>
      </c>
      <c r="G978" t="s">
        <v>1647</v>
      </c>
      <c r="H978" t="s">
        <v>2198</v>
      </c>
      <c r="I978" t="s">
        <v>582</v>
      </c>
      <c r="J978" t="s">
        <v>598</v>
      </c>
      <c r="M978" t="s">
        <v>1693</v>
      </c>
      <c r="N978" t="s">
        <v>1732</v>
      </c>
      <c r="O978" t="s">
        <v>657</v>
      </c>
      <c r="P978" t="s">
        <v>1125</v>
      </c>
      <c r="Q978" t="s">
        <v>2229</v>
      </c>
      <c r="R978" t="s">
        <v>2299</v>
      </c>
    </row>
    <row r="979" spans="1:18" x14ac:dyDescent="0.2">
      <c r="A979" s="1124">
        <v>11025027585000</v>
      </c>
      <c r="B979" t="s">
        <v>1624</v>
      </c>
      <c r="C979">
        <v>10</v>
      </c>
      <c r="D979">
        <v>25</v>
      </c>
      <c r="E979" t="s">
        <v>1640</v>
      </c>
      <c r="F979">
        <v>7585000</v>
      </c>
      <c r="G979" t="s">
        <v>1680</v>
      </c>
      <c r="H979" t="s">
        <v>2198</v>
      </c>
      <c r="I979" t="s">
        <v>582</v>
      </c>
      <c r="J979" t="s">
        <v>598</v>
      </c>
      <c r="M979" t="s">
        <v>1693</v>
      </c>
      <c r="N979" t="s">
        <v>1732</v>
      </c>
      <c r="O979" t="s">
        <v>657</v>
      </c>
      <c r="P979" t="s">
        <v>1125</v>
      </c>
      <c r="Q979" t="s">
        <v>2229</v>
      </c>
      <c r="R979" t="s">
        <v>2299</v>
      </c>
    </row>
    <row r="980" spans="1:18" x14ac:dyDescent="0.2">
      <c r="A980" s="1124">
        <v>11025027588000</v>
      </c>
      <c r="B980" t="s">
        <v>1624</v>
      </c>
      <c r="C980">
        <v>10</v>
      </c>
      <c r="D980">
        <v>25</v>
      </c>
      <c r="E980" t="s">
        <v>1640</v>
      </c>
      <c r="F980">
        <v>7588000</v>
      </c>
      <c r="G980" t="s">
        <v>1681</v>
      </c>
      <c r="H980" t="s">
        <v>2198</v>
      </c>
      <c r="I980" t="s">
        <v>582</v>
      </c>
      <c r="J980" t="s">
        <v>598</v>
      </c>
      <c r="M980" t="s">
        <v>1693</v>
      </c>
      <c r="N980" t="s">
        <v>1732</v>
      </c>
      <c r="O980" t="s">
        <v>657</v>
      </c>
      <c r="P980" t="s">
        <v>1125</v>
      </c>
      <c r="Q980" t="s">
        <v>2229</v>
      </c>
      <c r="R980" t="s">
        <v>2299</v>
      </c>
    </row>
    <row r="981" spans="1:18" x14ac:dyDescent="0.2">
      <c r="A981" s="1124">
        <v>11025027638000</v>
      </c>
      <c r="B981" t="s">
        <v>1624</v>
      </c>
      <c r="C981">
        <v>10</v>
      </c>
      <c r="D981">
        <v>25</v>
      </c>
      <c r="E981" t="s">
        <v>1640</v>
      </c>
      <c r="F981">
        <v>7638000</v>
      </c>
      <c r="G981" t="s">
        <v>1682</v>
      </c>
      <c r="H981" t="s">
        <v>2198</v>
      </c>
      <c r="I981" t="s">
        <v>582</v>
      </c>
      <c r="J981" t="s">
        <v>598</v>
      </c>
      <c r="M981" t="s">
        <v>1693</v>
      </c>
      <c r="N981" t="s">
        <v>1732</v>
      </c>
      <c r="O981" t="s">
        <v>657</v>
      </c>
      <c r="P981" t="s">
        <v>1125</v>
      </c>
      <c r="Q981" t="s">
        <v>2229</v>
      </c>
      <c r="R981" t="s">
        <v>2299</v>
      </c>
    </row>
    <row r="982" spans="1:18" x14ac:dyDescent="0.2">
      <c r="A982" s="1124">
        <v>11025027640000</v>
      </c>
      <c r="B982" t="s">
        <v>1624</v>
      </c>
      <c r="C982">
        <v>10</v>
      </c>
      <c r="D982">
        <v>25</v>
      </c>
      <c r="E982" t="s">
        <v>1640</v>
      </c>
      <c r="F982">
        <v>7640000</v>
      </c>
      <c r="G982" t="s">
        <v>2307</v>
      </c>
      <c r="H982" t="s">
        <v>2198</v>
      </c>
      <c r="I982" t="s">
        <v>582</v>
      </c>
      <c r="J982" t="s">
        <v>598</v>
      </c>
      <c r="M982" t="s">
        <v>1693</v>
      </c>
      <c r="N982" t="s">
        <v>1732</v>
      </c>
      <c r="O982" t="s">
        <v>657</v>
      </c>
      <c r="P982" t="s">
        <v>1125</v>
      </c>
      <c r="Q982" t="s">
        <v>2229</v>
      </c>
      <c r="R982" t="s">
        <v>2299</v>
      </c>
    </row>
    <row r="983" spans="1:18" x14ac:dyDescent="0.2">
      <c r="A983" s="1124">
        <v>11025027701000</v>
      </c>
      <c r="B983" t="s">
        <v>1624</v>
      </c>
      <c r="C983">
        <v>10</v>
      </c>
      <c r="D983">
        <v>25</v>
      </c>
      <c r="E983" t="s">
        <v>1640</v>
      </c>
      <c r="F983">
        <v>7701000</v>
      </c>
      <c r="G983" t="s">
        <v>1683</v>
      </c>
      <c r="H983" t="s">
        <v>2198</v>
      </c>
      <c r="I983" t="s">
        <v>582</v>
      </c>
      <c r="J983" t="s">
        <v>598</v>
      </c>
      <c r="M983" t="s">
        <v>1693</v>
      </c>
      <c r="N983" t="s">
        <v>1732</v>
      </c>
      <c r="O983" t="s">
        <v>657</v>
      </c>
      <c r="P983" t="s">
        <v>1125</v>
      </c>
      <c r="Q983" t="s">
        <v>2229</v>
      </c>
      <c r="R983" t="s">
        <v>2299</v>
      </c>
    </row>
    <row r="984" spans="1:18" x14ac:dyDescent="0.2">
      <c r="A984" s="1124">
        <v>11025027703000</v>
      </c>
      <c r="B984" t="s">
        <v>1624</v>
      </c>
      <c r="C984">
        <v>10</v>
      </c>
      <c r="D984">
        <v>25</v>
      </c>
      <c r="E984" t="s">
        <v>1640</v>
      </c>
      <c r="F984">
        <v>7703000</v>
      </c>
      <c r="G984" t="s">
        <v>1704</v>
      </c>
      <c r="H984" t="s">
        <v>2198</v>
      </c>
      <c r="I984" t="s">
        <v>582</v>
      </c>
      <c r="J984" t="s">
        <v>598</v>
      </c>
      <c r="M984" t="s">
        <v>1693</v>
      </c>
      <c r="N984" t="s">
        <v>1732</v>
      </c>
      <c r="O984" t="s">
        <v>657</v>
      </c>
      <c r="P984" t="s">
        <v>1125</v>
      </c>
      <c r="Q984" t="s">
        <v>2229</v>
      </c>
      <c r="R984" t="s">
        <v>2299</v>
      </c>
    </row>
    <row r="985" spans="1:18" x14ac:dyDescent="0.2">
      <c r="A985" s="1124">
        <v>11025027706000</v>
      </c>
      <c r="B985" t="s">
        <v>1624</v>
      </c>
      <c r="C985">
        <v>10</v>
      </c>
      <c r="D985">
        <v>25</v>
      </c>
      <c r="E985" t="s">
        <v>1640</v>
      </c>
      <c r="F985">
        <v>7706000</v>
      </c>
      <c r="G985" t="s">
        <v>2308</v>
      </c>
      <c r="H985" t="s">
        <v>2198</v>
      </c>
      <c r="I985" t="s">
        <v>582</v>
      </c>
      <c r="J985" t="s">
        <v>598</v>
      </c>
      <c r="M985" t="s">
        <v>1693</v>
      </c>
      <c r="N985" t="s">
        <v>1732</v>
      </c>
      <c r="O985" t="s">
        <v>657</v>
      </c>
      <c r="P985" t="s">
        <v>1125</v>
      </c>
      <c r="Q985" t="s">
        <v>2229</v>
      </c>
      <c r="R985" t="s">
        <v>2299</v>
      </c>
    </row>
    <row r="986" spans="1:18" x14ac:dyDescent="0.2">
      <c r="A986" s="1124">
        <v>11025027749000</v>
      </c>
      <c r="B986" t="s">
        <v>1624</v>
      </c>
      <c r="C986">
        <v>10</v>
      </c>
      <c r="D986">
        <v>25</v>
      </c>
      <c r="E986" t="s">
        <v>1640</v>
      </c>
      <c r="F986">
        <v>7749000</v>
      </c>
      <c r="G986" t="s">
        <v>1738</v>
      </c>
      <c r="H986" t="s">
        <v>2198</v>
      </c>
      <c r="I986" t="s">
        <v>582</v>
      </c>
      <c r="J986" t="s">
        <v>598</v>
      </c>
      <c r="M986" t="s">
        <v>1693</v>
      </c>
      <c r="N986" t="s">
        <v>1732</v>
      </c>
      <c r="O986" t="s">
        <v>657</v>
      </c>
      <c r="P986" t="s">
        <v>1125</v>
      </c>
      <c r="Q986" t="s">
        <v>2229</v>
      </c>
      <c r="R986" t="s">
        <v>2299</v>
      </c>
    </row>
    <row r="987" spans="1:18" x14ac:dyDescent="0.2">
      <c r="A987" s="1124">
        <v>11025027756000</v>
      </c>
      <c r="B987" t="s">
        <v>1624</v>
      </c>
      <c r="C987">
        <v>10</v>
      </c>
      <c r="D987">
        <v>25</v>
      </c>
      <c r="E987" t="s">
        <v>1640</v>
      </c>
      <c r="F987">
        <v>7756000</v>
      </c>
      <c r="G987" t="s">
        <v>1718</v>
      </c>
      <c r="H987" t="s">
        <v>2198</v>
      </c>
      <c r="I987" t="s">
        <v>582</v>
      </c>
      <c r="J987" t="s">
        <v>598</v>
      </c>
      <c r="M987" t="s">
        <v>1693</v>
      </c>
      <c r="N987" t="s">
        <v>1732</v>
      </c>
      <c r="O987" t="s">
        <v>657</v>
      </c>
      <c r="P987" t="s">
        <v>1125</v>
      </c>
      <c r="Q987" t="s">
        <v>2229</v>
      </c>
      <c r="R987" t="s">
        <v>2299</v>
      </c>
    </row>
    <row r="988" spans="1:18" x14ac:dyDescent="0.2">
      <c r="A988" s="1124">
        <v>11025027773000</v>
      </c>
      <c r="B988" t="s">
        <v>1624</v>
      </c>
      <c r="C988">
        <v>10</v>
      </c>
      <c r="D988">
        <v>25</v>
      </c>
      <c r="E988" t="s">
        <v>1640</v>
      </c>
      <c r="F988">
        <v>7773000</v>
      </c>
      <c r="G988" t="s">
        <v>2309</v>
      </c>
      <c r="H988" t="s">
        <v>2198</v>
      </c>
      <c r="I988" t="s">
        <v>582</v>
      </c>
      <c r="J988" t="s">
        <v>598</v>
      </c>
      <c r="M988" t="s">
        <v>1693</v>
      </c>
      <c r="N988" t="s">
        <v>1732</v>
      </c>
      <c r="O988" t="s">
        <v>657</v>
      </c>
      <c r="P988" t="s">
        <v>1125</v>
      </c>
      <c r="Q988" t="s">
        <v>2229</v>
      </c>
      <c r="R988" t="s">
        <v>2299</v>
      </c>
    </row>
    <row r="989" spans="1:18" x14ac:dyDescent="0.2">
      <c r="A989" s="1124">
        <v>11025027782000</v>
      </c>
      <c r="B989" t="s">
        <v>1624</v>
      </c>
      <c r="C989">
        <v>10</v>
      </c>
      <c r="D989">
        <v>25</v>
      </c>
      <c r="E989" t="s">
        <v>1640</v>
      </c>
      <c r="F989">
        <v>7782000</v>
      </c>
      <c r="G989" t="s">
        <v>1687</v>
      </c>
      <c r="H989" t="s">
        <v>2198</v>
      </c>
      <c r="I989" t="s">
        <v>582</v>
      </c>
      <c r="J989" t="s">
        <v>598</v>
      </c>
      <c r="M989" t="s">
        <v>1693</v>
      </c>
      <c r="N989" t="s">
        <v>1732</v>
      </c>
      <c r="O989" t="s">
        <v>657</v>
      </c>
      <c r="P989" t="s">
        <v>1125</v>
      </c>
      <c r="Q989" t="s">
        <v>2229</v>
      </c>
      <c r="R989" t="s">
        <v>2299</v>
      </c>
    </row>
    <row r="990" spans="1:18" x14ac:dyDescent="0.2">
      <c r="A990" s="1124">
        <v>11025027785000</v>
      </c>
      <c r="B990" t="s">
        <v>1624</v>
      </c>
      <c r="C990">
        <v>10</v>
      </c>
      <c r="D990">
        <v>25</v>
      </c>
      <c r="E990" t="s">
        <v>1640</v>
      </c>
      <c r="F990">
        <v>7785000</v>
      </c>
      <c r="G990" t="s">
        <v>1638</v>
      </c>
      <c r="H990" t="s">
        <v>2198</v>
      </c>
      <c r="I990" t="s">
        <v>582</v>
      </c>
      <c r="J990" t="s">
        <v>598</v>
      </c>
      <c r="M990" t="s">
        <v>1693</v>
      </c>
      <c r="N990" t="s">
        <v>1732</v>
      </c>
      <c r="O990" t="s">
        <v>657</v>
      </c>
      <c r="P990" t="s">
        <v>1125</v>
      </c>
      <c r="Q990" t="s">
        <v>2229</v>
      </c>
      <c r="R990" t="s">
        <v>2299</v>
      </c>
    </row>
    <row r="991" spans="1:18" x14ac:dyDescent="0.2">
      <c r="A991" s="1124">
        <v>11025027787000</v>
      </c>
      <c r="B991" t="s">
        <v>1624</v>
      </c>
      <c r="C991">
        <v>10</v>
      </c>
      <c r="D991">
        <v>25</v>
      </c>
      <c r="E991" t="s">
        <v>1640</v>
      </c>
      <c r="F991">
        <v>7787000</v>
      </c>
      <c r="G991" t="s">
        <v>1705</v>
      </c>
      <c r="H991" t="s">
        <v>2198</v>
      </c>
      <c r="I991" t="s">
        <v>582</v>
      </c>
      <c r="J991" t="s">
        <v>598</v>
      </c>
      <c r="M991" t="s">
        <v>1693</v>
      </c>
      <c r="N991" t="s">
        <v>1732</v>
      </c>
      <c r="O991" t="s">
        <v>657</v>
      </c>
      <c r="P991" t="s">
        <v>1125</v>
      </c>
      <c r="Q991" t="s">
        <v>2229</v>
      </c>
      <c r="R991" t="s">
        <v>2299</v>
      </c>
    </row>
    <row r="992" spans="1:18" x14ac:dyDescent="0.2">
      <c r="A992" s="1124">
        <v>11025027824000</v>
      </c>
      <c r="B992" t="s">
        <v>1624</v>
      </c>
      <c r="C992">
        <v>10</v>
      </c>
      <c r="D992">
        <v>25</v>
      </c>
      <c r="E992" t="s">
        <v>1640</v>
      </c>
      <c r="F992">
        <v>7824000</v>
      </c>
      <c r="G992" t="s">
        <v>1639</v>
      </c>
      <c r="H992" t="s">
        <v>2198</v>
      </c>
      <c r="I992" t="s">
        <v>582</v>
      </c>
      <c r="J992" t="s">
        <v>598</v>
      </c>
      <c r="M992" t="s">
        <v>1693</v>
      </c>
      <c r="N992" t="s">
        <v>1732</v>
      </c>
      <c r="O992" t="s">
        <v>657</v>
      </c>
      <c r="P992" t="s">
        <v>1125</v>
      </c>
      <c r="Q992" t="s">
        <v>2229</v>
      </c>
      <c r="R992" t="s">
        <v>2299</v>
      </c>
    </row>
    <row r="993" spans="1:20" x14ac:dyDescent="0.2">
      <c r="A993" s="1124">
        <v>11025027856000</v>
      </c>
      <c r="B993" t="s">
        <v>1624</v>
      </c>
      <c r="C993">
        <v>10</v>
      </c>
      <c r="D993">
        <v>25</v>
      </c>
      <c r="E993" t="s">
        <v>1640</v>
      </c>
      <c r="F993">
        <v>7856000</v>
      </c>
      <c r="G993" t="s">
        <v>1689</v>
      </c>
      <c r="H993" t="s">
        <v>2198</v>
      </c>
      <c r="I993" t="s">
        <v>582</v>
      </c>
      <c r="J993" t="s">
        <v>598</v>
      </c>
      <c r="M993" t="s">
        <v>1693</v>
      </c>
      <c r="N993" t="s">
        <v>1732</v>
      </c>
      <c r="O993" t="s">
        <v>657</v>
      </c>
      <c r="P993" t="s">
        <v>1125</v>
      </c>
      <c r="Q993" t="s">
        <v>2229</v>
      </c>
      <c r="R993" t="s">
        <v>2299</v>
      </c>
    </row>
    <row r="994" spans="1:20" x14ac:dyDescent="0.2">
      <c r="A994" s="1124">
        <v>11025027864000</v>
      </c>
      <c r="B994" t="s">
        <v>1624</v>
      </c>
      <c r="C994">
        <v>10</v>
      </c>
      <c r="D994">
        <v>25</v>
      </c>
      <c r="E994" t="s">
        <v>1640</v>
      </c>
      <c r="F994">
        <v>7864000</v>
      </c>
      <c r="G994" t="s">
        <v>2310</v>
      </c>
      <c r="H994" t="s">
        <v>2198</v>
      </c>
      <c r="I994" t="s">
        <v>582</v>
      </c>
      <c r="J994" t="s">
        <v>598</v>
      </c>
      <c r="M994" t="s">
        <v>1693</v>
      </c>
      <c r="N994" t="s">
        <v>1732</v>
      </c>
      <c r="O994" t="s">
        <v>657</v>
      </c>
      <c r="P994" t="s">
        <v>1125</v>
      </c>
      <c r="Q994" t="s">
        <v>2229</v>
      </c>
      <c r="R994" t="s">
        <v>2299</v>
      </c>
    </row>
    <row r="995" spans="1:20" x14ac:dyDescent="0.2">
      <c r="A995" s="1124">
        <v>11025027990000</v>
      </c>
      <c r="B995" t="s">
        <v>1624</v>
      </c>
      <c r="C995">
        <v>10</v>
      </c>
      <c r="D995">
        <v>25</v>
      </c>
      <c r="E995" t="s">
        <v>1640</v>
      </c>
      <c r="F995">
        <v>7990000</v>
      </c>
      <c r="G995" t="s">
        <v>2208</v>
      </c>
      <c r="H995" t="s">
        <v>2198</v>
      </c>
      <c r="I995" t="s">
        <v>582</v>
      </c>
      <c r="J995" t="s">
        <v>598</v>
      </c>
      <c r="M995" t="s">
        <v>1693</v>
      </c>
      <c r="N995" t="s">
        <v>1732</v>
      </c>
      <c r="O995" t="s">
        <v>657</v>
      </c>
      <c r="P995" t="s">
        <v>1125</v>
      </c>
      <c r="Q995" t="s">
        <v>2229</v>
      </c>
      <c r="R995" t="s">
        <v>2299</v>
      </c>
    </row>
    <row r="996" spans="1:20" x14ac:dyDescent="0.2">
      <c r="A996" s="1124">
        <v>11025028061000</v>
      </c>
      <c r="B996" t="s">
        <v>1624</v>
      </c>
      <c r="C996">
        <v>10</v>
      </c>
      <c r="D996">
        <v>25</v>
      </c>
      <c r="E996" t="s">
        <v>1640</v>
      </c>
      <c r="F996">
        <v>8061000</v>
      </c>
      <c r="G996" t="s">
        <v>1691</v>
      </c>
      <c r="H996" t="s">
        <v>2198</v>
      </c>
      <c r="I996" t="s">
        <v>582</v>
      </c>
      <c r="J996" t="s">
        <v>598</v>
      </c>
      <c r="M996" t="s">
        <v>1693</v>
      </c>
      <c r="N996" t="s">
        <v>1732</v>
      </c>
      <c r="O996" t="s">
        <v>657</v>
      </c>
      <c r="P996" t="s">
        <v>1125</v>
      </c>
      <c r="Q996" t="s">
        <v>2229</v>
      </c>
      <c r="R996" t="s">
        <v>2299</v>
      </c>
    </row>
    <row r="997" spans="1:20" hidden="1" x14ac:dyDescent="0.2">
      <c r="A997" s="1124">
        <v>11025035239000</v>
      </c>
      <c r="B997" t="s">
        <v>1624</v>
      </c>
      <c r="C997">
        <v>10</v>
      </c>
      <c r="D997">
        <v>25</v>
      </c>
      <c r="E997" t="s">
        <v>1692</v>
      </c>
      <c r="F997">
        <v>5239000</v>
      </c>
      <c r="G997" t="s">
        <v>1739</v>
      </c>
      <c r="H997" t="s">
        <v>2198</v>
      </c>
      <c r="I997" t="s">
        <v>1625</v>
      </c>
      <c r="J997" t="s">
        <v>1245</v>
      </c>
      <c r="K997" t="s">
        <v>2300</v>
      </c>
      <c r="M997" t="s">
        <v>1693</v>
      </c>
      <c r="N997" t="s">
        <v>1732</v>
      </c>
      <c r="O997" t="s">
        <v>657</v>
      </c>
      <c r="P997" t="s">
        <v>1125</v>
      </c>
      <c r="Q997" t="s">
        <v>2229</v>
      </c>
      <c r="R997" t="s">
        <v>2299</v>
      </c>
    </row>
    <row r="998" spans="1:20" hidden="1" x14ac:dyDescent="0.2">
      <c r="A998" s="1124">
        <v>11025037010000</v>
      </c>
      <c r="B998" t="s">
        <v>1624</v>
      </c>
      <c r="C998">
        <v>10</v>
      </c>
      <c r="D998">
        <v>25</v>
      </c>
      <c r="E998" t="s">
        <v>1692</v>
      </c>
      <c r="F998">
        <v>7010000</v>
      </c>
      <c r="G998" t="s">
        <v>1628</v>
      </c>
      <c r="H998" t="s">
        <v>2198</v>
      </c>
      <c r="I998" t="s">
        <v>582</v>
      </c>
      <c r="J998" t="s">
        <v>694</v>
      </c>
      <c r="K998" t="s">
        <v>206</v>
      </c>
      <c r="M998" t="s">
        <v>1693</v>
      </c>
      <c r="N998" t="s">
        <v>1732</v>
      </c>
      <c r="O998" t="s">
        <v>657</v>
      </c>
      <c r="P998" t="s">
        <v>1125</v>
      </c>
      <c r="Q998" t="s">
        <v>2229</v>
      </c>
      <c r="R998" t="s">
        <v>2299</v>
      </c>
      <c r="S998" t="s">
        <v>205</v>
      </c>
      <c r="T998" t="s">
        <v>206</v>
      </c>
    </row>
    <row r="999" spans="1:20" hidden="1" x14ac:dyDescent="0.2">
      <c r="A999" s="1124">
        <v>11025037011000</v>
      </c>
      <c r="B999" t="s">
        <v>1624</v>
      </c>
      <c r="C999">
        <v>10</v>
      </c>
      <c r="D999">
        <v>25</v>
      </c>
      <c r="E999" t="s">
        <v>1692</v>
      </c>
      <c r="F999">
        <v>7011000</v>
      </c>
      <c r="G999" t="s">
        <v>1642</v>
      </c>
      <c r="H999" t="s">
        <v>2198</v>
      </c>
      <c r="I999" t="s">
        <v>582</v>
      </c>
      <c r="J999" t="s">
        <v>694</v>
      </c>
      <c r="K999" t="s">
        <v>206</v>
      </c>
      <c r="M999" t="s">
        <v>1693</v>
      </c>
      <c r="N999" t="s">
        <v>1732</v>
      </c>
      <c r="O999" t="s">
        <v>657</v>
      </c>
      <c r="P999" t="s">
        <v>1125</v>
      </c>
      <c r="Q999" t="s">
        <v>2229</v>
      </c>
      <c r="R999" t="s">
        <v>2299</v>
      </c>
      <c r="S999" t="s">
        <v>205</v>
      </c>
      <c r="T999" t="s">
        <v>206</v>
      </c>
    </row>
    <row r="1000" spans="1:20" hidden="1" x14ac:dyDescent="0.2">
      <c r="A1000" s="1124">
        <v>11025037013000</v>
      </c>
      <c r="B1000" t="s">
        <v>1624</v>
      </c>
      <c r="C1000">
        <v>10</v>
      </c>
      <c r="D1000">
        <v>25</v>
      </c>
      <c r="E1000" t="s">
        <v>1692</v>
      </c>
      <c r="F1000">
        <v>7013000</v>
      </c>
      <c r="G1000" t="s">
        <v>1698</v>
      </c>
      <c r="H1000" t="s">
        <v>2198</v>
      </c>
      <c r="I1000" t="s">
        <v>582</v>
      </c>
      <c r="J1000" t="s">
        <v>694</v>
      </c>
      <c r="K1000" t="s">
        <v>1572</v>
      </c>
      <c r="M1000" t="s">
        <v>1693</v>
      </c>
      <c r="N1000" t="s">
        <v>1732</v>
      </c>
      <c r="O1000" t="s">
        <v>657</v>
      </c>
      <c r="P1000" t="s">
        <v>1125</v>
      </c>
      <c r="Q1000" t="s">
        <v>2229</v>
      </c>
      <c r="R1000" t="s">
        <v>2299</v>
      </c>
      <c r="S1000" t="s">
        <v>205</v>
      </c>
      <c r="T1000" t="s">
        <v>1572</v>
      </c>
    </row>
    <row r="1001" spans="1:20" hidden="1" x14ac:dyDescent="0.2">
      <c r="A1001" s="1124">
        <v>11025037014000</v>
      </c>
      <c r="B1001" t="s">
        <v>1624</v>
      </c>
      <c r="C1001">
        <v>10</v>
      </c>
      <c r="D1001">
        <v>25</v>
      </c>
      <c r="E1001" t="s">
        <v>1692</v>
      </c>
      <c r="F1001">
        <v>7014000</v>
      </c>
      <c r="G1001" t="s">
        <v>1630</v>
      </c>
      <c r="H1001" t="s">
        <v>2198</v>
      </c>
      <c r="I1001" t="s">
        <v>582</v>
      </c>
      <c r="J1001" t="s">
        <v>694</v>
      </c>
      <c r="K1001" t="s">
        <v>1570</v>
      </c>
      <c r="M1001" t="s">
        <v>1693</v>
      </c>
      <c r="N1001" t="s">
        <v>1732</v>
      </c>
      <c r="O1001" t="s">
        <v>657</v>
      </c>
      <c r="P1001" t="s">
        <v>1125</v>
      </c>
      <c r="Q1001" t="s">
        <v>2229</v>
      </c>
      <c r="R1001" t="s">
        <v>2299</v>
      </c>
      <c r="S1001" t="s">
        <v>205</v>
      </c>
      <c r="T1001" t="s">
        <v>1570</v>
      </c>
    </row>
    <row r="1002" spans="1:20" hidden="1" x14ac:dyDescent="0.2">
      <c r="A1002" s="1124">
        <v>11025037015000</v>
      </c>
      <c r="B1002" t="s">
        <v>1624</v>
      </c>
      <c r="C1002">
        <v>10</v>
      </c>
      <c r="D1002">
        <v>25</v>
      </c>
      <c r="E1002" t="s">
        <v>1692</v>
      </c>
      <c r="F1002">
        <v>7015000</v>
      </c>
      <c r="G1002" t="s">
        <v>1699</v>
      </c>
      <c r="H1002" t="s">
        <v>2198</v>
      </c>
      <c r="I1002" t="s">
        <v>582</v>
      </c>
      <c r="J1002" t="s">
        <v>694</v>
      </c>
      <c r="K1002" t="s">
        <v>1571</v>
      </c>
      <c r="M1002" t="s">
        <v>1693</v>
      </c>
      <c r="N1002" t="s">
        <v>1732</v>
      </c>
      <c r="O1002" t="s">
        <v>657</v>
      </c>
      <c r="P1002" t="s">
        <v>1125</v>
      </c>
      <c r="Q1002" t="s">
        <v>2229</v>
      </c>
      <c r="R1002" t="s">
        <v>2299</v>
      </c>
      <c r="S1002" t="s">
        <v>205</v>
      </c>
      <c r="T1002" t="s">
        <v>1571</v>
      </c>
    </row>
    <row r="1003" spans="1:20" hidden="1" x14ac:dyDescent="0.2">
      <c r="A1003" s="1124">
        <v>11025037019000</v>
      </c>
      <c r="B1003" t="s">
        <v>1624</v>
      </c>
      <c r="C1003">
        <v>10</v>
      </c>
      <c r="D1003">
        <v>25</v>
      </c>
      <c r="E1003" t="s">
        <v>1692</v>
      </c>
      <c r="F1003">
        <v>7019000</v>
      </c>
      <c r="G1003" t="s">
        <v>1735</v>
      </c>
      <c r="H1003" t="s">
        <v>2198</v>
      </c>
      <c r="I1003" t="s">
        <v>582</v>
      </c>
      <c r="J1003" t="s">
        <v>694</v>
      </c>
      <c r="K1003" t="s">
        <v>1344</v>
      </c>
      <c r="M1003" t="s">
        <v>1693</v>
      </c>
      <c r="N1003" t="s">
        <v>1732</v>
      </c>
      <c r="O1003" t="s">
        <v>657</v>
      </c>
      <c r="P1003" t="s">
        <v>1125</v>
      </c>
      <c r="Q1003" t="s">
        <v>2229</v>
      </c>
      <c r="R1003" t="s">
        <v>2299</v>
      </c>
      <c r="S1003" t="s">
        <v>205</v>
      </c>
      <c r="T1003" t="s">
        <v>1344</v>
      </c>
    </row>
    <row r="1004" spans="1:20" hidden="1" x14ac:dyDescent="0.2">
      <c r="A1004" s="1124">
        <v>11025037020000</v>
      </c>
      <c r="B1004" t="s">
        <v>1624</v>
      </c>
      <c r="C1004">
        <v>10</v>
      </c>
      <c r="D1004">
        <v>25</v>
      </c>
      <c r="E1004" t="s">
        <v>1692</v>
      </c>
      <c r="F1004">
        <v>7020000</v>
      </c>
      <c r="G1004" t="s">
        <v>1741</v>
      </c>
      <c r="H1004" t="s">
        <v>2198</v>
      </c>
      <c r="I1004" t="s">
        <v>582</v>
      </c>
      <c r="J1004" t="s">
        <v>694</v>
      </c>
      <c r="K1004" t="s">
        <v>1310</v>
      </c>
      <c r="M1004" t="s">
        <v>1693</v>
      </c>
      <c r="N1004" t="s">
        <v>1732</v>
      </c>
      <c r="O1004" t="s">
        <v>657</v>
      </c>
      <c r="P1004" t="s">
        <v>1125</v>
      </c>
      <c r="Q1004" t="s">
        <v>2229</v>
      </c>
      <c r="R1004" t="s">
        <v>2299</v>
      </c>
      <c r="S1004" t="s">
        <v>205</v>
      </c>
      <c r="T1004" t="s">
        <v>1310</v>
      </c>
    </row>
    <row r="1005" spans="1:20" hidden="1" x14ac:dyDescent="0.2">
      <c r="A1005" s="1124">
        <v>11025037021000</v>
      </c>
      <c r="B1005" t="s">
        <v>1624</v>
      </c>
      <c r="C1005">
        <v>10</v>
      </c>
      <c r="D1005">
        <v>25</v>
      </c>
      <c r="E1005" t="s">
        <v>1692</v>
      </c>
      <c r="F1005">
        <v>7021000</v>
      </c>
      <c r="G1005" t="s">
        <v>1771</v>
      </c>
      <c r="H1005" t="s">
        <v>2198</v>
      </c>
      <c r="I1005" t="s">
        <v>582</v>
      </c>
      <c r="J1005" t="s">
        <v>694</v>
      </c>
      <c r="K1005" t="s">
        <v>1309</v>
      </c>
      <c r="M1005" t="s">
        <v>1693</v>
      </c>
      <c r="N1005" t="s">
        <v>1732</v>
      </c>
      <c r="O1005" t="s">
        <v>657</v>
      </c>
      <c r="P1005" t="s">
        <v>1125</v>
      </c>
      <c r="Q1005" t="s">
        <v>2229</v>
      </c>
      <c r="R1005" t="s">
        <v>2299</v>
      </c>
      <c r="S1005" t="s">
        <v>205</v>
      </c>
      <c r="T1005" t="s">
        <v>1309</v>
      </c>
    </row>
    <row r="1006" spans="1:20" hidden="1" x14ac:dyDescent="0.2">
      <c r="A1006" s="1124">
        <v>11025037031000</v>
      </c>
      <c r="B1006" t="s">
        <v>1624</v>
      </c>
      <c r="C1006">
        <v>10</v>
      </c>
      <c r="D1006">
        <v>25</v>
      </c>
      <c r="E1006" t="s">
        <v>1692</v>
      </c>
      <c r="F1006">
        <v>7031000</v>
      </c>
      <c r="G1006" t="s">
        <v>1632</v>
      </c>
      <c r="H1006" t="s">
        <v>2198</v>
      </c>
      <c r="I1006" t="s">
        <v>582</v>
      </c>
      <c r="J1006" t="s">
        <v>694</v>
      </c>
      <c r="K1006" t="s">
        <v>1569</v>
      </c>
      <c r="M1006" t="s">
        <v>1693</v>
      </c>
      <c r="N1006" t="s">
        <v>1732</v>
      </c>
      <c r="O1006" t="s">
        <v>657</v>
      </c>
      <c r="P1006" t="s">
        <v>1125</v>
      </c>
      <c r="Q1006" t="s">
        <v>2229</v>
      </c>
      <c r="R1006" t="s">
        <v>2299</v>
      </c>
      <c r="S1006" t="s">
        <v>205</v>
      </c>
      <c r="T1006" t="s">
        <v>1569</v>
      </c>
    </row>
    <row r="1007" spans="1:20" hidden="1" x14ac:dyDescent="0.2">
      <c r="A1007" s="1124">
        <v>11025037032000</v>
      </c>
      <c r="B1007" t="s">
        <v>1624</v>
      </c>
      <c r="C1007">
        <v>10</v>
      </c>
      <c r="D1007">
        <v>25</v>
      </c>
      <c r="E1007" t="s">
        <v>1692</v>
      </c>
      <c r="F1007">
        <v>7032000</v>
      </c>
      <c r="G1007" t="s">
        <v>1633</v>
      </c>
      <c r="H1007" t="s">
        <v>2198</v>
      </c>
      <c r="I1007" t="s">
        <v>582</v>
      </c>
      <c r="J1007" t="s">
        <v>694</v>
      </c>
      <c r="K1007" t="s">
        <v>199</v>
      </c>
      <c r="M1007" t="s">
        <v>1693</v>
      </c>
      <c r="N1007" t="s">
        <v>1732</v>
      </c>
      <c r="O1007" t="s">
        <v>657</v>
      </c>
      <c r="P1007" t="s">
        <v>1125</v>
      </c>
      <c r="Q1007" t="s">
        <v>2229</v>
      </c>
      <c r="R1007" t="s">
        <v>2299</v>
      </c>
      <c r="S1007" t="s">
        <v>205</v>
      </c>
      <c r="T1007" t="s">
        <v>199</v>
      </c>
    </row>
    <row r="1008" spans="1:20" hidden="1" x14ac:dyDescent="0.2">
      <c r="A1008" s="1124">
        <v>11025037033000</v>
      </c>
      <c r="B1008" t="s">
        <v>1624</v>
      </c>
      <c r="C1008">
        <v>10</v>
      </c>
      <c r="D1008">
        <v>25</v>
      </c>
      <c r="E1008" t="s">
        <v>1692</v>
      </c>
      <c r="F1008">
        <v>7033000</v>
      </c>
      <c r="G1008" t="s">
        <v>1668</v>
      </c>
      <c r="H1008" t="s">
        <v>2198</v>
      </c>
      <c r="I1008" t="s">
        <v>582</v>
      </c>
      <c r="J1008" t="s">
        <v>694</v>
      </c>
      <c r="K1008" t="s">
        <v>1569</v>
      </c>
      <c r="M1008" t="s">
        <v>1693</v>
      </c>
      <c r="N1008" t="s">
        <v>1732</v>
      </c>
      <c r="O1008" t="s">
        <v>657</v>
      </c>
      <c r="P1008" t="s">
        <v>1125</v>
      </c>
      <c r="Q1008" t="s">
        <v>2229</v>
      </c>
      <c r="R1008" t="s">
        <v>2299</v>
      </c>
      <c r="S1008" t="s">
        <v>205</v>
      </c>
      <c r="T1008" t="s">
        <v>1569</v>
      </c>
    </row>
    <row r="1009" spans="1:20" hidden="1" x14ac:dyDescent="0.2">
      <c r="A1009" s="1124">
        <v>11025037034000</v>
      </c>
      <c r="B1009" t="s">
        <v>1624</v>
      </c>
      <c r="C1009">
        <v>10</v>
      </c>
      <c r="D1009">
        <v>25</v>
      </c>
      <c r="E1009" t="s">
        <v>1692</v>
      </c>
      <c r="F1009">
        <v>7034000</v>
      </c>
      <c r="G1009" t="s">
        <v>1634</v>
      </c>
      <c r="H1009" t="s">
        <v>2198</v>
      </c>
      <c r="I1009" t="s">
        <v>582</v>
      </c>
      <c r="J1009" t="s">
        <v>694</v>
      </c>
      <c r="K1009" t="s">
        <v>1569</v>
      </c>
      <c r="M1009" t="s">
        <v>1693</v>
      </c>
      <c r="N1009" t="s">
        <v>1732</v>
      </c>
      <c r="O1009" t="s">
        <v>657</v>
      </c>
      <c r="P1009" t="s">
        <v>1125</v>
      </c>
      <c r="Q1009" t="s">
        <v>2229</v>
      </c>
      <c r="R1009" t="s">
        <v>2299</v>
      </c>
      <c r="S1009" t="s">
        <v>205</v>
      </c>
      <c r="T1009" t="s">
        <v>1569</v>
      </c>
    </row>
    <row r="1010" spans="1:20" x14ac:dyDescent="0.2">
      <c r="A1010" s="1124">
        <v>11025037215000</v>
      </c>
      <c r="B1010" t="s">
        <v>1624</v>
      </c>
      <c r="C1010">
        <v>10</v>
      </c>
      <c r="D1010">
        <v>25</v>
      </c>
      <c r="E1010" t="s">
        <v>1692</v>
      </c>
      <c r="F1010">
        <v>7215000</v>
      </c>
      <c r="G1010" t="s">
        <v>1743</v>
      </c>
      <c r="H1010" t="s">
        <v>2198</v>
      </c>
      <c r="I1010" t="s">
        <v>582</v>
      </c>
      <c r="J1010" t="s">
        <v>598</v>
      </c>
      <c r="K1010" t="s">
        <v>50</v>
      </c>
      <c r="M1010" t="s">
        <v>1693</v>
      </c>
      <c r="N1010" t="s">
        <v>1732</v>
      </c>
      <c r="O1010" t="s">
        <v>657</v>
      </c>
      <c r="P1010" t="s">
        <v>1125</v>
      </c>
      <c r="Q1010" t="s">
        <v>2229</v>
      </c>
      <c r="R1010" t="s">
        <v>2299</v>
      </c>
    </row>
    <row r="1011" spans="1:20" x14ac:dyDescent="0.2">
      <c r="A1011" s="1124">
        <v>11025037240000</v>
      </c>
      <c r="B1011" t="s">
        <v>1624</v>
      </c>
      <c r="C1011">
        <v>10</v>
      </c>
      <c r="D1011">
        <v>25</v>
      </c>
      <c r="E1011" t="s">
        <v>1692</v>
      </c>
      <c r="F1011">
        <v>7240000</v>
      </c>
      <c r="G1011" t="s">
        <v>1636</v>
      </c>
      <c r="H1011" t="s">
        <v>2198</v>
      </c>
      <c r="I1011" t="s">
        <v>582</v>
      </c>
      <c r="J1011" t="s">
        <v>598</v>
      </c>
      <c r="K1011" t="s">
        <v>50</v>
      </c>
      <c r="M1011" t="s">
        <v>1693</v>
      </c>
      <c r="N1011" t="s">
        <v>1732</v>
      </c>
      <c r="O1011" t="s">
        <v>657</v>
      </c>
      <c r="P1011" t="s">
        <v>1125</v>
      </c>
      <c r="Q1011" t="s">
        <v>2229</v>
      </c>
      <c r="R1011" t="s">
        <v>2299</v>
      </c>
    </row>
    <row r="1012" spans="1:20" x14ac:dyDescent="0.2">
      <c r="A1012" s="1124">
        <v>11025037280000</v>
      </c>
      <c r="B1012" t="s">
        <v>1624</v>
      </c>
      <c r="C1012">
        <v>10</v>
      </c>
      <c r="D1012">
        <v>25</v>
      </c>
      <c r="E1012" t="s">
        <v>1692</v>
      </c>
      <c r="F1012">
        <v>7280000</v>
      </c>
      <c r="G1012" t="s">
        <v>1736</v>
      </c>
      <c r="H1012" t="s">
        <v>2198</v>
      </c>
      <c r="I1012" t="s">
        <v>582</v>
      </c>
      <c r="J1012" t="s">
        <v>598</v>
      </c>
      <c r="K1012" t="s">
        <v>50</v>
      </c>
      <c r="M1012" t="s">
        <v>1693</v>
      </c>
      <c r="N1012" t="s">
        <v>1732</v>
      </c>
      <c r="O1012" t="s">
        <v>657</v>
      </c>
      <c r="P1012" t="s">
        <v>1125</v>
      </c>
      <c r="Q1012" t="s">
        <v>2229</v>
      </c>
      <c r="R1012" t="s">
        <v>2299</v>
      </c>
    </row>
    <row r="1013" spans="1:20" x14ac:dyDescent="0.2">
      <c r="A1013" s="1124">
        <v>11025037285000</v>
      </c>
      <c r="B1013" t="s">
        <v>1624</v>
      </c>
      <c r="C1013">
        <v>10</v>
      </c>
      <c r="D1013">
        <v>25</v>
      </c>
      <c r="E1013" t="s">
        <v>1692</v>
      </c>
      <c r="F1013">
        <v>7285000</v>
      </c>
      <c r="G1013" t="s">
        <v>1700</v>
      </c>
      <c r="H1013" t="s">
        <v>2198</v>
      </c>
      <c r="I1013" t="s">
        <v>582</v>
      </c>
      <c r="J1013" t="s">
        <v>598</v>
      </c>
      <c r="K1013" t="s">
        <v>50</v>
      </c>
      <c r="M1013" t="s">
        <v>1693</v>
      </c>
      <c r="N1013" t="s">
        <v>1732</v>
      </c>
      <c r="O1013" t="s">
        <v>657</v>
      </c>
      <c r="P1013" t="s">
        <v>1125</v>
      </c>
      <c r="Q1013" t="s">
        <v>2229</v>
      </c>
      <c r="R1013" t="s">
        <v>2299</v>
      </c>
    </row>
    <row r="1014" spans="1:20" x14ac:dyDescent="0.2">
      <c r="A1014" s="1124">
        <v>11025037560000</v>
      </c>
      <c r="B1014" t="s">
        <v>1624</v>
      </c>
      <c r="C1014">
        <v>10</v>
      </c>
      <c r="D1014">
        <v>25</v>
      </c>
      <c r="E1014" t="s">
        <v>1692</v>
      </c>
      <c r="F1014">
        <v>7560000</v>
      </c>
      <c r="G1014" t="s">
        <v>1646</v>
      </c>
      <c r="H1014" t="s">
        <v>2198</v>
      </c>
      <c r="I1014" t="s">
        <v>582</v>
      </c>
      <c r="J1014" t="s">
        <v>598</v>
      </c>
      <c r="M1014" t="s">
        <v>1693</v>
      </c>
      <c r="N1014" t="s">
        <v>1732</v>
      </c>
      <c r="O1014" t="s">
        <v>657</v>
      </c>
      <c r="P1014" t="s">
        <v>1125</v>
      </c>
      <c r="Q1014" t="s">
        <v>2229</v>
      </c>
      <c r="R1014" t="s">
        <v>2299</v>
      </c>
    </row>
    <row r="1015" spans="1:20" x14ac:dyDescent="0.2">
      <c r="A1015" s="1124">
        <v>11025037570000</v>
      </c>
      <c r="B1015" t="s">
        <v>1624</v>
      </c>
      <c r="C1015">
        <v>10</v>
      </c>
      <c r="D1015">
        <v>25</v>
      </c>
      <c r="E1015" t="s">
        <v>1692</v>
      </c>
      <c r="F1015">
        <v>7570000</v>
      </c>
      <c r="G1015" t="s">
        <v>2306</v>
      </c>
      <c r="H1015" t="s">
        <v>2198</v>
      </c>
      <c r="I1015" t="s">
        <v>582</v>
      </c>
      <c r="J1015" t="s">
        <v>598</v>
      </c>
      <c r="M1015" t="s">
        <v>1693</v>
      </c>
      <c r="N1015" t="s">
        <v>1732</v>
      </c>
      <c r="O1015" t="s">
        <v>657</v>
      </c>
      <c r="P1015" t="s">
        <v>1125</v>
      </c>
      <c r="Q1015" t="s">
        <v>2229</v>
      </c>
      <c r="R1015" t="s">
        <v>2299</v>
      </c>
    </row>
    <row r="1016" spans="1:20" x14ac:dyDescent="0.2">
      <c r="A1016" s="1124">
        <v>11025037574000</v>
      </c>
      <c r="B1016" t="s">
        <v>1624</v>
      </c>
      <c r="C1016">
        <v>10</v>
      </c>
      <c r="D1016">
        <v>25</v>
      </c>
      <c r="E1016" t="s">
        <v>1692</v>
      </c>
      <c r="F1016">
        <v>7574000</v>
      </c>
      <c r="G1016" t="s">
        <v>1647</v>
      </c>
      <c r="H1016" t="s">
        <v>2198</v>
      </c>
      <c r="I1016" t="s">
        <v>582</v>
      </c>
      <c r="J1016" t="s">
        <v>598</v>
      </c>
      <c r="M1016" t="s">
        <v>1693</v>
      </c>
      <c r="N1016" t="s">
        <v>1732</v>
      </c>
      <c r="O1016" t="s">
        <v>657</v>
      </c>
      <c r="P1016" t="s">
        <v>1125</v>
      </c>
      <c r="Q1016" t="s">
        <v>2229</v>
      </c>
      <c r="R1016" t="s">
        <v>2299</v>
      </c>
    </row>
    <row r="1017" spans="1:20" x14ac:dyDescent="0.2">
      <c r="A1017" s="1124">
        <v>11025037585000</v>
      </c>
      <c r="B1017" t="s">
        <v>1624</v>
      </c>
      <c r="C1017">
        <v>10</v>
      </c>
      <c r="D1017">
        <v>25</v>
      </c>
      <c r="E1017" t="s">
        <v>1692</v>
      </c>
      <c r="F1017">
        <v>7585000</v>
      </c>
      <c r="G1017" t="s">
        <v>1680</v>
      </c>
      <c r="H1017" t="s">
        <v>2198</v>
      </c>
      <c r="I1017" t="s">
        <v>582</v>
      </c>
      <c r="J1017" t="s">
        <v>598</v>
      </c>
      <c r="M1017" t="s">
        <v>1693</v>
      </c>
      <c r="N1017" t="s">
        <v>1732</v>
      </c>
      <c r="O1017" t="s">
        <v>657</v>
      </c>
      <c r="P1017" t="s">
        <v>1125</v>
      </c>
      <c r="Q1017" t="s">
        <v>2229</v>
      </c>
      <c r="R1017" t="s">
        <v>2299</v>
      </c>
    </row>
    <row r="1018" spans="1:20" x14ac:dyDescent="0.2">
      <c r="A1018" s="1124">
        <v>11025037588000</v>
      </c>
      <c r="B1018" t="s">
        <v>1624</v>
      </c>
      <c r="C1018">
        <v>10</v>
      </c>
      <c r="D1018">
        <v>25</v>
      </c>
      <c r="E1018" t="s">
        <v>1692</v>
      </c>
      <c r="F1018">
        <v>7588000</v>
      </c>
      <c r="G1018" t="s">
        <v>1681</v>
      </c>
      <c r="H1018" t="s">
        <v>2198</v>
      </c>
      <c r="I1018" t="s">
        <v>582</v>
      </c>
      <c r="J1018" t="s">
        <v>598</v>
      </c>
      <c r="M1018" t="s">
        <v>1693</v>
      </c>
      <c r="N1018" t="s">
        <v>1732</v>
      </c>
      <c r="O1018" t="s">
        <v>657</v>
      </c>
      <c r="P1018" t="s">
        <v>1125</v>
      </c>
      <c r="Q1018" t="s">
        <v>2229</v>
      </c>
      <c r="R1018" t="s">
        <v>2299</v>
      </c>
    </row>
    <row r="1019" spans="1:20" x14ac:dyDescent="0.2">
      <c r="A1019" s="1124">
        <v>11025037638000</v>
      </c>
      <c r="B1019" t="s">
        <v>1624</v>
      </c>
      <c r="C1019">
        <v>10</v>
      </c>
      <c r="D1019">
        <v>25</v>
      </c>
      <c r="E1019" t="s">
        <v>1692</v>
      </c>
      <c r="F1019">
        <v>7638000</v>
      </c>
      <c r="G1019" t="s">
        <v>1682</v>
      </c>
      <c r="H1019" t="s">
        <v>2198</v>
      </c>
      <c r="I1019" t="s">
        <v>582</v>
      </c>
      <c r="J1019" t="s">
        <v>598</v>
      </c>
      <c r="M1019" t="s">
        <v>1693</v>
      </c>
      <c r="N1019" t="s">
        <v>1732</v>
      </c>
      <c r="O1019" t="s">
        <v>657</v>
      </c>
      <c r="P1019" t="s">
        <v>1125</v>
      </c>
      <c r="Q1019" t="s">
        <v>2229</v>
      </c>
      <c r="R1019" t="s">
        <v>2299</v>
      </c>
    </row>
    <row r="1020" spans="1:20" x14ac:dyDescent="0.2">
      <c r="A1020" s="1124">
        <v>11025037701000</v>
      </c>
      <c r="B1020" t="s">
        <v>1624</v>
      </c>
      <c r="C1020">
        <v>10</v>
      </c>
      <c r="D1020">
        <v>25</v>
      </c>
      <c r="E1020" t="s">
        <v>1692</v>
      </c>
      <c r="F1020">
        <v>7701000</v>
      </c>
      <c r="G1020" t="s">
        <v>1683</v>
      </c>
      <c r="H1020" t="s">
        <v>2198</v>
      </c>
      <c r="I1020" t="s">
        <v>582</v>
      </c>
      <c r="J1020" t="s">
        <v>598</v>
      </c>
      <c r="M1020" t="s">
        <v>1693</v>
      </c>
      <c r="N1020" t="s">
        <v>1732</v>
      </c>
      <c r="O1020" t="s">
        <v>657</v>
      </c>
      <c r="P1020" t="s">
        <v>1125</v>
      </c>
      <c r="Q1020" t="s">
        <v>2229</v>
      </c>
      <c r="R1020" t="s">
        <v>2299</v>
      </c>
    </row>
    <row r="1021" spans="1:20" x14ac:dyDescent="0.2">
      <c r="A1021" s="1124">
        <v>11025037756000</v>
      </c>
      <c r="B1021" t="s">
        <v>1624</v>
      </c>
      <c r="C1021">
        <v>10</v>
      </c>
      <c r="D1021">
        <v>25</v>
      </c>
      <c r="E1021" t="s">
        <v>1692</v>
      </c>
      <c r="F1021">
        <v>7756000</v>
      </c>
      <c r="G1021" t="s">
        <v>1718</v>
      </c>
      <c r="H1021" t="s">
        <v>2198</v>
      </c>
      <c r="I1021" t="s">
        <v>582</v>
      </c>
      <c r="J1021" t="s">
        <v>598</v>
      </c>
      <c r="M1021" t="s">
        <v>1693</v>
      </c>
      <c r="N1021" t="s">
        <v>1732</v>
      </c>
      <c r="O1021" t="s">
        <v>657</v>
      </c>
      <c r="P1021" t="s">
        <v>1125</v>
      </c>
      <c r="Q1021" t="s">
        <v>2229</v>
      </c>
      <c r="R1021" t="s">
        <v>2299</v>
      </c>
    </row>
    <row r="1022" spans="1:20" x14ac:dyDescent="0.2">
      <c r="A1022" s="1124">
        <v>11025037785000</v>
      </c>
      <c r="B1022" t="s">
        <v>1624</v>
      </c>
      <c r="C1022">
        <v>10</v>
      </c>
      <c r="D1022">
        <v>25</v>
      </c>
      <c r="E1022" t="s">
        <v>1692</v>
      </c>
      <c r="F1022">
        <v>7785000</v>
      </c>
      <c r="G1022" t="s">
        <v>1638</v>
      </c>
      <c r="H1022" t="s">
        <v>2198</v>
      </c>
      <c r="I1022" t="s">
        <v>582</v>
      </c>
      <c r="J1022" t="s">
        <v>598</v>
      </c>
      <c r="M1022" t="s">
        <v>1693</v>
      </c>
      <c r="N1022" t="s">
        <v>1732</v>
      </c>
      <c r="O1022" t="s">
        <v>657</v>
      </c>
      <c r="P1022" t="s">
        <v>1125</v>
      </c>
      <c r="Q1022" t="s">
        <v>2229</v>
      </c>
      <c r="R1022" t="s">
        <v>2299</v>
      </c>
    </row>
    <row r="1023" spans="1:20" x14ac:dyDescent="0.2">
      <c r="A1023" s="1124">
        <v>11025037787000</v>
      </c>
      <c r="B1023" t="s">
        <v>1624</v>
      </c>
      <c r="C1023">
        <v>10</v>
      </c>
      <c r="D1023">
        <v>25</v>
      </c>
      <c r="E1023" t="s">
        <v>1692</v>
      </c>
      <c r="F1023">
        <v>7787000</v>
      </c>
      <c r="G1023" t="s">
        <v>1705</v>
      </c>
      <c r="H1023" t="s">
        <v>2198</v>
      </c>
      <c r="I1023" t="s">
        <v>582</v>
      </c>
      <c r="J1023" t="s">
        <v>598</v>
      </c>
      <c r="M1023" t="s">
        <v>1693</v>
      </c>
      <c r="N1023" t="s">
        <v>1732</v>
      </c>
      <c r="O1023" t="s">
        <v>657</v>
      </c>
      <c r="P1023" t="s">
        <v>1125</v>
      </c>
      <c r="Q1023" t="s">
        <v>2229</v>
      </c>
      <c r="R1023" t="s">
        <v>2299</v>
      </c>
    </row>
    <row r="1024" spans="1:20" x14ac:dyDescent="0.2">
      <c r="A1024" s="1124">
        <v>11025037824000</v>
      </c>
      <c r="B1024" t="s">
        <v>1624</v>
      </c>
      <c r="C1024">
        <v>10</v>
      </c>
      <c r="D1024">
        <v>25</v>
      </c>
      <c r="E1024" t="s">
        <v>1692</v>
      </c>
      <c r="F1024">
        <v>7824000</v>
      </c>
      <c r="G1024" t="s">
        <v>1639</v>
      </c>
      <c r="H1024" t="s">
        <v>2198</v>
      </c>
      <c r="I1024" t="s">
        <v>582</v>
      </c>
      <c r="J1024" t="s">
        <v>598</v>
      </c>
      <c r="M1024" t="s">
        <v>1693</v>
      </c>
      <c r="N1024" t="s">
        <v>1732</v>
      </c>
      <c r="O1024" t="s">
        <v>657</v>
      </c>
      <c r="P1024" t="s">
        <v>1125</v>
      </c>
      <c r="Q1024" t="s">
        <v>2229</v>
      </c>
      <c r="R1024" t="s">
        <v>2299</v>
      </c>
    </row>
    <row r="1025" spans="1:20" hidden="1" x14ac:dyDescent="0.2">
      <c r="A1025" s="1124">
        <v>11025045239000</v>
      </c>
      <c r="B1025" t="s">
        <v>1624</v>
      </c>
      <c r="C1025">
        <v>10</v>
      </c>
      <c r="D1025">
        <v>25</v>
      </c>
      <c r="E1025" t="s">
        <v>1711</v>
      </c>
      <c r="F1025">
        <v>5239000</v>
      </c>
      <c r="G1025" t="s">
        <v>1739</v>
      </c>
      <c r="H1025" t="s">
        <v>2198</v>
      </c>
      <c r="I1025" t="s">
        <v>1625</v>
      </c>
      <c r="J1025" t="s">
        <v>1245</v>
      </c>
      <c r="K1025" t="s">
        <v>2300</v>
      </c>
      <c r="M1025" t="s">
        <v>1693</v>
      </c>
      <c r="N1025" t="s">
        <v>1732</v>
      </c>
      <c r="O1025" t="s">
        <v>657</v>
      </c>
      <c r="P1025" t="s">
        <v>1125</v>
      </c>
      <c r="Q1025" t="s">
        <v>2229</v>
      </c>
      <c r="R1025" t="s">
        <v>2299</v>
      </c>
    </row>
    <row r="1026" spans="1:20" hidden="1" x14ac:dyDescent="0.2">
      <c r="A1026" s="1124">
        <v>11025047010000</v>
      </c>
      <c r="B1026" t="s">
        <v>1624</v>
      </c>
      <c r="C1026">
        <v>10</v>
      </c>
      <c r="D1026">
        <v>25</v>
      </c>
      <c r="E1026" t="s">
        <v>1711</v>
      </c>
      <c r="F1026">
        <v>7010000</v>
      </c>
      <c r="G1026" t="s">
        <v>1628</v>
      </c>
      <c r="H1026" t="s">
        <v>2198</v>
      </c>
      <c r="I1026" t="s">
        <v>582</v>
      </c>
      <c r="J1026" t="s">
        <v>694</v>
      </c>
      <c r="K1026" t="s">
        <v>206</v>
      </c>
      <c r="M1026" t="s">
        <v>1693</v>
      </c>
      <c r="N1026" t="s">
        <v>1732</v>
      </c>
      <c r="O1026" t="s">
        <v>657</v>
      </c>
      <c r="P1026" t="s">
        <v>1125</v>
      </c>
      <c r="Q1026" t="s">
        <v>2229</v>
      </c>
      <c r="R1026" t="s">
        <v>2299</v>
      </c>
      <c r="S1026" t="s">
        <v>205</v>
      </c>
      <c r="T1026" t="s">
        <v>206</v>
      </c>
    </row>
    <row r="1027" spans="1:20" hidden="1" x14ac:dyDescent="0.2">
      <c r="A1027" s="1124">
        <v>11025047011000</v>
      </c>
      <c r="B1027" t="s">
        <v>1624</v>
      </c>
      <c r="C1027">
        <v>10</v>
      </c>
      <c r="D1027">
        <v>25</v>
      </c>
      <c r="E1027" t="s">
        <v>1711</v>
      </c>
      <c r="F1027">
        <v>7011000</v>
      </c>
      <c r="G1027" t="s">
        <v>1642</v>
      </c>
      <c r="H1027" t="s">
        <v>2198</v>
      </c>
      <c r="I1027" t="s">
        <v>582</v>
      </c>
      <c r="J1027" t="s">
        <v>694</v>
      </c>
      <c r="K1027" t="s">
        <v>206</v>
      </c>
      <c r="M1027" t="s">
        <v>1693</v>
      </c>
      <c r="N1027" t="s">
        <v>1732</v>
      </c>
      <c r="O1027" t="s">
        <v>657</v>
      </c>
      <c r="P1027" t="s">
        <v>1125</v>
      </c>
      <c r="Q1027" t="s">
        <v>2229</v>
      </c>
      <c r="R1027" t="s">
        <v>2299</v>
      </c>
      <c r="S1027" t="s">
        <v>205</v>
      </c>
      <c r="T1027" t="s">
        <v>206</v>
      </c>
    </row>
    <row r="1028" spans="1:20" hidden="1" x14ac:dyDescent="0.2">
      <c r="A1028" s="1124">
        <v>11025047013000</v>
      </c>
      <c r="B1028" t="s">
        <v>1624</v>
      </c>
      <c r="C1028">
        <v>10</v>
      </c>
      <c r="D1028">
        <v>25</v>
      </c>
      <c r="E1028" t="s">
        <v>1711</v>
      </c>
      <c r="F1028">
        <v>7013000</v>
      </c>
      <c r="G1028" t="s">
        <v>1698</v>
      </c>
      <c r="H1028" t="s">
        <v>2198</v>
      </c>
      <c r="I1028" t="s">
        <v>582</v>
      </c>
      <c r="J1028" t="s">
        <v>694</v>
      </c>
      <c r="K1028" t="s">
        <v>1572</v>
      </c>
      <c r="M1028" t="s">
        <v>1693</v>
      </c>
      <c r="N1028" t="s">
        <v>1732</v>
      </c>
      <c r="O1028" t="s">
        <v>657</v>
      </c>
      <c r="P1028" t="s">
        <v>1125</v>
      </c>
      <c r="Q1028" t="s">
        <v>2229</v>
      </c>
      <c r="R1028" t="s">
        <v>2299</v>
      </c>
      <c r="S1028" t="s">
        <v>205</v>
      </c>
      <c r="T1028" t="s">
        <v>1572</v>
      </c>
    </row>
    <row r="1029" spans="1:20" hidden="1" x14ac:dyDescent="0.2">
      <c r="A1029" s="1124">
        <v>11025047034000</v>
      </c>
      <c r="B1029" t="s">
        <v>1624</v>
      </c>
      <c r="C1029">
        <v>10</v>
      </c>
      <c r="D1029">
        <v>25</v>
      </c>
      <c r="E1029" t="s">
        <v>1711</v>
      </c>
      <c r="F1029">
        <v>7034000</v>
      </c>
      <c r="G1029" t="s">
        <v>1634</v>
      </c>
      <c r="H1029" t="s">
        <v>2198</v>
      </c>
      <c r="I1029" t="s">
        <v>582</v>
      </c>
      <c r="J1029" t="s">
        <v>694</v>
      </c>
      <c r="K1029" t="s">
        <v>1569</v>
      </c>
      <c r="M1029" t="s">
        <v>1693</v>
      </c>
      <c r="N1029" t="s">
        <v>1732</v>
      </c>
      <c r="O1029" t="s">
        <v>657</v>
      </c>
      <c r="P1029" t="s">
        <v>1125</v>
      </c>
      <c r="Q1029" t="s">
        <v>2229</v>
      </c>
      <c r="R1029" t="s">
        <v>2299</v>
      </c>
      <c r="S1029" t="s">
        <v>205</v>
      </c>
      <c r="T1029" t="s">
        <v>1569</v>
      </c>
    </row>
    <row r="1030" spans="1:20" x14ac:dyDescent="0.2">
      <c r="A1030" s="1124">
        <v>11025047240000</v>
      </c>
      <c r="B1030" t="s">
        <v>1624</v>
      </c>
      <c r="C1030">
        <v>10</v>
      </c>
      <c r="D1030">
        <v>25</v>
      </c>
      <c r="E1030" t="s">
        <v>1711</v>
      </c>
      <c r="F1030">
        <v>7240000</v>
      </c>
      <c r="G1030" t="s">
        <v>1636</v>
      </c>
      <c r="H1030" t="s">
        <v>2198</v>
      </c>
      <c r="I1030" t="s">
        <v>582</v>
      </c>
      <c r="J1030" t="s">
        <v>598</v>
      </c>
      <c r="K1030" t="s">
        <v>50</v>
      </c>
      <c r="M1030" t="s">
        <v>1693</v>
      </c>
      <c r="N1030" t="s">
        <v>1732</v>
      </c>
      <c r="O1030" t="s">
        <v>657</v>
      </c>
      <c r="P1030" t="s">
        <v>1125</v>
      </c>
      <c r="Q1030" t="s">
        <v>2229</v>
      </c>
      <c r="R1030" t="s">
        <v>2299</v>
      </c>
    </row>
    <row r="1031" spans="1:20" x14ac:dyDescent="0.2">
      <c r="A1031" s="1124">
        <v>11025047280000</v>
      </c>
      <c r="B1031" t="s">
        <v>1624</v>
      </c>
      <c r="C1031">
        <v>10</v>
      </c>
      <c r="D1031">
        <v>25</v>
      </c>
      <c r="E1031" t="s">
        <v>1711</v>
      </c>
      <c r="F1031">
        <v>7280000</v>
      </c>
      <c r="G1031" t="s">
        <v>1736</v>
      </c>
      <c r="H1031" t="s">
        <v>2198</v>
      </c>
      <c r="I1031" t="s">
        <v>582</v>
      </c>
      <c r="J1031" t="s">
        <v>598</v>
      </c>
      <c r="K1031" t="s">
        <v>50</v>
      </c>
      <c r="M1031" t="s">
        <v>1693</v>
      </c>
      <c r="N1031" t="s">
        <v>1732</v>
      </c>
      <c r="O1031" t="s">
        <v>657</v>
      </c>
      <c r="P1031" t="s">
        <v>1125</v>
      </c>
      <c r="Q1031" t="s">
        <v>2229</v>
      </c>
      <c r="R1031" t="s">
        <v>2299</v>
      </c>
    </row>
    <row r="1032" spans="1:20" x14ac:dyDescent="0.2">
      <c r="A1032" s="1124">
        <v>11025047285000</v>
      </c>
      <c r="B1032" t="s">
        <v>1624</v>
      </c>
      <c r="C1032">
        <v>10</v>
      </c>
      <c r="D1032">
        <v>25</v>
      </c>
      <c r="E1032" t="s">
        <v>1711</v>
      </c>
      <c r="F1032">
        <v>7285000</v>
      </c>
      <c r="G1032" t="s">
        <v>1700</v>
      </c>
      <c r="H1032" t="s">
        <v>2198</v>
      </c>
      <c r="I1032" t="s">
        <v>582</v>
      </c>
      <c r="J1032" t="s">
        <v>598</v>
      </c>
      <c r="K1032" t="s">
        <v>50</v>
      </c>
      <c r="M1032" t="s">
        <v>1693</v>
      </c>
      <c r="N1032" t="s">
        <v>1732</v>
      </c>
      <c r="O1032" t="s">
        <v>657</v>
      </c>
      <c r="P1032" t="s">
        <v>1125</v>
      </c>
      <c r="Q1032" t="s">
        <v>2229</v>
      </c>
      <c r="R1032" t="s">
        <v>2299</v>
      </c>
    </row>
    <row r="1033" spans="1:20" x14ac:dyDescent="0.2">
      <c r="A1033" s="1124">
        <v>11025047560000</v>
      </c>
      <c r="B1033" t="s">
        <v>1624</v>
      </c>
      <c r="C1033">
        <v>10</v>
      </c>
      <c r="D1033">
        <v>25</v>
      </c>
      <c r="E1033" t="s">
        <v>1711</v>
      </c>
      <c r="F1033">
        <v>7560000</v>
      </c>
      <c r="G1033" t="s">
        <v>1646</v>
      </c>
      <c r="H1033" t="s">
        <v>2198</v>
      </c>
      <c r="I1033" t="s">
        <v>582</v>
      </c>
      <c r="J1033" t="s">
        <v>598</v>
      </c>
      <c r="M1033" t="s">
        <v>1693</v>
      </c>
      <c r="N1033" t="s">
        <v>1732</v>
      </c>
      <c r="O1033" t="s">
        <v>657</v>
      </c>
      <c r="P1033" t="s">
        <v>1125</v>
      </c>
      <c r="Q1033" t="s">
        <v>2229</v>
      </c>
      <c r="R1033" t="s">
        <v>2299</v>
      </c>
    </row>
    <row r="1034" spans="1:20" x14ac:dyDescent="0.2">
      <c r="A1034" s="1124">
        <v>11025047574000</v>
      </c>
      <c r="B1034" t="s">
        <v>1624</v>
      </c>
      <c r="C1034">
        <v>10</v>
      </c>
      <c r="D1034">
        <v>25</v>
      </c>
      <c r="E1034" t="s">
        <v>1711</v>
      </c>
      <c r="F1034">
        <v>7574000</v>
      </c>
      <c r="G1034" t="s">
        <v>1647</v>
      </c>
      <c r="H1034" t="s">
        <v>2198</v>
      </c>
      <c r="I1034" t="s">
        <v>582</v>
      </c>
      <c r="J1034" t="s">
        <v>598</v>
      </c>
      <c r="M1034" t="s">
        <v>1693</v>
      </c>
      <c r="N1034" t="s">
        <v>1732</v>
      </c>
      <c r="O1034" t="s">
        <v>657</v>
      </c>
      <c r="P1034" t="s">
        <v>1125</v>
      </c>
      <c r="Q1034" t="s">
        <v>2229</v>
      </c>
      <c r="R1034" t="s">
        <v>2299</v>
      </c>
    </row>
    <row r="1035" spans="1:20" x14ac:dyDescent="0.2">
      <c r="A1035" s="1124">
        <v>11025047588000</v>
      </c>
      <c r="B1035" t="s">
        <v>1624</v>
      </c>
      <c r="C1035">
        <v>10</v>
      </c>
      <c r="D1035">
        <v>25</v>
      </c>
      <c r="E1035" t="s">
        <v>1711</v>
      </c>
      <c r="F1035">
        <v>7588000</v>
      </c>
      <c r="G1035" t="s">
        <v>1681</v>
      </c>
      <c r="H1035" t="s">
        <v>2198</v>
      </c>
      <c r="I1035" t="s">
        <v>582</v>
      </c>
      <c r="J1035" t="s">
        <v>598</v>
      </c>
      <c r="M1035" t="s">
        <v>1693</v>
      </c>
      <c r="N1035" t="s">
        <v>1732</v>
      </c>
      <c r="O1035" t="s">
        <v>657</v>
      </c>
      <c r="P1035" t="s">
        <v>1125</v>
      </c>
      <c r="Q1035" t="s">
        <v>2229</v>
      </c>
      <c r="R1035" t="s">
        <v>2299</v>
      </c>
    </row>
    <row r="1036" spans="1:20" x14ac:dyDescent="0.2">
      <c r="A1036" s="1124">
        <v>11025047638000</v>
      </c>
      <c r="B1036" t="s">
        <v>1624</v>
      </c>
      <c r="C1036">
        <v>10</v>
      </c>
      <c r="D1036">
        <v>25</v>
      </c>
      <c r="E1036" t="s">
        <v>1711</v>
      </c>
      <c r="F1036">
        <v>7638000</v>
      </c>
      <c r="G1036" t="s">
        <v>1682</v>
      </c>
      <c r="H1036" t="s">
        <v>2198</v>
      </c>
      <c r="I1036" t="s">
        <v>582</v>
      </c>
      <c r="J1036" t="s">
        <v>598</v>
      </c>
      <c r="M1036" t="s">
        <v>1693</v>
      </c>
      <c r="N1036" t="s">
        <v>1732</v>
      </c>
      <c r="O1036" t="s">
        <v>657</v>
      </c>
      <c r="P1036" t="s">
        <v>1125</v>
      </c>
      <c r="Q1036" t="s">
        <v>2229</v>
      </c>
      <c r="R1036" t="s">
        <v>2299</v>
      </c>
    </row>
    <row r="1037" spans="1:20" x14ac:dyDescent="0.2">
      <c r="A1037" s="1124">
        <v>11025047785000</v>
      </c>
      <c r="B1037" t="s">
        <v>1624</v>
      </c>
      <c r="C1037">
        <v>10</v>
      </c>
      <c r="D1037">
        <v>25</v>
      </c>
      <c r="E1037" t="s">
        <v>1711</v>
      </c>
      <c r="F1037">
        <v>7785000</v>
      </c>
      <c r="G1037" t="s">
        <v>1638</v>
      </c>
      <c r="H1037" t="s">
        <v>2198</v>
      </c>
      <c r="I1037" t="s">
        <v>582</v>
      </c>
      <c r="J1037" t="s">
        <v>598</v>
      </c>
      <c r="M1037" t="s">
        <v>1693</v>
      </c>
      <c r="N1037" t="s">
        <v>1732</v>
      </c>
      <c r="O1037" t="s">
        <v>657</v>
      </c>
      <c r="P1037" t="s">
        <v>1125</v>
      </c>
      <c r="Q1037" t="s">
        <v>2229</v>
      </c>
      <c r="R1037" t="s">
        <v>2299</v>
      </c>
    </row>
    <row r="1038" spans="1:20" x14ac:dyDescent="0.2">
      <c r="A1038" s="1124">
        <v>11025047824000</v>
      </c>
      <c r="B1038" t="s">
        <v>1624</v>
      </c>
      <c r="C1038">
        <v>10</v>
      </c>
      <c r="D1038">
        <v>25</v>
      </c>
      <c r="E1038" t="s">
        <v>1711</v>
      </c>
      <c r="F1038">
        <v>7824000</v>
      </c>
      <c r="G1038" t="s">
        <v>1639</v>
      </c>
      <c r="H1038" t="s">
        <v>2198</v>
      </c>
      <c r="I1038" t="s">
        <v>582</v>
      </c>
      <c r="J1038" t="s">
        <v>598</v>
      </c>
      <c r="M1038" t="s">
        <v>1693</v>
      </c>
      <c r="N1038" t="s">
        <v>1732</v>
      </c>
      <c r="O1038" t="s">
        <v>657</v>
      </c>
      <c r="P1038" t="s">
        <v>1125</v>
      </c>
      <c r="Q1038" t="s">
        <v>2229</v>
      </c>
      <c r="R1038" t="s">
        <v>2299</v>
      </c>
    </row>
    <row r="1039" spans="1:20" hidden="1" x14ac:dyDescent="0.2">
      <c r="A1039" s="1124">
        <v>11025055239000</v>
      </c>
      <c r="B1039" t="s">
        <v>1624</v>
      </c>
      <c r="C1039">
        <v>10</v>
      </c>
      <c r="D1039">
        <v>25</v>
      </c>
      <c r="E1039" t="s">
        <v>1714</v>
      </c>
      <c r="F1039">
        <v>5239000</v>
      </c>
      <c r="G1039" t="s">
        <v>1739</v>
      </c>
      <c r="H1039" t="s">
        <v>2198</v>
      </c>
      <c r="I1039" t="s">
        <v>1625</v>
      </c>
      <c r="J1039" t="s">
        <v>1245</v>
      </c>
      <c r="K1039" t="s">
        <v>2300</v>
      </c>
      <c r="M1039" t="s">
        <v>1693</v>
      </c>
      <c r="N1039" t="s">
        <v>1732</v>
      </c>
      <c r="O1039" t="s">
        <v>657</v>
      </c>
      <c r="P1039" t="s">
        <v>1125</v>
      </c>
      <c r="Q1039" t="s">
        <v>2229</v>
      </c>
      <c r="R1039" t="s">
        <v>2299</v>
      </c>
    </row>
    <row r="1040" spans="1:20" hidden="1" x14ac:dyDescent="0.2">
      <c r="A1040" s="1124">
        <v>11025057010000</v>
      </c>
      <c r="B1040" t="s">
        <v>1624</v>
      </c>
      <c r="C1040">
        <v>10</v>
      </c>
      <c r="D1040">
        <v>25</v>
      </c>
      <c r="E1040" t="s">
        <v>1714</v>
      </c>
      <c r="F1040">
        <v>7010000</v>
      </c>
      <c r="G1040" t="s">
        <v>1628</v>
      </c>
      <c r="H1040" t="s">
        <v>2198</v>
      </c>
      <c r="I1040" t="s">
        <v>582</v>
      </c>
      <c r="J1040" t="s">
        <v>694</v>
      </c>
      <c r="K1040" t="s">
        <v>206</v>
      </c>
      <c r="M1040" t="s">
        <v>1693</v>
      </c>
      <c r="N1040" t="s">
        <v>1732</v>
      </c>
      <c r="O1040" t="s">
        <v>657</v>
      </c>
      <c r="P1040" t="s">
        <v>1125</v>
      </c>
      <c r="Q1040" t="s">
        <v>2229</v>
      </c>
      <c r="R1040" t="s">
        <v>2299</v>
      </c>
      <c r="S1040" t="s">
        <v>205</v>
      </c>
      <c r="T1040" t="s">
        <v>206</v>
      </c>
    </row>
    <row r="1041" spans="1:20" hidden="1" x14ac:dyDescent="0.2">
      <c r="A1041" s="1124">
        <v>11025057011000</v>
      </c>
      <c r="B1041" t="s">
        <v>1624</v>
      </c>
      <c r="C1041">
        <v>10</v>
      </c>
      <c r="D1041">
        <v>25</v>
      </c>
      <c r="E1041" t="s">
        <v>1714</v>
      </c>
      <c r="F1041">
        <v>7011000</v>
      </c>
      <c r="G1041" t="s">
        <v>1642</v>
      </c>
      <c r="H1041" t="s">
        <v>2198</v>
      </c>
      <c r="I1041" t="s">
        <v>582</v>
      </c>
      <c r="J1041" t="s">
        <v>694</v>
      </c>
      <c r="K1041" t="s">
        <v>206</v>
      </c>
      <c r="M1041" t="s">
        <v>1693</v>
      </c>
      <c r="N1041" t="s">
        <v>1732</v>
      </c>
      <c r="O1041" t="s">
        <v>657</v>
      </c>
      <c r="P1041" t="s">
        <v>1125</v>
      </c>
      <c r="Q1041" t="s">
        <v>2229</v>
      </c>
      <c r="R1041" t="s">
        <v>2299</v>
      </c>
      <c r="S1041" t="s">
        <v>205</v>
      </c>
      <c r="T1041" t="s">
        <v>206</v>
      </c>
    </row>
    <row r="1042" spans="1:20" hidden="1" x14ac:dyDescent="0.2">
      <c r="A1042" s="1124">
        <v>11025057013000</v>
      </c>
      <c r="B1042" t="s">
        <v>1624</v>
      </c>
      <c r="C1042">
        <v>10</v>
      </c>
      <c r="D1042">
        <v>25</v>
      </c>
      <c r="E1042" t="s">
        <v>1714</v>
      </c>
      <c r="F1042">
        <v>7013000</v>
      </c>
      <c r="G1042" t="s">
        <v>1698</v>
      </c>
      <c r="H1042" t="s">
        <v>2198</v>
      </c>
      <c r="I1042" t="s">
        <v>582</v>
      </c>
      <c r="J1042" t="s">
        <v>694</v>
      </c>
      <c r="K1042" t="s">
        <v>1572</v>
      </c>
      <c r="M1042" t="s">
        <v>1693</v>
      </c>
      <c r="N1042" t="s">
        <v>1732</v>
      </c>
      <c r="O1042" t="s">
        <v>657</v>
      </c>
      <c r="P1042" t="s">
        <v>1125</v>
      </c>
      <c r="Q1042" t="s">
        <v>2229</v>
      </c>
      <c r="R1042" t="s">
        <v>2299</v>
      </c>
      <c r="S1042" t="s">
        <v>205</v>
      </c>
      <c r="T1042" t="s">
        <v>1572</v>
      </c>
    </row>
    <row r="1043" spans="1:20" hidden="1" x14ac:dyDescent="0.2">
      <c r="A1043" s="1124">
        <v>11025057015000</v>
      </c>
      <c r="B1043" t="s">
        <v>1624</v>
      </c>
      <c r="C1043">
        <v>10</v>
      </c>
      <c r="D1043">
        <v>25</v>
      </c>
      <c r="E1043" t="s">
        <v>1714</v>
      </c>
      <c r="F1043">
        <v>7015000</v>
      </c>
      <c r="G1043" t="s">
        <v>1699</v>
      </c>
      <c r="H1043" t="s">
        <v>2198</v>
      </c>
      <c r="I1043" t="s">
        <v>582</v>
      </c>
      <c r="J1043" t="s">
        <v>694</v>
      </c>
      <c r="K1043" t="s">
        <v>1571</v>
      </c>
      <c r="M1043" t="s">
        <v>1693</v>
      </c>
      <c r="N1043" t="s">
        <v>1732</v>
      </c>
      <c r="O1043" t="s">
        <v>657</v>
      </c>
      <c r="P1043" t="s">
        <v>1125</v>
      </c>
      <c r="Q1043" t="s">
        <v>2229</v>
      </c>
      <c r="R1043" t="s">
        <v>2299</v>
      </c>
      <c r="S1043" t="s">
        <v>205</v>
      </c>
      <c r="T1043" t="s">
        <v>1571</v>
      </c>
    </row>
    <row r="1044" spans="1:20" hidden="1" x14ac:dyDescent="0.2">
      <c r="A1044" s="1124">
        <v>11025057019000</v>
      </c>
      <c r="B1044" t="s">
        <v>1624</v>
      </c>
      <c r="C1044">
        <v>10</v>
      </c>
      <c r="D1044">
        <v>25</v>
      </c>
      <c r="E1044" t="s">
        <v>1714</v>
      </c>
      <c r="F1044">
        <v>7019000</v>
      </c>
      <c r="G1044" t="s">
        <v>1735</v>
      </c>
      <c r="H1044" t="s">
        <v>2198</v>
      </c>
      <c r="I1044" t="s">
        <v>582</v>
      </c>
      <c r="J1044" t="s">
        <v>694</v>
      </c>
      <c r="K1044" t="s">
        <v>1344</v>
      </c>
      <c r="M1044" t="s">
        <v>1693</v>
      </c>
      <c r="N1044" t="s">
        <v>1732</v>
      </c>
      <c r="O1044" t="s">
        <v>657</v>
      </c>
      <c r="P1044" t="s">
        <v>1125</v>
      </c>
      <c r="Q1044" t="s">
        <v>2229</v>
      </c>
      <c r="R1044" t="s">
        <v>2299</v>
      </c>
      <c r="S1044" t="s">
        <v>205</v>
      </c>
      <c r="T1044" t="s">
        <v>1344</v>
      </c>
    </row>
    <row r="1045" spans="1:20" hidden="1" x14ac:dyDescent="0.2">
      <c r="A1045" s="1124">
        <v>11025057020000</v>
      </c>
      <c r="B1045" t="s">
        <v>1624</v>
      </c>
      <c r="C1045">
        <v>10</v>
      </c>
      <c r="D1045">
        <v>25</v>
      </c>
      <c r="E1045" t="s">
        <v>1714</v>
      </c>
      <c r="F1045">
        <v>7020000</v>
      </c>
      <c r="G1045" t="s">
        <v>1741</v>
      </c>
      <c r="H1045" t="s">
        <v>2198</v>
      </c>
      <c r="I1045" t="s">
        <v>582</v>
      </c>
      <c r="J1045" t="s">
        <v>694</v>
      </c>
      <c r="K1045" t="s">
        <v>1310</v>
      </c>
      <c r="M1045" t="s">
        <v>1693</v>
      </c>
      <c r="N1045" t="s">
        <v>1732</v>
      </c>
      <c r="O1045" t="s">
        <v>657</v>
      </c>
      <c r="P1045" t="s">
        <v>1125</v>
      </c>
      <c r="Q1045" t="s">
        <v>2229</v>
      </c>
      <c r="R1045" t="s">
        <v>2299</v>
      </c>
      <c r="S1045" t="s">
        <v>205</v>
      </c>
      <c r="T1045" t="s">
        <v>1310</v>
      </c>
    </row>
    <row r="1046" spans="1:20" hidden="1" x14ac:dyDescent="0.2">
      <c r="A1046" s="1124">
        <v>11025057021000</v>
      </c>
      <c r="B1046" t="s">
        <v>1624</v>
      </c>
      <c r="C1046">
        <v>10</v>
      </c>
      <c r="D1046">
        <v>25</v>
      </c>
      <c r="E1046" t="s">
        <v>1714</v>
      </c>
      <c r="F1046">
        <v>7021000</v>
      </c>
      <c r="G1046" t="s">
        <v>1771</v>
      </c>
      <c r="H1046" t="s">
        <v>2198</v>
      </c>
      <c r="I1046" t="s">
        <v>582</v>
      </c>
      <c r="J1046" t="s">
        <v>694</v>
      </c>
      <c r="K1046" t="s">
        <v>1309</v>
      </c>
      <c r="M1046" t="s">
        <v>1693</v>
      </c>
      <c r="N1046" t="s">
        <v>1732</v>
      </c>
      <c r="O1046" t="s">
        <v>657</v>
      </c>
      <c r="P1046" t="s">
        <v>1125</v>
      </c>
      <c r="Q1046" t="s">
        <v>2229</v>
      </c>
      <c r="R1046" t="s">
        <v>2299</v>
      </c>
      <c r="S1046" t="s">
        <v>205</v>
      </c>
      <c r="T1046" t="s">
        <v>1309</v>
      </c>
    </row>
    <row r="1047" spans="1:20" hidden="1" x14ac:dyDescent="0.2">
      <c r="A1047" s="1124">
        <v>11025057022000</v>
      </c>
      <c r="B1047" t="s">
        <v>1624</v>
      </c>
      <c r="C1047">
        <v>10</v>
      </c>
      <c r="D1047">
        <v>25</v>
      </c>
      <c r="E1047" t="s">
        <v>1714</v>
      </c>
      <c r="F1047">
        <v>7022000</v>
      </c>
      <c r="G1047" t="s">
        <v>2304</v>
      </c>
      <c r="H1047" t="s">
        <v>2198</v>
      </c>
      <c r="I1047" t="s">
        <v>582</v>
      </c>
      <c r="J1047" t="s">
        <v>694</v>
      </c>
      <c r="K1047" t="s">
        <v>1344</v>
      </c>
      <c r="M1047" t="s">
        <v>1693</v>
      </c>
      <c r="N1047" t="s">
        <v>1732</v>
      </c>
      <c r="O1047" t="s">
        <v>657</v>
      </c>
      <c r="P1047" t="s">
        <v>1125</v>
      </c>
      <c r="Q1047" t="s">
        <v>2229</v>
      </c>
      <c r="R1047" t="s">
        <v>2299</v>
      </c>
      <c r="S1047" t="s">
        <v>205</v>
      </c>
      <c r="T1047" t="s">
        <v>1344</v>
      </c>
    </row>
    <row r="1048" spans="1:20" hidden="1" x14ac:dyDescent="0.2">
      <c r="A1048" s="1124">
        <v>11025057031000</v>
      </c>
      <c r="B1048" t="s">
        <v>1624</v>
      </c>
      <c r="C1048">
        <v>10</v>
      </c>
      <c r="D1048">
        <v>25</v>
      </c>
      <c r="E1048" t="s">
        <v>1714</v>
      </c>
      <c r="F1048">
        <v>7031000</v>
      </c>
      <c r="G1048" t="s">
        <v>1632</v>
      </c>
      <c r="H1048" t="s">
        <v>2198</v>
      </c>
      <c r="I1048" t="s">
        <v>582</v>
      </c>
      <c r="J1048" t="s">
        <v>694</v>
      </c>
      <c r="K1048" t="s">
        <v>1569</v>
      </c>
      <c r="M1048" t="s">
        <v>1693</v>
      </c>
      <c r="N1048" t="s">
        <v>1732</v>
      </c>
      <c r="O1048" t="s">
        <v>657</v>
      </c>
      <c r="P1048" t="s">
        <v>1125</v>
      </c>
      <c r="Q1048" t="s">
        <v>2229</v>
      </c>
      <c r="R1048" t="s">
        <v>2299</v>
      </c>
      <c r="S1048" t="s">
        <v>205</v>
      </c>
      <c r="T1048" t="s">
        <v>1569</v>
      </c>
    </row>
    <row r="1049" spans="1:20" hidden="1" x14ac:dyDescent="0.2">
      <c r="A1049" s="1124">
        <v>11025057032000</v>
      </c>
      <c r="B1049" t="s">
        <v>1624</v>
      </c>
      <c r="C1049">
        <v>10</v>
      </c>
      <c r="D1049">
        <v>25</v>
      </c>
      <c r="E1049" t="s">
        <v>1714</v>
      </c>
      <c r="F1049">
        <v>7032000</v>
      </c>
      <c r="G1049" t="s">
        <v>1633</v>
      </c>
      <c r="H1049" t="s">
        <v>2198</v>
      </c>
      <c r="I1049" t="s">
        <v>582</v>
      </c>
      <c r="J1049" t="s">
        <v>694</v>
      </c>
      <c r="K1049" t="s">
        <v>199</v>
      </c>
      <c r="M1049" t="s">
        <v>1693</v>
      </c>
      <c r="N1049" t="s">
        <v>1732</v>
      </c>
      <c r="O1049" t="s">
        <v>657</v>
      </c>
      <c r="P1049" t="s">
        <v>1125</v>
      </c>
      <c r="Q1049" t="s">
        <v>2229</v>
      </c>
      <c r="R1049" t="s">
        <v>2299</v>
      </c>
      <c r="S1049" t="s">
        <v>205</v>
      </c>
      <c r="T1049" t="s">
        <v>199</v>
      </c>
    </row>
    <row r="1050" spans="1:20" hidden="1" x14ac:dyDescent="0.2">
      <c r="A1050" s="1124">
        <v>11025057033000</v>
      </c>
      <c r="B1050" t="s">
        <v>1624</v>
      </c>
      <c r="C1050">
        <v>10</v>
      </c>
      <c r="D1050">
        <v>25</v>
      </c>
      <c r="E1050" t="s">
        <v>1714</v>
      </c>
      <c r="F1050">
        <v>7033000</v>
      </c>
      <c r="G1050" t="s">
        <v>1668</v>
      </c>
      <c r="H1050" t="s">
        <v>2198</v>
      </c>
      <c r="I1050" t="s">
        <v>582</v>
      </c>
      <c r="J1050" t="s">
        <v>694</v>
      </c>
      <c r="K1050" t="s">
        <v>1569</v>
      </c>
      <c r="M1050" t="s">
        <v>1693</v>
      </c>
      <c r="N1050" t="s">
        <v>1732</v>
      </c>
      <c r="O1050" t="s">
        <v>657</v>
      </c>
      <c r="P1050" t="s">
        <v>1125</v>
      </c>
      <c r="Q1050" t="s">
        <v>2229</v>
      </c>
      <c r="R1050" t="s">
        <v>2299</v>
      </c>
      <c r="S1050" t="s">
        <v>205</v>
      </c>
      <c r="T1050" t="s">
        <v>1569</v>
      </c>
    </row>
    <row r="1051" spans="1:20" hidden="1" x14ac:dyDescent="0.2">
      <c r="A1051" s="1124">
        <v>11025057034000</v>
      </c>
      <c r="B1051" t="s">
        <v>1624</v>
      </c>
      <c r="C1051">
        <v>10</v>
      </c>
      <c r="D1051">
        <v>25</v>
      </c>
      <c r="E1051" t="s">
        <v>1714</v>
      </c>
      <c r="F1051">
        <v>7034000</v>
      </c>
      <c r="G1051" t="s">
        <v>1634</v>
      </c>
      <c r="H1051" t="s">
        <v>2198</v>
      </c>
      <c r="I1051" t="s">
        <v>582</v>
      </c>
      <c r="J1051" t="s">
        <v>694</v>
      </c>
      <c r="K1051" t="s">
        <v>1569</v>
      </c>
      <c r="M1051" t="s">
        <v>1693</v>
      </c>
      <c r="N1051" t="s">
        <v>1732</v>
      </c>
      <c r="O1051" t="s">
        <v>657</v>
      </c>
      <c r="P1051" t="s">
        <v>1125</v>
      </c>
      <c r="Q1051" t="s">
        <v>2229</v>
      </c>
      <c r="R1051" t="s">
        <v>2299</v>
      </c>
      <c r="S1051" t="s">
        <v>205</v>
      </c>
      <c r="T1051" t="s">
        <v>1569</v>
      </c>
    </row>
    <row r="1052" spans="1:20" x14ac:dyDescent="0.2">
      <c r="A1052" s="1124">
        <v>11025057215000</v>
      </c>
      <c r="B1052" t="s">
        <v>1624</v>
      </c>
      <c r="C1052">
        <v>10</v>
      </c>
      <c r="D1052">
        <v>25</v>
      </c>
      <c r="E1052" t="s">
        <v>1714</v>
      </c>
      <c r="F1052">
        <v>7215000</v>
      </c>
      <c r="G1052" t="s">
        <v>1743</v>
      </c>
      <c r="H1052" t="s">
        <v>2198</v>
      </c>
      <c r="I1052" t="s">
        <v>582</v>
      </c>
      <c r="J1052" t="s">
        <v>598</v>
      </c>
      <c r="K1052" t="s">
        <v>50</v>
      </c>
      <c r="M1052" t="s">
        <v>1693</v>
      </c>
      <c r="N1052" t="s">
        <v>1732</v>
      </c>
      <c r="O1052" t="s">
        <v>657</v>
      </c>
      <c r="P1052" t="s">
        <v>1125</v>
      </c>
      <c r="Q1052" t="s">
        <v>2229</v>
      </c>
      <c r="R1052" t="s">
        <v>2299</v>
      </c>
    </row>
    <row r="1053" spans="1:20" x14ac:dyDescent="0.2">
      <c r="A1053" s="1124">
        <v>11025057240000</v>
      </c>
      <c r="B1053" t="s">
        <v>1624</v>
      </c>
      <c r="C1053">
        <v>10</v>
      </c>
      <c r="D1053">
        <v>25</v>
      </c>
      <c r="E1053" t="s">
        <v>1714</v>
      </c>
      <c r="F1053">
        <v>7240000</v>
      </c>
      <c r="G1053" t="s">
        <v>1636</v>
      </c>
      <c r="H1053" t="s">
        <v>2198</v>
      </c>
      <c r="I1053" t="s">
        <v>582</v>
      </c>
      <c r="J1053" t="s">
        <v>598</v>
      </c>
      <c r="K1053" t="s">
        <v>50</v>
      </c>
      <c r="M1053" t="s">
        <v>1693</v>
      </c>
      <c r="N1053" t="s">
        <v>1732</v>
      </c>
      <c r="O1053" t="s">
        <v>657</v>
      </c>
      <c r="P1053" t="s">
        <v>1125</v>
      </c>
      <c r="Q1053" t="s">
        <v>2229</v>
      </c>
      <c r="R1053" t="s">
        <v>2299</v>
      </c>
    </row>
    <row r="1054" spans="1:20" x14ac:dyDescent="0.2">
      <c r="A1054" s="1124">
        <v>11025057280000</v>
      </c>
      <c r="B1054" t="s">
        <v>1624</v>
      </c>
      <c r="C1054">
        <v>10</v>
      </c>
      <c r="D1054">
        <v>25</v>
      </c>
      <c r="E1054" t="s">
        <v>1714</v>
      </c>
      <c r="F1054">
        <v>7280000</v>
      </c>
      <c r="G1054" t="s">
        <v>1736</v>
      </c>
      <c r="H1054" t="s">
        <v>2198</v>
      </c>
      <c r="I1054" t="s">
        <v>582</v>
      </c>
      <c r="J1054" t="s">
        <v>598</v>
      </c>
      <c r="K1054" t="s">
        <v>50</v>
      </c>
      <c r="M1054" t="s">
        <v>1693</v>
      </c>
      <c r="N1054" t="s">
        <v>1732</v>
      </c>
      <c r="O1054" t="s">
        <v>657</v>
      </c>
      <c r="P1054" t="s">
        <v>1125</v>
      </c>
      <c r="Q1054" t="s">
        <v>2229</v>
      </c>
      <c r="R1054" t="s">
        <v>2299</v>
      </c>
    </row>
    <row r="1055" spans="1:20" x14ac:dyDescent="0.2">
      <c r="A1055" s="1124">
        <v>11025057285000</v>
      </c>
      <c r="B1055" t="s">
        <v>1624</v>
      </c>
      <c r="C1055">
        <v>10</v>
      </c>
      <c r="D1055">
        <v>25</v>
      </c>
      <c r="E1055" t="s">
        <v>1714</v>
      </c>
      <c r="F1055">
        <v>7285000</v>
      </c>
      <c r="G1055" t="s">
        <v>1700</v>
      </c>
      <c r="H1055" t="s">
        <v>2198</v>
      </c>
      <c r="I1055" t="s">
        <v>582</v>
      </c>
      <c r="J1055" t="s">
        <v>598</v>
      </c>
      <c r="K1055" t="s">
        <v>50</v>
      </c>
      <c r="M1055" t="s">
        <v>1693</v>
      </c>
      <c r="N1055" t="s">
        <v>1732</v>
      </c>
      <c r="O1055" t="s">
        <v>657</v>
      </c>
      <c r="P1055" t="s">
        <v>1125</v>
      </c>
      <c r="Q1055" t="s">
        <v>2229</v>
      </c>
      <c r="R1055" t="s">
        <v>2299</v>
      </c>
    </row>
    <row r="1056" spans="1:20" x14ac:dyDescent="0.2">
      <c r="A1056" s="1124">
        <v>11025057560000</v>
      </c>
      <c r="B1056" t="s">
        <v>1624</v>
      </c>
      <c r="C1056">
        <v>10</v>
      </c>
      <c r="D1056">
        <v>25</v>
      </c>
      <c r="E1056" t="s">
        <v>1714</v>
      </c>
      <c r="F1056">
        <v>7560000</v>
      </c>
      <c r="G1056" t="s">
        <v>1646</v>
      </c>
      <c r="H1056" t="s">
        <v>2198</v>
      </c>
      <c r="I1056" t="s">
        <v>582</v>
      </c>
      <c r="J1056" t="s">
        <v>598</v>
      </c>
      <c r="M1056" t="s">
        <v>1693</v>
      </c>
      <c r="N1056" t="s">
        <v>1732</v>
      </c>
      <c r="O1056" t="s">
        <v>657</v>
      </c>
      <c r="P1056" t="s">
        <v>1125</v>
      </c>
      <c r="Q1056" t="s">
        <v>2229</v>
      </c>
      <c r="R1056" t="s">
        <v>2299</v>
      </c>
    </row>
    <row r="1057" spans="1:20" x14ac:dyDescent="0.2">
      <c r="A1057" s="1124">
        <v>11025057574000</v>
      </c>
      <c r="B1057" t="s">
        <v>1624</v>
      </c>
      <c r="C1057">
        <v>10</v>
      </c>
      <c r="D1057">
        <v>25</v>
      </c>
      <c r="E1057" t="s">
        <v>1714</v>
      </c>
      <c r="F1057">
        <v>7574000</v>
      </c>
      <c r="G1057" t="s">
        <v>1647</v>
      </c>
      <c r="H1057" t="s">
        <v>2198</v>
      </c>
      <c r="I1057" t="s">
        <v>582</v>
      </c>
      <c r="J1057" t="s">
        <v>598</v>
      </c>
      <c r="M1057" t="s">
        <v>1693</v>
      </c>
      <c r="N1057" t="s">
        <v>1732</v>
      </c>
      <c r="O1057" t="s">
        <v>657</v>
      </c>
      <c r="P1057" t="s">
        <v>1125</v>
      </c>
      <c r="Q1057" t="s">
        <v>2229</v>
      </c>
      <c r="R1057" t="s">
        <v>2299</v>
      </c>
    </row>
    <row r="1058" spans="1:20" x14ac:dyDescent="0.2">
      <c r="A1058" s="1124">
        <v>11025057588000</v>
      </c>
      <c r="B1058" t="s">
        <v>1624</v>
      </c>
      <c r="C1058">
        <v>10</v>
      </c>
      <c r="D1058">
        <v>25</v>
      </c>
      <c r="E1058" t="s">
        <v>1714</v>
      </c>
      <c r="F1058">
        <v>7588000</v>
      </c>
      <c r="G1058" t="s">
        <v>1681</v>
      </c>
      <c r="H1058" t="s">
        <v>2198</v>
      </c>
      <c r="I1058" t="s">
        <v>582</v>
      </c>
      <c r="J1058" t="s">
        <v>598</v>
      </c>
      <c r="M1058" t="s">
        <v>1693</v>
      </c>
      <c r="N1058" t="s">
        <v>1732</v>
      </c>
      <c r="O1058" t="s">
        <v>657</v>
      </c>
      <c r="P1058" t="s">
        <v>1125</v>
      </c>
      <c r="Q1058" t="s">
        <v>2229</v>
      </c>
      <c r="R1058" t="s">
        <v>2299</v>
      </c>
    </row>
    <row r="1059" spans="1:20" x14ac:dyDescent="0.2">
      <c r="A1059" s="1124">
        <v>11025057638000</v>
      </c>
      <c r="B1059" t="s">
        <v>1624</v>
      </c>
      <c r="C1059">
        <v>10</v>
      </c>
      <c r="D1059">
        <v>25</v>
      </c>
      <c r="E1059" t="s">
        <v>1714</v>
      </c>
      <c r="F1059">
        <v>7638000</v>
      </c>
      <c r="G1059" t="s">
        <v>1682</v>
      </c>
      <c r="H1059" t="s">
        <v>2198</v>
      </c>
      <c r="I1059" t="s">
        <v>582</v>
      </c>
      <c r="J1059" t="s">
        <v>598</v>
      </c>
      <c r="M1059" t="s">
        <v>1693</v>
      </c>
      <c r="N1059" t="s">
        <v>1732</v>
      </c>
      <c r="O1059" t="s">
        <v>657</v>
      </c>
      <c r="P1059" t="s">
        <v>1125</v>
      </c>
      <c r="Q1059" t="s">
        <v>2229</v>
      </c>
      <c r="R1059" t="s">
        <v>2299</v>
      </c>
    </row>
    <row r="1060" spans="1:20" x14ac:dyDescent="0.2">
      <c r="A1060" s="1124">
        <v>11025057785000</v>
      </c>
      <c r="B1060" t="s">
        <v>1624</v>
      </c>
      <c r="C1060">
        <v>10</v>
      </c>
      <c r="D1060">
        <v>25</v>
      </c>
      <c r="E1060" t="s">
        <v>1714</v>
      </c>
      <c r="F1060">
        <v>7785000</v>
      </c>
      <c r="G1060" t="s">
        <v>1638</v>
      </c>
      <c r="H1060" t="s">
        <v>2198</v>
      </c>
      <c r="I1060" t="s">
        <v>582</v>
      </c>
      <c r="J1060" t="s">
        <v>598</v>
      </c>
      <c r="M1060" t="s">
        <v>1693</v>
      </c>
      <c r="N1060" t="s">
        <v>1732</v>
      </c>
      <c r="O1060" t="s">
        <v>657</v>
      </c>
      <c r="P1060" t="s">
        <v>1125</v>
      </c>
      <c r="Q1060" t="s">
        <v>2229</v>
      </c>
      <c r="R1060" t="s">
        <v>2299</v>
      </c>
    </row>
    <row r="1061" spans="1:20" x14ac:dyDescent="0.2">
      <c r="A1061" s="1124">
        <v>11025057824000</v>
      </c>
      <c r="B1061" t="s">
        <v>1624</v>
      </c>
      <c r="C1061">
        <v>10</v>
      </c>
      <c r="D1061">
        <v>25</v>
      </c>
      <c r="E1061" t="s">
        <v>1714</v>
      </c>
      <c r="F1061">
        <v>7824000</v>
      </c>
      <c r="G1061" t="s">
        <v>1639</v>
      </c>
      <c r="H1061" t="s">
        <v>2198</v>
      </c>
      <c r="I1061" t="s">
        <v>582</v>
      </c>
      <c r="J1061" t="s">
        <v>598</v>
      </c>
      <c r="M1061" t="s">
        <v>1693</v>
      </c>
      <c r="N1061" t="s">
        <v>1732</v>
      </c>
      <c r="O1061" t="s">
        <v>657</v>
      </c>
      <c r="P1061" t="s">
        <v>1125</v>
      </c>
      <c r="Q1061" t="s">
        <v>2229</v>
      </c>
      <c r="R1061" t="s">
        <v>2299</v>
      </c>
    </row>
    <row r="1062" spans="1:20" hidden="1" x14ac:dyDescent="0.2">
      <c r="A1062" s="1124">
        <v>11025065239000</v>
      </c>
      <c r="B1062" t="s">
        <v>1624</v>
      </c>
      <c r="C1062">
        <v>10</v>
      </c>
      <c r="D1062">
        <v>25</v>
      </c>
      <c r="E1062" t="s">
        <v>1719</v>
      </c>
      <c r="F1062">
        <v>5239000</v>
      </c>
      <c r="G1062" t="s">
        <v>1739</v>
      </c>
      <c r="H1062" t="s">
        <v>2198</v>
      </c>
      <c r="I1062" t="s">
        <v>1625</v>
      </c>
      <c r="J1062" t="s">
        <v>1245</v>
      </c>
      <c r="K1062" t="s">
        <v>2300</v>
      </c>
      <c r="M1062" t="s">
        <v>1693</v>
      </c>
      <c r="N1062" t="s">
        <v>1732</v>
      </c>
      <c r="O1062" t="s">
        <v>657</v>
      </c>
      <c r="P1062" t="s">
        <v>1125</v>
      </c>
      <c r="Q1062" t="s">
        <v>2229</v>
      </c>
      <c r="R1062" t="s">
        <v>2299</v>
      </c>
    </row>
    <row r="1063" spans="1:20" hidden="1" x14ac:dyDescent="0.2">
      <c r="A1063" s="1124">
        <v>11025067010000</v>
      </c>
      <c r="B1063" t="s">
        <v>1624</v>
      </c>
      <c r="C1063">
        <v>10</v>
      </c>
      <c r="D1063">
        <v>25</v>
      </c>
      <c r="E1063" t="s">
        <v>1719</v>
      </c>
      <c r="F1063">
        <v>7010000</v>
      </c>
      <c r="G1063" t="s">
        <v>1628</v>
      </c>
      <c r="H1063" t="s">
        <v>2198</v>
      </c>
      <c r="I1063" t="s">
        <v>582</v>
      </c>
      <c r="J1063" t="s">
        <v>694</v>
      </c>
      <c r="K1063" t="s">
        <v>206</v>
      </c>
      <c r="M1063" t="s">
        <v>1693</v>
      </c>
      <c r="N1063" t="s">
        <v>1732</v>
      </c>
      <c r="O1063" t="s">
        <v>657</v>
      </c>
      <c r="P1063" t="s">
        <v>1125</v>
      </c>
      <c r="Q1063" t="s">
        <v>2229</v>
      </c>
      <c r="R1063" t="s">
        <v>2299</v>
      </c>
      <c r="S1063" t="s">
        <v>205</v>
      </c>
      <c r="T1063" t="s">
        <v>206</v>
      </c>
    </row>
    <row r="1064" spans="1:20" hidden="1" x14ac:dyDescent="0.2">
      <c r="A1064" s="1124">
        <v>11025067011000</v>
      </c>
      <c r="B1064" t="s">
        <v>1624</v>
      </c>
      <c r="C1064">
        <v>10</v>
      </c>
      <c r="D1064">
        <v>25</v>
      </c>
      <c r="E1064" t="s">
        <v>1719</v>
      </c>
      <c r="F1064">
        <v>7011000</v>
      </c>
      <c r="G1064" t="s">
        <v>1642</v>
      </c>
      <c r="H1064" t="s">
        <v>2198</v>
      </c>
      <c r="I1064" t="s">
        <v>582</v>
      </c>
      <c r="J1064" t="s">
        <v>694</v>
      </c>
      <c r="K1064" t="s">
        <v>206</v>
      </c>
      <c r="M1064" t="s">
        <v>1693</v>
      </c>
      <c r="N1064" t="s">
        <v>1732</v>
      </c>
      <c r="O1064" t="s">
        <v>657</v>
      </c>
      <c r="P1064" t="s">
        <v>1125</v>
      </c>
      <c r="Q1064" t="s">
        <v>2229</v>
      </c>
      <c r="R1064" t="s">
        <v>2299</v>
      </c>
      <c r="S1064" t="s">
        <v>205</v>
      </c>
      <c r="T1064" t="s">
        <v>206</v>
      </c>
    </row>
    <row r="1065" spans="1:20" hidden="1" x14ac:dyDescent="0.2">
      <c r="A1065" s="1124">
        <v>11025067013000</v>
      </c>
      <c r="B1065" t="s">
        <v>1624</v>
      </c>
      <c r="C1065">
        <v>10</v>
      </c>
      <c r="D1065">
        <v>25</v>
      </c>
      <c r="E1065" t="s">
        <v>1719</v>
      </c>
      <c r="F1065">
        <v>7013000</v>
      </c>
      <c r="G1065" t="s">
        <v>1698</v>
      </c>
      <c r="H1065" t="s">
        <v>2198</v>
      </c>
      <c r="I1065" t="s">
        <v>582</v>
      </c>
      <c r="J1065" t="s">
        <v>694</v>
      </c>
      <c r="K1065" t="s">
        <v>1572</v>
      </c>
      <c r="M1065" t="s">
        <v>1693</v>
      </c>
      <c r="N1065" t="s">
        <v>1732</v>
      </c>
      <c r="O1065" t="s">
        <v>657</v>
      </c>
      <c r="P1065" t="s">
        <v>1125</v>
      </c>
      <c r="Q1065" t="s">
        <v>2229</v>
      </c>
      <c r="R1065" t="s">
        <v>2299</v>
      </c>
      <c r="S1065" t="s">
        <v>205</v>
      </c>
      <c r="T1065" t="s">
        <v>1572</v>
      </c>
    </row>
    <row r="1066" spans="1:20" hidden="1" x14ac:dyDescent="0.2">
      <c r="A1066" s="1124">
        <v>11025067015000</v>
      </c>
      <c r="B1066" t="s">
        <v>1624</v>
      </c>
      <c r="C1066">
        <v>10</v>
      </c>
      <c r="D1066">
        <v>25</v>
      </c>
      <c r="E1066" t="s">
        <v>1719</v>
      </c>
      <c r="F1066">
        <v>7015000</v>
      </c>
      <c r="G1066" t="s">
        <v>1699</v>
      </c>
      <c r="H1066" t="s">
        <v>2198</v>
      </c>
      <c r="I1066" t="s">
        <v>582</v>
      </c>
      <c r="J1066" t="s">
        <v>694</v>
      </c>
      <c r="K1066" t="s">
        <v>1571</v>
      </c>
      <c r="M1066" t="s">
        <v>1693</v>
      </c>
      <c r="N1066" t="s">
        <v>1732</v>
      </c>
      <c r="O1066" t="s">
        <v>657</v>
      </c>
      <c r="P1066" t="s">
        <v>1125</v>
      </c>
      <c r="Q1066" t="s">
        <v>2229</v>
      </c>
      <c r="R1066" t="s">
        <v>2299</v>
      </c>
      <c r="S1066" t="s">
        <v>205</v>
      </c>
      <c r="T1066" t="s">
        <v>1571</v>
      </c>
    </row>
    <row r="1067" spans="1:20" hidden="1" x14ac:dyDescent="0.2">
      <c r="A1067" s="1124">
        <v>11025067019000</v>
      </c>
      <c r="B1067" t="s">
        <v>1624</v>
      </c>
      <c r="C1067">
        <v>10</v>
      </c>
      <c r="D1067">
        <v>25</v>
      </c>
      <c r="E1067" t="s">
        <v>1719</v>
      </c>
      <c r="F1067">
        <v>7019000</v>
      </c>
      <c r="G1067" t="s">
        <v>1735</v>
      </c>
      <c r="H1067" t="s">
        <v>2198</v>
      </c>
      <c r="I1067" t="s">
        <v>582</v>
      </c>
      <c r="J1067" t="s">
        <v>694</v>
      </c>
      <c r="K1067" t="s">
        <v>1344</v>
      </c>
      <c r="M1067" t="s">
        <v>1693</v>
      </c>
      <c r="N1067" t="s">
        <v>1732</v>
      </c>
      <c r="O1067" t="s">
        <v>657</v>
      </c>
      <c r="P1067" t="s">
        <v>1125</v>
      </c>
      <c r="Q1067" t="s">
        <v>2229</v>
      </c>
      <c r="R1067" t="s">
        <v>2299</v>
      </c>
      <c r="S1067" t="s">
        <v>205</v>
      </c>
      <c r="T1067" t="s">
        <v>1344</v>
      </c>
    </row>
    <row r="1068" spans="1:20" hidden="1" x14ac:dyDescent="0.2">
      <c r="A1068" s="1124">
        <v>11025067020000</v>
      </c>
      <c r="B1068" t="s">
        <v>1624</v>
      </c>
      <c r="C1068">
        <v>10</v>
      </c>
      <c r="D1068">
        <v>25</v>
      </c>
      <c r="E1068" t="s">
        <v>1719</v>
      </c>
      <c r="F1068">
        <v>7020000</v>
      </c>
      <c r="G1068" t="s">
        <v>1741</v>
      </c>
      <c r="H1068" t="s">
        <v>2198</v>
      </c>
      <c r="I1068" t="s">
        <v>582</v>
      </c>
      <c r="J1068" t="s">
        <v>694</v>
      </c>
      <c r="K1068" t="s">
        <v>1310</v>
      </c>
      <c r="M1068" t="s">
        <v>1693</v>
      </c>
      <c r="N1068" t="s">
        <v>1732</v>
      </c>
      <c r="O1068" t="s">
        <v>657</v>
      </c>
      <c r="P1068" t="s">
        <v>1125</v>
      </c>
      <c r="Q1068" t="s">
        <v>2229</v>
      </c>
      <c r="R1068" t="s">
        <v>2299</v>
      </c>
      <c r="S1068" t="s">
        <v>205</v>
      </c>
      <c r="T1068" t="s">
        <v>1310</v>
      </c>
    </row>
    <row r="1069" spans="1:20" hidden="1" x14ac:dyDescent="0.2">
      <c r="A1069" s="1124">
        <v>11025067021000</v>
      </c>
      <c r="B1069" t="s">
        <v>1624</v>
      </c>
      <c r="C1069">
        <v>10</v>
      </c>
      <c r="D1069">
        <v>25</v>
      </c>
      <c r="E1069" t="s">
        <v>1719</v>
      </c>
      <c r="F1069">
        <v>7021000</v>
      </c>
      <c r="G1069" t="s">
        <v>1771</v>
      </c>
      <c r="H1069" t="s">
        <v>2198</v>
      </c>
      <c r="I1069" t="s">
        <v>582</v>
      </c>
      <c r="J1069" t="s">
        <v>694</v>
      </c>
      <c r="K1069" t="s">
        <v>1309</v>
      </c>
      <c r="M1069" t="s">
        <v>1693</v>
      </c>
      <c r="N1069" t="s">
        <v>1732</v>
      </c>
      <c r="O1069" t="s">
        <v>657</v>
      </c>
      <c r="P1069" t="s">
        <v>1125</v>
      </c>
      <c r="Q1069" t="s">
        <v>2229</v>
      </c>
      <c r="R1069" t="s">
        <v>2299</v>
      </c>
      <c r="S1069" t="s">
        <v>205</v>
      </c>
      <c r="T1069" t="s">
        <v>1309</v>
      </c>
    </row>
    <row r="1070" spans="1:20" hidden="1" x14ac:dyDescent="0.2">
      <c r="A1070" s="1124">
        <v>11025067022000</v>
      </c>
      <c r="B1070" t="s">
        <v>1624</v>
      </c>
      <c r="C1070">
        <v>10</v>
      </c>
      <c r="D1070">
        <v>25</v>
      </c>
      <c r="E1070" t="s">
        <v>1719</v>
      </c>
      <c r="F1070">
        <v>7022000</v>
      </c>
      <c r="G1070" t="s">
        <v>2304</v>
      </c>
      <c r="H1070" t="s">
        <v>2198</v>
      </c>
      <c r="I1070" t="s">
        <v>582</v>
      </c>
      <c r="J1070" t="s">
        <v>694</v>
      </c>
      <c r="K1070" t="s">
        <v>1344</v>
      </c>
      <c r="M1070" t="s">
        <v>1693</v>
      </c>
      <c r="N1070" t="s">
        <v>1732</v>
      </c>
      <c r="O1070" t="s">
        <v>657</v>
      </c>
      <c r="P1070" t="s">
        <v>1125</v>
      </c>
      <c r="Q1070" t="s">
        <v>2229</v>
      </c>
      <c r="R1070" t="s">
        <v>2299</v>
      </c>
      <c r="S1070" t="s">
        <v>205</v>
      </c>
      <c r="T1070" t="s">
        <v>1344</v>
      </c>
    </row>
    <row r="1071" spans="1:20" hidden="1" x14ac:dyDescent="0.2">
      <c r="A1071" s="1124">
        <v>11025067031000</v>
      </c>
      <c r="B1071" t="s">
        <v>1624</v>
      </c>
      <c r="C1071">
        <v>10</v>
      </c>
      <c r="D1071">
        <v>25</v>
      </c>
      <c r="E1071" t="s">
        <v>1719</v>
      </c>
      <c r="F1071">
        <v>7031000</v>
      </c>
      <c r="G1071" t="s">
        <v>1632</v>
      </c>
      <c r="H1071" t="s">
        <v>2198</v>
      </c>
      <c r="I1071" t="s">
        <v>582</v>
      </c>
      <c r="J1071" t="s">
        <v>694</v>
      </c>
      <c r="K1071" t="s">
        <v>1569</v>
      </c>
      <c r="M1071" t="s">
        <v>1693</v>
      </c>
      <c r="N1071" t="s">
        <v>1732</v>
      </c>
      <c r="O1071" t="s">
        <v>657</v>
      </c>
      <c r="P1071" t="s">
        <v>1125</v>
      </c>
      <c r="Q1071" t="s">
        <v>2229</v>
      </c>
      <c r="R1071" t="s">
        <v>2299</v>
      </c>
      <c r="S1071" t="s">
        <v>205</v>
      </c>
      <c r="T1071" t="s">
        <v>1569</v>
      </c>
    </row>
    <row r="1072" spans="1:20" hidden="1" x14ac:dyDescent="0.2">
      <c r="A1072" s="1124">
        <v>11025067032000</v>
      </c>
      <c r="B1072" t="s">
        <v>1624</v>
      </c>
      <c r="C1072">
        <v>10</v>
      </c>
      <c r="D1072">
        <v>25</v>
      </c>
      <c r="E1072" t="s">
        <v>1719</v>
      </c>
      <c r="F1072">
        <v>7032000</v>
      </c>
      <c r="G1072" t="s">
        <v>1633</v>
      </c>
      <c r="H1072" t="s">
        <v>2198</v>
      </c>
      <c r="I1072" t="s">
        <v>582</v>
      </c>
      <c r="J1072" t="s">
        <v>694</v>
      </c>
      <c r="K1072" t="s">
        <v>199</v>
      </c>
      <c r="M1072" t="s">
        <v>1693</v>
      </c>
      <c r="N1072" t="s">
        <v>1732</v>
      </c>
      <c r="O1072" t="s">
        <v>657</v>
      </c>
      <c r="P1072" t="s">
        <v>1125</v>
      </c>
      <c r="Q1072" t="s">
        <v>2229</v>
      </c>
      <c r="R1072" t="s">
        <v>2299</v>
      </c>
      <c r="S1072" t="s">
        <v>205</v>
      </c>
      <c r="T1072" t="s">
        <v>199</v>
      </c>
    </row>
    <row r="1073" spans="1:20" hidden="1" x14ac:dyDescent="0.2">
      <c r="A1073" s="1124">
        <v>11025067033000</v>
      </c>
      <c r="B1073" t="s">
        <v>1624</v>
      </c>
      <c r="C1073">
        <v>10</v>
      </c>
      <c r="D1073">
        <v>25</v>
      </c>
      <c r="E1073" t="s">
        <v>1719</v>
      </c>
      <c r="F1073">
        <v>7033000</v>
      </c>
      <c r="G1073" t="s">
        <v>1668</v>
      </c>
      <c r="H1073" t="s">
        <v>2198</v>
      </c>
      <c r="I1073" t="s">
        <v>582</v>
      </c>
      <c r="J1073" t="s">
        <v>694</v>
      </c>
      <c r="K1073" t="s">
        <v>1569</v>
      </c>
      <c r="M1073" t="s">
        <v>1693</v>
      </c>
      <c r="N1073" t="s">
        <v>1732</v>
      </c>
      <c r="O1073" t="s">
        <v>657</v>
      </c>
      <c r="P1073" t="s">
        <v>1125</v>
      </c>
      <c r="Q1073" t="s">
        <v>2229</v>
      </c>
      <c r="R1073" t="s">
        <v>2299</v>
      </c>
      <c r="S1073" t="s">
        <v>205</v>
      </c>
      <c r="T1073" t="s">
        <v>1569</v>
      </c>
    </row>
    <row r="1074" spans="1:20" hidden="1" x14ac:dyDescent="0.2">
      <c r="A1074" s="1124">
        <v>11025067034000</v>
      </c>
      <c r="B1074" t="s">
        <v>1624</v>
      </c>
      <c r="C1074">
        <v>10</v>
      </c>
      <c r="D1074">
        <v>25</v>
      </c>
      <c r="E1074" t="s">
        <v>1719</v>
      </c>
      <c r="F1074">
        <v>7034000</v>
      </c>
      <c r="G1074" t="s">
        <v>1634</v>
      </c>
      <c r="H1074" t="s">
        <v>2198</v>
      </c>
      <c r="I1074" t="s">
        <v>582</v>
      </c>
      <c r="J1074" t="s">
        <v>694</v>
      </c>
      <c r="K1074" t="s">
        <v>1569</v>
      </c>
      <c r="M1074" t="s">
        <v>1693</v>
      </c>
      <c r="N1074" t="s">
        <v>1732</v>
      </c>
      <c r="O1074" t="s">
        <v>657</v>
      </c>
      <c r="P1074" t="s">
        <v>1125</v>
      </c>
      <c r="Q1074" t="s">
        <v>2229</v>
      </c>
      <c r="R1074" t="s">
        <v>2299</v>
      </c>
      <c r="S1074" t="s">
        <v>205</v>
      </c>
      <c r="T1074" t="s">
        <v>1569</v>
      </c>
    </row>
    <row r="1075" spans="1:20" x14ac:dyDescent="0.2">
      <c r="A1075" s="1124">
        <v>11025067215000</v>
      </c>
      <c r="B1075" t="s">
        <v>1624</v>
      </c>
      <c r="C1075">
        <v>10</v>
      </c>
      <c r="D1075">
        <v>25</v>
      </c>
      <c r="E1075" t="s">
        <v>1719</v>
      </c>
      <c r="F1075">
        <v>7215000</v>
      </c>
      <c r="G1075" t="s">
        <v>1743</v>
      </c>
      <c r="H1075" t="s">
        <v>2198</v>
      </c>
      <c r="I1075" t="s">
        <v>582</v>
      </c>
      <c r="J1075" t="s">
        <v>598</v>
      </c>
      <c r="K1075" t="s">
        <v>50</v>
      </c>
      <c r="M1075" t="s">
        <v>1693</v>
      </c>
      <c r="N1075" t="s">
        <v>1732</v>
      </c>
      <c r="O1075" t="s">
        <v>657</v>
      </c>
      <c r="P1075" t="s">
        <v>1125</v>
      </c>
      <c r="Q1075" t="s">
        <v>2229</v>
      </c>
      <c r="R1075" t="s">
        <v>2299</v>
      </c>
    </row>
    <row r="1076" spans="1:20" x14ac:dyDescent="0.2">
      <c r="A1076" s="1124">
        <v>11025067240000</v>
      </c>
      <c r="B1076" t="s">
        <v>1624</v>
      </c>
      <c r="C1076">
        <v>10</v>
      </c>
      <c r="D1076">
        <v>25</v>
      </c>
      <c r="E1076" t="s">
        <v>1719</v>
      </c>
      <c r="F1076">
        <v>7240000</v>
      </c>
      <c r="G1076" t="s">
        <v>1636</v>
      </c>
      <c r="H1076" t="s">
        <v>2198</v>
      </c>
      <c r="I1076" t="s">
        <v>582</v>
      </c>
      <c r="J1076" t="s">
        <v>598</v>
      </c>
      <c r="K1076" t="s">
        <v>50</v>
      </c>
      <c r="M1076" t="s">
        <v>1693</v>
      </c>
      <c r="N1076" t="s">
        <v>1732</v>
      </c>
      <c r="O1076" t="s">
        <v>657</v>
      </c>
      <c r="P1076" t="s">
        <v>1125</v>
      </c>
      <c r="Q1076" t="s">
        <v>2229</v>
      </c>
      <c r="R1076" t="s">
        <v>2299</v>
      </c>
    </row>
    <row r="1077" spans="1:20" x14ac:dyDescent="0.2">
      <c r="A1077" s="1124">
        <v>11025067280000</v>
      </c>
      <c r="B1077" t="s">
        <v>1624</v>
      </c>
      <c r="C1077">
        <v>10</v>
      </c>
      <c r="D1077">
        <v>25</v>
      </c>
      <c r="E1077" t="s">
        <v>1719</v>
      </c>
      <c r="F1077">
        <v>7280000</v>
      </c>
      <c r="G1077" t="s">
        <v>1736</v>
      </c>
      <c r="H1077" t="s">
        <v>2198</v>
      </c>
      <c r="I1077" t="s">
        <v>582</v>
      </c>
      <c r="J1077" t="s">
        <v>598</v>
      </c>
      <c r="K1077" t="s">
        <v>50</v>
      </c>
      <c r="M1077" t="s">
        <v>1693</v>
      </c>
      <c r="N1077" t="s">
        <v>1732</v>
      </c>
      <c r="O1077" t="s">
        <v>657</v>
      </c>
      <c r="P1077" t="s">
        <v>1125</v>
      </c>
      <c r="Q1077" t="s">
        <v>2229</v>
      </c>
      <c r="R1077" t="s">
        <v>2299</v>
      </c>
    </row>
    <row r="1078" spans="1:20" x14ac:dyDescent="0.2">
      <c r="A1078" s="1124">
        <v>11025067285000</v>
      </c>
      <c r="B1078" t="s">
        <v>1624</v>
      </c>
      <c r="C1078">
        <v>10</v>
      </c>
      <c r="D1078">
        <v>25</v>
      </c>
      <c r="E1078" t="s">
        <v>1719</v>
      </c>
      <c r="F1078">
        <v>7285000</v>
      </c>
      <c r="G1078" t="s">
        <v>1700</v>
      </c>
      <c r="H1078" t="s">
        <v>2198</v>
      </c>
      <c r="I1078" t="s">
        <v>582</v>
      </c>
      <c r="J1078" t="s">
        <v>598</v>
      </c>
      <c r="K1078" t="s">
        <v>50</v>
      </c>
      <c r="M1078" t="s">
        <v>1693</v>
      </c>
      <c r="N1078" t="s">
        <v>1732</v>
      </c>
      <c r="O1078" t="s">
        <v>657</v>
      </c>
      <c r="P1078" t="s">
        <v>1125</v>
      </c>
      <c r="Q1078" t="s">
        <v>2229</v>
      </c>
      <c r="R1078" t="s">
        <v>2299</v>
      </c>
    </row>
    <row r="1079" spans="1:20" x14ac:dyDescent="0.2">
      <c r="A1079" s="1124">
        <v>11025067560000</v>
      </c>
      <c r="B1079" t="s">
        <v>1624</v>
      </c>
      <c r="C1079">
        <v>10</v>
      </c>
      <c r="D1079">
        <v>25</v>
      </c>
      <c r="E1079" t="s">
        <v>1719</v>
      </c>
      <c r="F1079">
        <v>7560000</v>
      </c>
      <c r="G1079" t="s">
        <v>1646</v>
      </c>
      <c r="H1079" t="s">
        <v>2198</v>
      </c>
      <c r="I1079" t="s">
        <v>582</v>
      </c>
      <c r="J1079" t="s">
        <v>598</v>
      </c>
      <c r="M1079" t="s">
        <v>1693</v>
      </c>
      <c r="N1079" t="s">
        <v>1732</v>
      </c>
      <c r="O1079" t="s">
        <v>657</v>
      </c>
      <c r="P1079" t="s">
        <v>1125</v>
      </c>
      <c r="Q1079" t="s">
        <v>2229</v>
      </c>
      <c r="R1079" t="s">
        <v>2299</v>
      </c>
    </row>
    <row r="1080" spans="1:20" x14ac:dyDescent="0.2">
      <c r="A1080" s="1124">
        <v>11025067574000</v>
      </c>
      <c r="B1080" t="s">
        <v>1624</v>
      </c>
      <c r="C1080">
        <v>10</v>
      </c>
      <c r="D1080">
        <v>25</v>
      </c>
      <c r="E1080" t="s">
        <v>1719</v>
      </c>
      <c r="F1080">
        <v>7574000</v>
      </c>
      <c r="G1080" t="s">
        <v>1647</v>
      </c>
      <c r="H1080" t="s">
        <v>2198</v>
      </c>
      <c r="I1080" t="s">
        <v>582</v>
      </c>
      <c r="J1080" t="s">
        <v>598</v>
      </c>
      <c r="M1080" t="s">
        <v>1693</v>
      </c>
      <c r="N1080" t="s">
        <v>1732</v>
      </c>
      <c r="O1080" t="s">
        <v>657</v>
      </c>
      <c r="P1080" t="s">
        <v>1125</v>
      </c>
      <c r="Q1080" t="s">
        <v>2229</v>
      </c>
      <c r="R1080" t="s">
        <v>2299</v>
      </c>
    </row>
    <row r="1081" spans="1:20" x14ac:dyDescent="0.2">
      <c r="A1081" s="1124">
        <v>11025067588000</v>
      </c>
      <c r="B1081" t="s">
        <v>1624</v>
      </c>
      <c r="C1081">
        <v>10</v>
      </c>
      <c r="D1081">
        <v>25</v>
      </c>
      <c r="E1081" t="s">
        <v>1719</v>
      </c>
      <c r="F1081">
        <v>7588000</v>
      </c>
      <c r="G1081" t="s">
        <v>1681</v>
      </c>
      <c r="H1081" t="s">
        <v>2198</v>
      </c>
      <c r="I1081" t="s">
        <v>582</v>
      </c>
      <c r="J1081" t="s">
        <v>598</v>
      </c>
      <c r="M1081" t="s">
        <v>1693</v>
      </c>
      <c r="N1081" t="s">
        <v>1732</v>
      </c>
      <c r="O1081" t="s">
        <v>657</v>
      </c>
      <c r="P1081" t="s">
        <v>1125</v>
      </c>
      <c r="Q1081" t="s">
        <v>2229</v>
      </c>
      <c r="R1081" t="s">
        <v>2299</v>
      </c>
    </row>
    <row r="1082" spans="1:20" x14ac:dyDescent="0.2">
      <c r="A1082" s="1124">
        <v>11025067638000</v>
      </c>
      <c r="B1082" t="s">
        <v>1624</v>
      </c>
      <c r="C1082">
        <v>10</v>
      </c>
      <c r="D1082">
        <v>25</v>
      </c>
      <c r="E1082" t="s">
        <v>1719</v>
      </c>
      <c r="F1082">
        <v>7638000</v>
      </c>
      <c r="G1082" t="s">
        <v>1682</v>
      </c>
      <c r="H1082" t="s">
        <v>2198</v>
      </c>
      <c r="I1082" t="s">
        <v>582</v>
      </c>
      <c r="J1082" t="s">
        <v>598</v>
      </c>
      <c r="M1082" t="s">
        <v>1693</v>
      </c>
      <c r="N1082" t="s">
        <v>1732</v>
      </c>
      <c r="O1082" t="s">
        <v>657</v>
      </c>
      <c r="P1082" t="s">
        <v>1125</v>
      </c>
      <c r="Q1082" t="s">
        <v>2229</v>
      </c>
      <c r="R1082" t="s">
        <v>2299</v>
      </c>
    </row>
    <row r="1083" spans="1:20" x14ac:dyDescent="0.2">
      <c r="A1083" s="1124">
        <v>11025067785000</v>
      </c>
      <c r="B1083" t="s">
        <v>1624</v>
      </c>
      <c r="C1083">
        <v>10</v>
      </c>
      <c r="D1083">
        <v>25</v>
      </c>
      <c r="E1083" t="s">
        <v>1719</v>
      </c>
      <c r="F1083">
        <v>7785000</v>
      </c>
      <c r="G1083" t="s">
        <v>1638</v>
      </c>
      <c r="H1083" t="s">
        <v>2198</v>
      </c>
      <c r="I1083" t="s">
        <v>582</v>
      </c>
      <c r="J1083" t="s">
        <v>598</v>
      </c>
      <c r="M1083" t="s">
        <v>1693</v>
      </c>
      <c r="N1083" t="s">
        <v>1732</v>
      </c>
      <c r="O1083" t="s">
        <v>657</v>
      </c>
      <c r="P1083" t="s">
        <v>1125</v>
      </c>
      <c r="Q1083" t="s">
        <v>2229</v>
      </c>
      <c r="R1083" t="s">
        <v>2299</v>
      </c>
    </row>
    <row r="1084" spans="1:20" x14ac:dyDescent="0.2">
      <c r="A1084" s="1124">
        <v>11025067824000</v>
      </c>
      <c r="B1084" t="s">
        <v>1624</v>
      </c>
      <c r="C1084">
        <v>10</v>
      </c>
      <c r="D1084">
        <v>25</v>
      </c>
      <c r="E1084" t="s">
        <v>1719</v>
      </c>
      <c r="F1084">
        <v>7824000</v>
      </c>
      <c r="G1084" t="s">
        <v>1639</v>
      </c>
      <c r="H1084" t="s">
        <v>2198</v>
      </c>
      <c r="I1084" t="s">
        <v>582</v>
      </c>
      <c r="J1084" t="s">
        <v>598</v>
      </c>
      <c r="M1084" t="s">
        <v>1693</v>
      </c>
      <c r="N1084" t="s">
        <v>1732</v>
      </c>
      <c r="O1084" t="s">
        <v>657</v>
      </c>
      <c r="P1084" t="s">
        <v>1125</v>
      </c>
      <c r="Q1084" t="s">
        <v>2229</v>
      </c>
      <c r="R1084" t="s">
        <v>2299</v>
      </c>
    </row>
    <row r="1085" spans="1:20" hidden="1" x14ac:dyDescent="0.2">
      <c r="A1085" s="1124">
        <v>11025075239000</v>
      </c>
      <c r="B1085" t="s">
        <v>1624</v>
      </c>
      <c r="C1085">
        <v>10</v>
      </c>
      <c r="D1085">
        <v>25</v>
      </c>
      <c r="E1085" t="s">
        <v>2311</v>
      </c>
      <c r="F1085">
        <v>5239000</v>
      </c>
      <c r="G1085" t="s">
        <v>1739</v>
      </c>
      <c r="H1085" t="s">
        <v>2198</v>
      </c>
      <c r="I1085" t="s">
        <v>1625</v>
      </c>
      <c r="J1085" t="s">
        <v>1245</v>
      </c>
      <c r="K1085" t="s">
        <v>2300</v>
      </c>
      <c r="M1085" t="s">
        <v>1693</v>
      </c>
      <c r="N1085" t="s">
        <v>1732</v>
      </c>
      <c r="O1085" t="s">
        <v>657</v>
      </c>
      <c r="P1085" t="s">
        <v>1125</v>
      </c>
      <c r="Q1085" t="s">
        <v>2229</v>
      </c>
      <c r="R1085" t="s">
        <v>2299</v>
      </c>
    </row>
    <row r="1086" spans="1:20" hidden="1" x14ac:dyDescent="0.2">
      <c r="A1086" s="1124">
        <v>11025077010000</v>
      </c>
      <c r="B1086" t="s">
        <v>1624</v>
      </c>
      <c r="C1086">
        <v>10</v>
      </c>
      <c r="D1086">
        <v>25</v>
      </c>
      <c r="E1086" t="s">
        <v>2311</v>
      </c>
      <c r="F1086">
        <v>7010000</v>
      </c>
      <c r="G1086" t="s">
        <v>1628</v>
      </c>
      <c r="H1086" t="s">
        <v>2198</v>
      </c>
      <c r="I1086" t="s">
        <v>582</v>
      </c>
      <c r="J1086" t="s">
        <v>694</v>
      </c>
      <c r="K1086" t="s">
        <v>206</v>
      </c>
      <c r="M1086" t="s">
        <v>1693</v>
      </c>
      <c r="N1086" t="s">
        <v>1732</v>
      </c>
      <c r="O1086" t="s">
        <v>657</v>
      </c>
      <c r="P1086" t="s">
        <v>1125</v>
      </c>
      <c r="Q1086" t="s">
        <v>2229</v>
      </c>
      <c r="R1086" t="s">
        <v>2299</v>
      </c>
      <c r="S1086" t="s">
        <v>205</v>
      </c>
      <c r="T1086" t="s">
        <v>206</v>
      </c>
    </row>
    <row r="1087" spans="1:20" hidden="1" x14ac:dyDescent="0.2">
      <c r="A1087" s="1124">
        <v>11025077011000</v>
      </c>
      <c r="B1087" t="s">
        <v>1624</v>
      </c>
      <c r="C1087">
        <v>10</v>
      </c>
      <c r="D1087">
        <v>25</v>
      </c>
      <c r="E1087" t="s">
        <v>2311</v>
      </c>
      <c r="F1087">
        <v>7011000</v>
      </c>
      <c r="G1087" t="s">
        <v>1642</v>
      </c>
      <c r="H1087" t="s">
        <v>2198</v>
      </c>
      <c r="I1087" t="s">
        <v>582</v>
      </c>
      <c r="J1087" t="s">
        <v>694</v>
      </c>
      <c r="K1087" t="s">
        <v>206</v>
      </c>
      <c r="M1087" t="s">
        <v>1693</v>
      </c>
      <c r="N1087" t="s">
        <v>1732</v>
      </c>
      <c r="O1087" t="s">
        <v>657</v>
      </c>
      <c r="P1087" t="s">
        <v>1125</v>
      </c>
      <c r="Q1087" t="s">
        <v>2229</v>
      </c>
      <c r="R1087" t="s">
        <v>2299</v>
      </c>
      <c r="S1087" t="s">
        <v>205</v>
      </c>
      <c r="T1087" t="s">
        <v>206</v>
      </c>
    </row>
    <row r="1088" spans="1:20" hidden="1" x14ac:dyDescent="0.2">
      <c r="A1088" s="1124">
        <v>11025077013000</v>
      </c>
      <c r="B1088" t="s">
        <v>1624</v>
      </c>
      <c r="C1088">
        <v>10</v>
      </c>
      <c r="D1088">
        <v>25</v>
      </c>
      <c r="E1088" t="s">
        <v>2311</v>
      </c>
      <c r="F1088">
        <v>7013000</v>
      </c>
      <c r="G1088" t="s">
        <v>1698</v>
      </c>
      <c r="H1088" t="s">
        <v>2198</v>
      </c>
      <c r="I1088" t="s">
        <v>582</v>
      </c>
      <c r="J1088" t="s">
        <v>694</v>
      </c>
      <c r="K1088" t="s">
        <v>1572</v>
      </c>
      <c r="M1088" t="s">
        <v>1693</v>
      </c>
      <c r="N1088" t="s">
        <v>1732</v>
      </c>
      <c r="O1088" t="s">
        <v>657</v>
      </c>
      <c r="P1088" t="s">
        <v>1125</v>
      </c>
      <c r="Q1088" t="s">
        <v>2229</v>
      </c>
      <c r="R1088" t="s">
        <v>2299</v>
      </c>
      <c r="S1088" t="s">
        <v>205</v>
      </c>
      <c r="T1088" t="s">
        <v>1572</v>
      </c>
    </row>
    <row r="1089" spans="1:20" hidden="1" x14ac:dyDescent="0.2">
      <c r="A1089" s="1124">
        <v>11025077015000</v>
      </c>
      <c r="B1089" t="s">
        <v>1624</v>
      </c>
      <c r="C1089">
        <v>10</v>
      </c>
      <c r="D1089">
        <v>25</v>
      </c>
      <c r="E1089" t="s">
        <v>2311</v>
      </c>
      <c r="F1089">
        <v>7015000</v>
      </c>
      <c r="G1089" t="s">
        <v>1699</v>
      </c>
      <c r="H1089" t="s">
        <v>2198</v>
      </c>
      <c r="I1089" t="s">
        <v>582</v>
      </c>
      <c r="J1089" t="s">
        <v>694</v>
      </c>
      <c r="K1089" t="s">
        <v>1571</v>
      </c>
      <c r="M1089" t="s">
        <v>1693</v>
      </c>
      <c r="N1089" t="s">
        <v>1732</v>
      </c>
      <c r="O1089" t="s">
        <v>657</v>
      </c>
      <c r="P1089" t="s">
        <v>1125</v>
      </c>
      <c r="Q1089" t="s">
        <v>2229</v>
      </c>
      <c r="R1089" t="s">
        <v>2299</v>
      </c>
      <c r="S1089" t="s">
        <v>205</v>
      </c>
      <c r="T1089" t="s">
        <v>1571</v>
      </c>
    </row>
    <row r="1090" spans="1:20" hidden="1" x14ac:dyDescent="0.2">
      <c r="A1090" s="1124">
        <v>11025077019000</v>
      </c>
      <c r="B1090" t="s">
        <v>1624</v>
      </c>
      <c r="C1090">
        <v>10</v>
      </c>
      <c r="D1090">
        <v>25</v>
      </c>
      <c r="E1090" t="s">
        <v>2311</v>
      </c>
      <c r="F1090">
        <v>7019000</v>
      </c>
      <c r="G1090" t="s">
        <v>1735</v>
      </c>
      <c r="H1090" t="s">
        <v>2198</v>
      </c>
      <c r="I1090" t="s">
        <v>582</v>
      </c>
      <c r="J1090" t="s">
        <v>694</v>
      </c>
      <c r="K1090" t="s">
        <v>1344</v>
      </c>
      <c r="M1090" t="s">
        <v>1693</v>
      </c>
      <c r="N1090" t="s">
        <v>1732</v>
      </c>
      <c r="O1090" t="s">
        <v>657</v>
      </c>
      <c r="P1090" t="s">
        <v>1125</v>
      </c>
      <c r="Q1090" t="s">
        <v>2229</v>
      </c>
      <c r="R1090" t="s">
        <v>2299</v>
      </c>
      <c r="S1090" t="s">
        <v>205</v>
      </c>
      <c r="T1090" t="s">
        <v>1344</v>
      </c>
    </row>
    <row r="1091" spans="1:20" hidden="1" x14ac:dyDescent="0.2">
      <c r="A1091" s="1124">
        <v>11025077020000</v>
      </c>
      <c r="B1091" t="s">
        <v>1624</v>
      </c>
      <c r="C1091">
        <v>10</v>
      </c>
      <c r="D1091">
        <v>25</v>
      </c>
      <c r="E1091" t="s">
        <v>2311</v>
      </c>
      <c r="F1091">
        <v>7020000</v>
      </c>
      <c r="G1091" t="s">
        <v>1741</v>
      </c>
      <c r="H1091" t="s">
        <v>2198</v>
      </c>
      <c r="I1091" t="s">
        <v>582</v>
      </c>
      <c r="J1091" t="s">
        <v>694</v>
      </c>
      <c r="K1091" t="s">
        <v>1310</v>
      </c>
      <c r="M1091" t="s">
        <v>1693</v>
      </c>
      <c r="N1091" t="s">
        <v>1732</v>
      </c>
      <c r="O1091" t="s">
        <v>657</v>
      </c>
      <c r="P1091" t="s">
        <v>1125</v>
      </c>
      <c r="Q1091" t="s">
        <v>2229</v>
      </c>
      <c r="R1091" t="s">
        <v>2299</v>
      </c>
      <c r="S1091" t="s">
        <v>205</v>
      </c>
      <c r="T1091" t="s">
        <v>1310</v>
      </c>
    </row>
    <row r="1092" spans="1:20" hidden="1" x14ac:dyDescent="0.2">
      <c r="A1092" s="1124">
        <v>11025077021000</v>
      </c>
      <c r="B1092" t="s">
        <v>1624</v>
      </c>
      <c r="C1092">
        <v>10</v>
      </c>
      <c r="D1092">
        <v>25</v>
      </c>
      <c r="E1092" t="s">
        <v>2311</v>
      </c>
      <c r="F1092">
        <v>7021000</v>
      </c>
      <c r="G1092" t="s">
        <v>1771</v>
      </c>
      <c r="H1092" t="s">
        <v>2198</v>
      </c>
      <c r="I1092" t="s">
        <v>582</v>
      </c>
      <c r="J1092" t="s">
        <v>694</v>
      </c>
      <c r="K1092" t="s">
        <v>1309</v>
      </c>
      <c r="M1092" t="s">
        <v>1693</v>
      </c>
      <c r="N1092" t="s">
        <v>1732</v>
      </c>
      <c r="O1092" t="s">
        <v>657</v>
      </c>
      <c r="P1092" t="s">
        <v>1125</v>
      </c>
      <c r="Q1092" t="s">
        <v>2229</v>
      </c>
      <c r="R1092" t="s">
        <v>2299</v>
      </c>
      <c r="S1092" t="s">
        <v>205</v>
      </c>
      <c r="T1092" t="s">
        <v>1309</v>
      </c>
    </row>
    <row r="1093" spans="1:20" hidden="1" x14ac:dyDescent="0.2">
      <c r="A1093" s="1124">
        <v>11025077022000</v>
      </c>
      <c r="B1093" t="s">
        <v>1624</v>
      </c>
      <c r="C1093">
        <v>10</v>
      </c>
      <c r="D1093">
        <v>25</v>
      </c>
      <c r="E1093" t="s">
        <v>2311</v>
      </c>
      <c r="F1093">
        <v>7022000</v>
      </c>
      <c r="G1093" t="s">
        <v>2304</v>
      </c>
      <c r="H1093" t="s">
        <v>2198</v>
      </c>
      <c r="I1093" t="s">
        <v>582</v>
      </c>
      <c r="J1093" t="s">
        <v>694</v>
      </c>
      <c r="K1093" t="s">
        <v>1344</v>
      </c>
      <c r="M1093" t="s">
        <v>1693</v>
      </c>
      <c r="N1093" t="s">
        <v>1732</v>
      </c>
      <c r="O1093" t="s">
        <v>657</v>
      </c>
      <c r="P1093" t="s">
        <v>1125</v>
      </c>
      <c r="Q1093" t="s">
        <v>2229</v>
      </c>
      <c r="R1093" t="s">
        <v>2299</v>
      </c>
      <c r="S1093" t="s">
        <v>205</v>
      </c>
      <c r="T1093" t="s">
        <v>1344</v>
      </c>
    </row>
    <row r="1094" spans="1:20" hidden="1" x14ac:dyDescent="0.2">
      <c r="A1094" s="1124">
        <v>11025077031000</v>
      </c>
      <c r="B1094" t="s">
        <v>1624</v>
      </c>
      <c r="C1094">
        <v>10</v>
      </c>
      <c r="D1094">
        <v>25</v>
      </c>
      <c r="E1094" t="s">
        <v>2311</v>
      </c>
      <c r="F1094">
        <v>7031000</v>
      </c>
      <c r="G1094" t="s">
        <v>1632</v>
      </c>
      <c r="H1094" t="s">
        <v>2198</v>
      </c>
      <c r="I1094" t="s">
        <v>582</v>
      </c>
      <c r="J1094" t="s">
        <v>694</v>
      </c>
      <c r="K1094" t="s">
        <v>1569</v>
      </c>
      <c r="M1094" t="s">
        <v>1693</v>
      </c>
      <c r="N1094" t="s">
        <v>1732</v>
      </c>
      <c r="O1094" t="s">
        <v>657</v>
      </c>
      <c r="P1094" t="s">
        <v>1125</v>
      </c>
      <c r="Q1094" t="s">
        <v>2229</v>
      </c>
      <c r="R1094" t="s">
        <v>2299</v>
      </c>
      <c r="S1094" t="s">
        <v>205</v>
      </c>
      <c r="T1094" t="s">
        <v>1569</v>
      </c>
    </row>
    <row r="1095" spans="1:20" hidden="1" x14ac:dyDescent="0.2">
      <c r="A1095" s="1124">
        <v>11025077032000</v>
      </c>
      <c r="B1095" t="s">
        <v>1624</v>
      </c>
      <c r="C1095">
        <v>10</v>
      </c>
      <c r="D1095">
        <v>25</v>
      </c>
      <c r="E1095" t="s">
        <v>2311</v>
      </c>
      <c r="F1095">
        <v>7032000</v>
      </c>
      <c r="G1095" t="s">
        <v>1633</v>
      </c>
      <c r="H1095" t="s">
        <v>2198</v>
      </c>
      <c r="I1095" t="s">
        <v>582</v>
      </c>
      <c r="J1095" t="s">
        <v>694</v>
      </c>
      <c r="K1095" t="s">
        <v>199</v>
      </c>
      <c r="M1095" t="s">
        <v>1693</v>
      </c>
      <c r="N1095" t="s">
        <v>1732</v>
      </c>
      <c r="O1095" t="s">
        <v>657</v>
      </c>
      <c r="P1095" t="s">
        <v>1125</v>
      </c>
      <c r="Q1095" t="s">
        <v>2229</v>
      </c>
      <c r="R1095" t="s">
        <v>2299</v>
      </c>
      <c r="S1095" t="s">
        <v>205</v>
      </c>
      <c r="T1095" t="s">
        <v>199</v>
      </c>
    </row>
    <row r="1096" spans="1:20" hidden="1" x14ac:dyDescent="0.2">
      <c r="A1096" s="1124">
        <v>11025077033000</v>
      </c>
      <c r="B1096" t="s">
        <v>1624</v>
      </c>
      <c r="C1096">
        <v>10</v>
      </c>
      <c r="D1096">
        <v>25</v>
      </c>
      <c r="E1096" t="s">
        <v>2311</v>
      </c>
      <c r="F1096">
        <v>7033000</v>
      </c>
      <c r="G1096" t="s">
        <v>1668</v>
      </c>
      <c r="H1096" t="s">
        <v>2198</v>
      </c>
      <c r="I1096" t="s">
        <v>582</v>
      </c>
      <c r="J1096" t="s">
        <v>694</v>
      </c>
      <c r="K1096" t="s">
        <v>1569</v>
      </c>
      <c r="M1096" t="s">
        <v>1693</v>
      </c>
      <c r="N1096" t="s">
        <v>1732</v>
      </c>
      <c r="O1096" t="s">
        <v>657</v>
      </c>
      <c r="P1096" t="s">
        <v>1125</v>
      </c>
      <c r="Q1096" t="s">
        <v>2229</v>
      </c>
      <c r="R1096" t="s">
        <v>2299</v>
      </c>
      <c r="S1096" t="s">
        <v>205</v>
      </c>
      <c r="T1096" t="s">
        <v>1569</v>
      </c>
    </row>
    <row r="1097" spans="1:20" hidden="1" x14ac:dyDescent="0.2">
      <c r="A1097" s="1124">
        <v>11025077034000</v>
      </c>
      <c r="B1097" t="s">
        <v>1624</v>
      </c>
      <c r="C1097">
        <v>10</v>
      </c>
      <c r="D1097">
        <v>25</v>
      </c>
      <c r="E1097" t="s">
        <v>2311</v>
      </c>
      <c r="F1097">
        <v>7034000</v>
      </c>
      <c r="G1097" t="s">
        <v>1634</v>
      </c>
      <c r="H1097" t="s">
        <v>2198</v>
      </c>
      <c r="I1097" t="s">
        <v>582</v>
      </c>
      <c r="J1097" t="s">
        <v>694</v>
      </c>
      <c r="K1097" t="s">
        <v>1569</v>
      </c>
      <c r="M1097" t="s">
        <v>1693</v>
      </c>
      <c r="N1097" t="s">
        <v>1732</v>
      </c>
      <c r="O1097" t="s">
        <v>657</v>
      </c>
      <c r="P1097" t="s">
        <v>1125</v>
      </c>
      <c r="Q1097" t="s">
        <v>2229</v>
      </c>
      <c r="R1097" t="s">
        <v>2299</v>
      </c>
      <c r="S1097" t="s">
        <v>205</v>
      </c>
      <c r="T1097" t="s">
        <v>1569</v>
      </c>
    </row>
    <row r="1098" spans="1:20" x14ac:dyDescent="0.2">
      <c r="A1098" s="1124">
        <v>11025077215000</v>
      </c>
      <c r="B1098" t="s">
        <v>1624</v>
      </c>
      <c r="C1098">
        <v>10</v>
      </c>
      <c r="D1098">
        <v>25</v>
      </c>
      <c r="E1098" t="s">
        <v>2311</v>
      </c>
      <c r="F1098">
        <v>7215000</v>
      </c>
      <c r="G1098" t="s">
        <v>1743</v>
      </c>
      <c r="H1098" t="s">
        <v>2198</v>
      </c>
      <c r="I1098" t="s">
        <v>582</v>
      </c>
      <c r="J1098" t="s">
        <v>598</v>
      </c>
      <c r="K1098" t="s">
        <v>50</v>
      </c>
      <c r="M1098" t="s">
        <v>1693</v>
      </c>
      <c r="N1098" t="s">
        <v>1732</v>
      </c>
      <c r="O1098" t="s">
        <v>657</v>
      </c>
      <c r="P1098" t="s">
        <v>1125</v>
      </c>
      <c r="Q1098" t="s">
        <v>2229</v>
      </c>
      <c r="R1098" t="s">
        <v>2299</v>
      </c>
    </row>
    <row r="1099" spans="1:20" x14ac:dyDescent="0.2">
      <c r="A1099" s="1124">
        <v>11025077240000</v>
      </c>
      <c r="B1099" t="s">
        <v>1624</v>
      </c>
      <c r="C1099">
        <v>10</v>
      </c>
      <c r="D1099">
        <v>25</v>
      </c>
      <c r="E1099" t="s">
        <v>2311</v>
      </c>
      <c r="F1099">
        <v>7240000</v>
      </c>
      <c r="G1099" t="s">
        <v>1636</v>
      </c>
      <c r="H1099" t="s">
        <v>2198</v>
      </c>
      <c r="I1099" t="s">
        <v>582</v>
      </c>
      <c r="J1099" t="s">
        <v>598</v>
      </c>
      <c r="K1099" t="s">
        <v>50</v>
      </c>
      <c r="M1099" t="s">
        <v>1693</v>
      </c>
      <c r="N1099" t="s">
        <v>1732</v>
      </c>
      <c r="O1099" t="s">
        <v>657</v>
      </c>
      <c r="P1099" t="s">
        <v>1125</v>
      </c>
      <c r="Q1099" t="s">
        <v>2229</v>
      </c>
      <c r="R1099" t="s">
        <v>2299</v>
      </c>
    </row>
    <row r="1100" spans="1:20" x14ac:dyDescent="0.2">
      <c r="A1100" s="1124">
        <v>11025077280000</v>
      </c>
      <c r="B1100" t="s">
        <v>1624</v>
      </c>
      <c r="C1100">
        <v>10</v>
      </c>
      <c r="D1100">
        <v>25</v>
      </c>
      <c r="E1100" t="s">
        <v>2311</v>
      </c>
      <c r="F1100">
        <v>7280000</v>
      </c>
      <c r="G1100" t="s">
        <v>1736</v>
      </c>
      <c r="H1100" t="s">
        <v>2198</v>
      </c>
      <c r="I1100" t="s">
        <v>582</v>
      </c>
      <c r="J1100" t="s">
        <v>598</v>
      </c>
      <c r="K1100" t="s">
        <v>50</v>
      </c>
      <c r="M1100" t="s">
        <v>1693</v>
      </c>
      <c r="N1100" t="s">
        <v>1732</v>
      </c>
      <c r="O1100" t="s">
        <v>657</v>
      </c>
      <c r="P1100" t="s">
        <v>1125</v>
      </c>
      <c r="Q1100" t="s">
        <v>2229</v>
      </c>
      <c r="R1100" t="s">
        <v>2299</v>
      </c>
    </row>
    <row r="1101" spans="1:20" x14ac:dyDescent="0.2">
      <c r="A1101" s="1124">
        <v>11025077285000</v>
      </c>
      <c r="B1101" t="s">
        <v>1624</v>
      </c>
      <c r="C1101">
        <v>10</v>
      </c>
      <c r="D1101">
        <v>25</v>
      </c>
      <c r="E1101" t="s">
        <v>2311</v>
      </c>
      <c r="F1101">
        <v>7285000</v>
      </c>
      <c r="G1101" t="s">
        <v>1700</v>
      </c>
      <c r="H1101" t="s">
        <v>2198</v>
      </c>
      <c r="I1101" t="s">
        <v>582</v>
      </c>
      <c r="J1101" t="s">
        <v>598</v>
      </c>
      <c r="K1101" t="s">
        <v>50</v>
      </c>
      <c r="M1101" t="s">
        <v>1693</v>
      </c>
      <c r="N1101" t="s">
        <v>1732</v>
      </c>
      <c r="O1101" t="s">
        <v>657</v>
      </c>
      <c r="P1101" t="s">
        <v>1125</v>
      </c>
      <c r="Q1101" t="s">
        <v>2229</v>
      </c>
      <c r="R1101" t="s">
        <v>2299</v>
      </c>
    </row>
    <row r="1102" spans="1:20" x14ac:dyDescent="0.2">
      <c r="A1102" s="1124">
        <v>11025077560000</v>
      </c>
      <c r="B1102" t="s">
        <v>1624</v>
      </c>
      <c r="C1102">
        <v>10</v>
      </c>
      <c r="D1102">
        <v>25</v>
      </c>
      <c r="E1102" t="s">
        <v>2311</v>
      </c>
      <c r="F1102">
        <v>7560000</v>
      </c>
      <c r="G1102" t="s">
        <v>1646</v>
      </c>
      <c r="H1102" t="s">
        <v>2198</v>
      </c>
      <c r="I1102" t="s">
        <v>582</v>
      </c>
      <c r="J1102" t="s">
        <v>598</v>
      </c>
      <c r="M1102" t="s">
        <v>1693</v>
      </c>
      <c r="N1102" t="s">
        <v>1732</v>
      </c>
      <c r="O1102" t="s">
        <v>657</v>
      </c>
      <c r="P1102" t="s">
        <v>1125</v>
      </c>
      <c r="Q1102" t="s">
        <v>2229</v>
      </c>
      <c r="R1102" t="s">
        <v>2299</v>
      </c>
    </row>
    <row r="1103" spans="1:20" x14ac:dyDescent="0.2">
      <c r="A1103" s="1124">
        <v>11025077574000</v>
      </c>
      <c r="B1103" t="s">
        <v>1624</v>
      </c>
      <c r="C1103">
        <v>10</v>
      </c>
      <c r="D1103">
        <v>25</v>
      </c>
      <c r="E1103" t="s">
        <v>2311</v>
      </c>
      <c r="F1103">
        <v>7574000</v>
      </c>
      <c r="G1103" t="s">
        <v>1647</v>
      </c>
      <c r="H1103" t="s">
        <v>2198</v>
      </c>
      <c r="I1103" t="s">
        <v>582</v>
      </c>
      <c r="J1103" t="s">
        <v>598</v>
      </c>
      <c r="M1103" t="s">
        <v>1693</v>
      </c>
      <c r="N1103" t="s">
        <v>1732</v>
      </c>
      <c r="O1103" t="s">
        <v>657</v>
      </c>
      <c r="P1103" t="s">
        <v>1125</v>
      </c>
      <c r="Q1103" t="s">
        <v>2229</v>
      </c>
      <c r="R1103" t="s">
        <v>2299</v>
      </c>
    </row>
    <row r="1104" spans="1:20" x14ac:dyDescent="0.2">
      <c r="A1104" s="1124">
        <v>11025077588000</v>
      </c>
      <c r="B1104" t="s">
        <v>1624</v>
      </c>
      <c r="C1104">
        <v>10</v>
      </c>
      <c r="D1104">
        <v>25</v>
      </c>
      <c r="E1104" t="s">
        <v>2311</v>
      </c>
      <c r="F1104">
        <v>7588000</v>
      </c>
      <c r="G1104" t="s">
        <v>1681</v>
      </c>
      <c r="H1104" t="s">
        <v>2198</v>
      </c>
      <c r="I1104" t="s">
        <v>582</v>
      </c>
      <c r="J1104" t="s">
        <v>598</v>
      </c>
      <c r="M1104" t="s">
        <v>1693</v>
      </c>
      <c r="N1104" t="s">
        <v>1732</v>
      </c>
      <c r="O1104" t="s">
        <v>657</v>
      </c>
      <c r="P1104" t="s">
        <v>1125</v>
      </c>
      <c r="Q1104" t="s">
        <v>2229</v>
      </c>
      <c r="R1104" t="s">
        <v>2299</v>
      </c>
    </row>
    <row r="1105" spans="1:20" x14ac:dyDescent="0.2">
      <c r="A1105" s="1124">
        <v>11025077638000</v>
      </c>
      <c r="B1105" t="s">
        <v>1624</v>
      </c>
      <c r="C1105">
        <v>10</v>
      </c>
      <c r="D1105">
        <v>25</v>
      </c>
      <c r="E1105" t="s">
        <v>2311</v>
      </c>
      <c r="F1105">
        <v>7638000</v>
      </c>
      <c r="G1105" t="s">
        <v>1682</v>
      </c>
      <c r="H1105" t="s">
        <v>2198</v>
      </c>
      <c r="I1105" t="s">
        <v>582</v>
      </c>
      <c r="J1105" t="s">
        <v>598</v>
      </c>
      <c r="M1105" t="s">
        <v>1693</v>
      </c>
      <c r="N1105" t="s">
        <v>1732</v>
      </c>
      <c r="O1105" t="s">
        <v>657</v>
      </c>
      <c r="P1105" t="s">
        <v>1125</v>
      </c>
      <c r="Q1105" t="s">
        <v>2229</v>
      </c>
      <c r="R1105" t="s">
        <v>2299</v>
      </c>
    </row>
    <row r="1106" spans="1:20" x14ac:dyDescent="0.2">
      <c r="A1106" s="1124">
        <v>11025077785000</v>
      </c>
      <c r="B1106" t="s">
        <v>1624</v>
      </c>
      <c r="C1106">
        <v>10</v>
      </c>
      <c r="D1106">
        <v>25</v>
      </c>
      <c r="E1106" t="s">
        <v>2311</v>
      </c>
      <c r="F1106">
        <v>7785000</v>
      </c>
      <c r="G1106" t="s">
        <v>1638</v>
      </c>
      <c r="H1106" t="s">
        <v>2198</v>
      </c>
      <c r="I1106" t="s">
        <v>582</v>
      </c>
      <c r="J1106" t="s">
        <v>598</v>
      </c>
      <c r="M1106" t="s">
        <v>1693</v>
      </c>
      <c r="N1106" t="s">
        <v>1732</v>
      </c>
      <c r="O1106" t="s">
        <v>657</v>
      </c>
      <c r="P1106" t="s">
        <v>1125</v>
      </c>
      <c r="Q1106" t="s">
        <v>2229</v>
      </c>
      <c r="R1106" t="s">
        <v>2299</v>
      </c>
    </row>
    <row r="1107" spans="1:20" x14ac:dyDescent="0.2">
      <c r="A1107" s="1124">
        <v>11025077824000</v>
      </c>
      <c r="B1107" t="s">
        <v>1624</v>
      </c>
      <c r="C1107">
        <v>10</v>
      </c>
      <c r="D1107">
        <v>25</v>
      </c>
      <c r="E1107" t="s">
        <v>2311</v>
      </c>
      <c r="F1107">
        <v>7824000</v>
      </c>
      <c r="G1107" t="s">
        <v>1639</v>
      </c>
      <c r="H1107" t="s">
        <v>2198</v>
      </c>
      <c r="I1107" t="s">
        <v>582</v>
      </c>
      <c r="J1107" t="s">
        <v>598</v>
      </c>
      <c r="M1107" t="s">
        <v>1693</v>
      </c>
      <c r="N1107" t="s">
        <v>1732</v>
      </c>
      <c r="O1107" t="s">
        <v>657</v>
      </c>
      <c r="P1107" t="s">
        <v>1125</v>
      </c>
      <c r="Q1107" t="s">
        <v>2229</v>
      </c>
      <c r="R1107" t="s">
        <v>2299</v>
      </c>
    </row>
    <row r="1108" spans="1:20" hidden="1" x14ac:dyDescent="0.2">
      <c r="A1108" s="1124">
        <v>11025085239000</v>
      </c>
      <c r="B1108" t="s">
        <v>1624</v>
      </c>
      <c r="C1108">
        <v>10</v>
      </c>
      <c r="D1108">
        <v>25</v>
      </c>
      <c r="E1108" t="s">
        <v>2312</v>
      </c>
      <c r="F1108">
        <v>5239000</v>
      </c>
      <c r="G1108" t="s">
        <v>1739</v>
      </c>
      <c r="H1108" t="s">
        <v>2198</v>
      </c>
      <c r="I1108" t="s">
        <v>1625</v>
      </c>
      <c r="J1108" t="s">
        <v>1245</v>
      </c>
      <c r="K1108" t="s">
        <v>2300</v>
      </c>
      <c r="M1108" t="s">
        <v>1693</v>
      </c>
      <c r="N1108" t="s">
        <v>1732</v>
      </c>
      <c r="O1108" t="s">
        <v>657</v>
      </c>
      <c r="P1108" t="s">
        <v>1125</v>
      </c>
      <c r="Q1108" t="s">
        <v>2229</v>
      </c>
      <c r="R1108" t="s">
        <v>2299</v>
      </c>
    </row>
    <row r="1109" spans="1:20" hidden="1" x14ac:dyDescent="0.2">
      <c r="A1109" s="1124">
        <v>11025087010000</v>
      </c>
      <c r="B1109" t="s">
        <v>1624</v>
      </c>
      <c r="C1109">
        <v>10</v>
      </c>
      <c r="D1109">
        <v>25</v>
      </c>
      <c r="E1109" t="s">
        <v>2312</v>
      </c>
      <c r="F1109">
        <v>7010000</v>
      </c>
      <c r="G1109" t="s">
        <v>1628</v>
      </c>
      <c r="H1109" t="s">
        <v>2198</v>
      </c>
      <c r="I1109" t="s">
        <v>582</v>
      </c>
      <c r="J1109" t="s">
        <v>694</v>
      </c>
      <c r="K1109" t="s">
        <v>206</v>
      </c>
      <c r="M1109" t="s">
        <v>1693</v>
      </c>
      <c r="N1109" t="s">
        <v>1732</v>
      </c>
      <c r="O1109" t="s">
        <v>657</v>
      </c>
      <c r="P1109" t="s">
        <v>1125</v>
      </c>
      <c r="Q1109" t="s">
        <v>2229</v>
      </c>
      <c r="R1109" t="s">
        <v>2299</v>
      </c>
      <c r="S1109" t="s">
        <v>205</v>
      </c>
      <c r="T1109" t="s">
        <v>206</v>
      </c>
    </row>
    <row r="1110" spans="1:20" hidden="1" x14ac:dyDescent="0.2">
      <c r="A1110" s="1124">
        <v>11025087011000</v>
      </c>
      <c r="B1110" t="s">
        <v>1624</v>
      </c>
      <c r="C1110">
        <v>10</v>
      </c>
      <c r="D1110">
        <v>25</v>
      </c>
      <c r="E1110" t="s">
        <v>2312</v>
      </c>
      <c r="F1110">
        <v>7011000</v>
      </c>
      <c r="G1110" t="s">
        <v>1642</v>
      </c>
      <c r="H1110" t="s">
        <v>2198</v>
      </c>
      <c r="I1110" t="s">
        <v>582</v>
      </c>
      <c r="J1110" t="s">
        <v>694</v>
      </c>
      <c r="K1110" t="s">
        <v>206</v>
      </c>
      <c r="M1110" t="s">
        <v>1693</v>
      </c>
      <c r="N1110" t="s">
        <v>1732</v>
      </c>
      <c r="O1110" t="s">
        <v>657</v>
      </c>
      <c r="P1110" t="s">
        <v>1125</v>
      </c>
      <c r="Q1110" t="s">
        <v>2229</v>
      </c>
      <c r="R1110" t="s">
        <v>2299</v>
      </c>
      <c r="S1110" t="s">
        <v>205</v>
      </c>
      <c r="T1110" t="s">
        <v>206</v>
      </c>
    </row>
    <row r="1111" spans="1:20" hidden="1" x14ac:dyDescent="0.2">
      <c r="A1111" s="1124">
        <v>11025087013000</v>
      </c>
      <c r="B1111" t="s">
        <v>1624</v>
      </c>
      <c r="C1111">
        <v>10</v>
      </c>
      <c r="D1111">
        <v>25</v>
      </c>
      <c r="E1111" t="s">
        <v>2312</v>
      </c>
      <c r="F1111">
        <v>7013000</v>
      </c>
      <c r="G1111" t="s">
        <v>1698</v>
      </c>
      <c r="H1111" t="s">
        <v>2198</v>
      </c>
      <c r="I1111" t="s">
        <v>582</v>
      </c>
      <c r="J1111" t="s">
        <v>694</v>
      </c>
      <c r="K1111" t="s">
        <v>1572</v>
      </c>
      <c r="M1111" t="s">
        <v>1693</v>
      </c>
      <c r="N1111" t="s">
        <v>1732</v>
      </c>
      <c r="O1111" t="s">
        <v>657</v>
      </c>
      <c r="P1111" t="s">
        <v>1125</v>
      </c>
      <c r="Q1111" t="s">
        <v>2229</v>
      </c>
      <c r="R1111" t="s">
        <v>2299</v>
      </c>
      <c r="S1111" t="s">
        <v>205</v>
      </c>
      <c r="T1111" t="s">
        <v>1572</v>
      </c>
    </row>
    <row r="1112" spans="1:20" hidden="1" x14ac:dyDescent="0.2">
      <c r="A1112" s="1124">
        <v>11025087015000</v>
      </c>
      <c r="B1112" t="s">
        <v>1624</v>
      </c>
      <c r="C1112">
        <v>10</v>
      </c>
      <c r="D1112">
        <v>25</v>
      </c>
      <c r="E1112" t="s">
        <v>2312</v>
      </c>
      <c r="F1112">
        <v>7015000</v>
      </c>
      <c r="G1112" t="s">
        <v>1699</v>
      </c>
      <c r="H1112" t="s">
        <v>2198</v>
      </c>
      <c r="I1112" t="s">
        <v>582</v>
      </c>
      <c r="J1112" t="s">
        <v>694</v>
      </c>
      <c r="K1112" t="s">
        <v>1571</v>
      </c>
      <c r="M1112" t="s">
        <v>1693</v>
      </c>
      <c r="N1112" t="s">
        <v>1732</v>
      </c>
      <c r="O1112" t="s">
        <v>657</v>
      </c>
      <c r="P1112" t="s">
        <v>1125</v>
      </c>
      <c r="Q1112" t="s">
        <v>2229</v>
      </c>
      <c r="R1112" t="s">
        <v>2299</v>
      </c>
      <c r="S1112" t="s">
        <v>205</v>
      </c>
      <c r="T1112" t="s">
        <v>1571</v>
      </c>
    </row>
    <row r="1113" spans="1:20" hidden="1" x14ac:dyDescent="0.2">
      <c r="A1113" s="1124">
        <v>11025087019000</v>
      </c>
      <c r="B1113" t="s">
        <v>1624</v>
      </c>
      <c r="C1113">
        <v>10</v>
      </c>
      <c r="D1113">
        <v>25</v>
      </c>
      <c r="E1113" t="s">
        <v>2312</v>
      </c>
      <c r="F1113">
        <v>7019000</v>
      </c>
      <c r="G1113" t="s">
        <v>1735</v>
      </c>
      <c r="H1113" t="s">
        <v>2198</v>
      </c>
      <c r="I1113" t="s">
        <v>582</v>
      </c>
      <c r="J1113" t="s">
        <v>694</v>
      </c>
      <c r="K1113" t="s">
        <v>1344</v>
      </c>
      <c r="M1113" t="s">
        <v>1693</v>
      </c>
      <c r="N1113" t="s">
        <v>1732</v>
      </c>
      <c r="O1113" t="s">
        <v>657</v>
      </c>
      <c r="P1113" t="s">
        <v>1125</v>
      </c>
      <c r="Q1113" t="s">
        <v>2229</v>
      </c>
      <c r="R1113" t="s">
        <v>2299</v>
      </c>
      <c r="S1113" t="s">
        <v>205</v>
      </c>
      <c r="T1113" t="s">
        <v>1344</v>
      </c>
    </row>
    <row r="1114" spans="1:20" hidden="1" x14ac:dyDescent="0.2">
      <c r="A1114" s="1124">
        <v>11025087020000</v>
      </c>
      <c r="B1114" t="s">
        <v>1624</v>
      </c>
      <c r="C1114">
        <v>10</v>
      </c>
      <c r="D1114">
        <v>25</v>
      </c>
      <c r="E1114" t="s">
        <v>2312</v>
      </c>
      <c r="F1114">
        <v>7020000</v>
      </c>
      <c r="G1114" t="s">
        <v>1741</v>
      </c>
      <c r="H1114" t="s">
        <v>2198</v>
      </c>
      <c r="I1114" t="s">
        <v>582</v>
      </c>
      <c r="J1114" t="s">
        <v>694</v>
      </c>
      <c r="K1114" t="s">
        <v>1310</v>
      </c>
      <c r="M1114" t="s">
        <v>1693</v>
      </c>
      <c r="N1114" t="s">
        <v>1732</v>
      </c>
      <c r="O1114" t="s">
        <v>657</v>
      </c>
      <c r="P1114" t="s">
        <v>1125</v>
      </c>
      <c r="Q1114" t="s">
        <v>2229</v>
      </c>
      <c r="R1114" t="s">
        <v>2299</v>
      </c>
      <c r="S1114" t="s">
        <v>205</v>
      </c>
      <c r="T1114" t="s">
        <v>1310</v>
      </c>
    </row>
    <row r="1115" spans="1:20" hidden="1" x14ac:dyDescent="0.2">
      <c r="A1115" s="1124">
        <v>11025087021000</v>
      </c>
      <c r="B1115" t="s">
        <v>1624</v>
      </c>
      <c r="C1115">
        <v>10</v>
      </c>
      <c r="D1115">
        <v>25</v>
      </c>
      <c r="E1115" t="s">
        <v>2312</v>
      </c>
      <c r="F1115">
        <v>7021000</v>
      </c>
      <c r="G1115" t="s">
        <v>1771</v>
      </c>
      <c r="H1115" t="s">
        <v>2198</v>
      </c>
      <c r="I1115" t="s">
        <v>582</v>
      </c>
      <c r="J1115" t="s">
        <v>694</v>
      </c>
      <c r="K1115" t="s">
        <v>1309</v>
      </c>
      <c r="M1115" t="s">
        <v>1693</v>
      </c>
      <c r="N1115" t="s">
        <v>1732</v>
      </c>
      <c r="O1115" t="s">
        <v>657</v>
      </c>
      <c r="P1115" t="s">
        <v>1125</v>
      </c>
      <c r="Q1115" t="s">
        <v>2229</v>
      </c>
      <c r="R1115" t="s">
        <v>2299</v>
      </c>
      <c r="S1115" t="s">
        <v>205</v>
      </c>
      <c r="T1115" t="s">
        <v>1309</v>
      </c>
    </row>
    <row r="1116" spans="1:20" hidden="1" x14ac:dyDescent="0.2">
      <c r="A1116" s="1124">
        <v>11025087022000</v>
      </c>
      <c r="B1116" t="s">
        <v>1624</v>
      </c>
      <c r="C1116">
        <v>10</v>
      </c>
      <c r="D1116">
        <v>25</v>
      </c>
      <c r="E1116" t="s">
        <v>2312</v>
      </c>
      <c r="F1116">
        <v>7022000</v>
      </c>
      <c r="G1116" t="s">
        <v>2304</v>
      </c>
      <c r="H1116" t="s">
        <v>2198</v>
      </c>
      <c r="I1116" t="s">
        <v>582</v>
      </c>
      <c r="J1116" t="s">
        <v>694</v>
      </c>
      <c r="K1116" t="s">
        <v>1344</v>
      </c>
      <c r="M1116" t="s">
        <v>1693</v>
      </c>
      <c r="N1116" t="s">
        <v>1732</v>
      </c>
      <c r="O1116" t="s">
        <v>657</v>
      </c>
      <c r="P1116" t="s">
        <v>1125</v>
      </c>
      <c r="Q1116" t="s">
        <v>2229</v>
      </c>
      <c r="R1116" t="s">
        <v>2299</v>
      </c>
      <c r="S1116" t="s">
        <v>205</v>
      </c>
      <c r="T1116" t="s">
        <v>1344</v>
      </c>
    </row>
    <row r="1117" spans="1:20" hidden="1" x14ac:dyDescent="0.2">
      <c r="A1117" s="1124">
        <v>11025087031000</v>
      </c>
      <c r="B1117" t="s">
        <v>1624</v>
      </c>
      <c r="C1117">
        <v>10</v>
      </c>
      <c r="D1117">
        <v>25</v>
      </c>
      <c r="E1117" t="s">
        <v>2312</v>
      </c>
      <c r="F1117">
        <v>7031000</v>
      </c>
      <c r="G1117" t="s">
        <v>1632</v>
      </c>
      <c r="H1117" t="s">
        <v>2198</v>
      </c>
      <c r="I1117" t="s">
        <v>582</v>
      </c>
      <c r="J1117" t="s">
        <v>694</v>
      </c>
      <c r="K1117" t="s">
        <v>1569</v>
      </c>
      <c r="M1117" t="s">
        <v>1693</v>
      </c>
      <c r="N1117" t="s">
        <v>1732</v>
      </c>
      <c r="O1117" t="s">
        <v>657</v>
      </c>
      <c r="P1117" t="s">
        <v>1125</v>
      </c>
      <c r="Q1117" t="s">
        <v>2229</v>
      </c>
      <c r="R1117" t="s">
        <v>2299</v>
      </c>
      <c r="S1117" t="s">
        <v>205</v>
      </c>
      <c r="T1117" t="s">
        <v>1569</v>
      </c>
    </row>
    <row r="1118" spans="1:20" hidden="1" x14ac:dyDescent="0.2">
      <c r="A1118" s="1124">
        <v>11025087032000</v>
      </c>
      <c r="B1118" t="s">
        <v>1624</v>
      </c>
      <c r="C1118">
        <v>10</v>
      </c>
      <c r="D1118">
        <v>25</v>
      </c>
      <c r="E1118" t="s">
        <v>2312</v>
      </c>
      <c r="F1118">
        <v>7032000</v>
      </c>
      <c r="G1118" t="s">
        <v>1633</v>
      </c>
      <c r="H1118" t="s">
        <v>2198</v>
      </c>
      <c r="I1118" t="s">
        <v>582</v>
      </c>
      <c r="J1118" t="s">
        <v>694</v>
      </c>
      <c r="K1118" t="s">
        <v>199</v>
      </c>
      <c r="M1118" t="s">
        <v>1693</v>
      </c>
      <c r="N1118" t="s">
        <v>1732</v>
      </c>
      <c r="O1118" t="s">
        <v>657</v>
      </c>
      <c r="P1118" t="s">
        <v>1125</v>
      </c>
      <c r="Q1118" t="s">
        <v>2229</v>
      </c>
      <c r="R1118" t="s">
        <v>2299</v>
      </c>
      <c r="S1118" t="s">
        <v>205</v>
      </c>
      <c r="T1118" t="s">
        <v>199</v>
      </c>
    </row>
    <row r="1119" spans="1:20" hidden="1" x14ac:dyDescent="0.2">
      <c r="A1119" s="1124">
        <v>11025087033000</v>
      </c>
      <c r="B1119" t="s">
        <v>1624</v>
      </c>
      <c r="C1119">
        <v>10</v>
      </c>
      <c r="D1119">
        <v>25</v>
      </c>
      <c r="E1119" t="s">
        <v>2312</v>
      </c>
      <c r="F1119">
        <v>7033000</v>
      </c>
      <c r="G1119" t="s">
        <v>1668</v>
      </c>
      <c r="H1119" t="s">
        <v>2198</v>
      </c>
      <c r="I1119" t="s">
        <v>582</v>
      </c>
      <c r="J1119" t="s">
        <v>694</v>
      </c>
      <c r="K1119" t="s">
        <v>1569</v>
      </c>
      <c r="M1119" t="s">
        <v>1693</v>
      </c>
      <c r="N1119" t="s">
        <v>1732</v>
      </c>
      <c r="O1119" t="s">
        <v>657</v>
      </c>
      <c r="P1119" t="s">
        <v>1125</v>
      </c>
      <c r="Q1119" t="s">
        <v>2229</v>
      </c>
      <c r="R1119" t="s">
        <v>2299</v>
      </c>
      <c r="S1119" t="s">
        <v>205</v>
      </c>
      <c r="T1119" t="s">
        <v>1569</v>
      </c>
    </row>
    <row r="1120" spans="1:20" hidden="1" x14ac:dyDescent="0.2">
      <c r="A1120" s="1124">
        <v>11025087034000</v>
      </c>
      <c r="B1120" t="s">
        <v>1624</v>
      </c>
      <c r="C1120">
        <v>10</v>
      </c>
      <c r="D1120">
        <v>25</v>
      </c>
      <c r="E1120" t="s">
        <v>2312</v>
      </c>
      <c r="F1120">
        <v>7034000</v>
      </c>
      <c r="G1120" t="s">
        <v>1634</v>
      </c>
      <c r="H1120" t="s">
        <v>2198</v>
      </c>
      <c r="I1120" t="s">
        <v>582</v>
      </c>
      <c r="J1120" t="s">
        <v>694</v>
      </c>
      <c r="K1120" t="s">
        <v>1569</v>
      </c>
      <c r="M1120" t="s">
        <v>1693</v>
      </c>
      <c r="N1120" t="s">
        <v>1732</v>
      </c>
      <c r="O1120" t="s">
        <v>657</v>
      </c>
      <c r="P1120" t="s">
        <v>1125</v>
      </c>
      <c r="Q1120" t="s">
        <v>2229</v>
      </c>
      <c r="R1120" t="s">
        <v>2299</v>
      </c>
      <c r="S1120" t="s">
        <v>205</v>
      </c>
      <c r="T1120" t="s">
        <v>1569</v>
      </c>
    </row>
    <row r="1121" spans="1:20" x14ac:dyDescent="0.2">
      <c r="A1121" s="1124">
        <v>11025087215000</v>
      </c>
      <c r="B1121" t="s">
        <v>1624</v>
      </c>
      <c r="C1121">
        <v>10</v>
      </c>
      <c r="D1121">
        <v>25</v>
      </c>
      <c r="E1121" t="s">
        <v>2312</v>
      </c>
      <c r="F1121">
        <v>7215000</v>
      </c>
      <c r="G1121" t="s">
        <v>1743</v>
      </c>
      <c r="H1121" t="s">
        <v>2198</v>
      </c>
      <c r="I1121" t="s">
        <v>582</v>
      </c>
      <c r="J1121" t="s">
        <v>598</v>
      </c>
      <c r="K1121" t="s">
        <v>50</v>
      </c>
      <c r="M1121" t="s">
        <v>1693</v>
      </c>
      <c r="N1121" t="s">
        <v>1732</v>
      </c>
      <c r="O1121" t="s">
        <v>657</v>
      </c>
      <c r="P1121" t="s">
        <v>1125</v>
      </c>
      <c r="Q1121" t="s">
        <v>2229</v>
      </c>
      <c r="R1121" t="s">
        <v>2299</v>
      </c>
    </row>
    <row r="1122" spans="1:20" x14ac:dyDescent="0.2">
      <c r="A1122" s="1124">
        <v>11025087240000</v>
      </c>
      <c r="B1122" t="s">
        <v>1624</v>
      </c>
      <c r="C1122">
        <v>10</v>
      </c>
      <c r="D1122">
        <v>25</v>
      </c>
      <c r="E1122" t="s">
        <v>2312</v>
      </c>
      <c r="F1122">
        <v>7240000</v>
      </c>
      <c r="G1122" t="s">
        <v>1636</v>
      </c>
      <c r="H1122" t="s">
        <v>2198</v>
      </c>
      <c r="I1122" t="s">
        <v>582</v>
      </c>
      <c r="J1122" t="s">
        <v>598</v>
      </c>
      <c r="K1122" t="s">
        <v>50</v>
      </c>
      <c r="M1122" t="s">
        <v>1693</v>
      </c>
      <c r="N1122" t="s">
        <v>1732</v>
      </c>
      <c r="O1122" t="s">
        <v>657</v>
      </c>
      <c r="P1122" t="s">
        <v>1125</v>
      </c>
      <c r="Q1122" t="s">
        <v>2229</v>
      </c>
      <c r="R1122" t="s">
        <v>2299</v>
      </c>
    </row>
    <row r="1123" spans="1:20" x14ac:dyDescent="0.2">
      <c r="A1123" s="1124">
        <v>11025087280000</v>
      </c>
      <c r="B1123" t="s">
        <v>1624</v>
      </c>
      <c r="C1123">
        <v>10</v>
      </c>
      <c r="D1123">
        <v>25</v>
      </c>
      <c r="E1123" t="s">
        <v>2312</v>
      </c>
      <c r="F1123">
        <v>7280000</v>
      </c>
      <c r="G1123" t="s">
        <v>1736</v>
      </c>
      <c r="H1123" t="s">
        <v>2198</v>
      </c>
      <c r="I1123" t="s">
        <v>582</v>
      </c>
      <c r="J1123" t="s">
        <v>598</v>
      </c>
      <c r="K1123" t="s">
        <v>50</v>
      </c>
      <c r="M1123" t="s">
        <v>1693</v>
      </c>
      <c r="N1123" t="s">
        <v>1732</v>
      </c>
      <c r="O1123" t="s">
        <v>657</v>
      </c>
      <c r="P1123" t="s">
        <v>1125</v>
      </c>
      <c r="Q1123" t="s">
        <v>2229</v>
      </c>
      <c r="R1123" t="s">
        <v>2299</v>
      </c>
    </row>
    <row r="1124" spans="1:20" x14ac:dyDescent="0.2">
      <c r="A1124" s="1124">
        <v>11025087285000</v>
      </c>
      <c r="B1124" t="s">
        <v>1624</v>
      </c>
      <c r="C1124">
        <v>10</v>
      </c>
      <c r="D1124">
        <v>25</v>
      </c>
      <c r="E1124" t="s">
        <v>2312</v>
      </c>
      <c r="F1124">
        <v>7285000</v>
      </c>
      <c r="G1124" t="s">
        <v>1700</v>
      </c>
      <c r="H1124" t="s">
        <v>2198</v>
      </c>
      <c r="I1124" t="s">
        <v>582</v>
      </c>
      <c r="J1124" t="s">
        <v>598</v>
      </c>
      <c r="K1124" t="s">
        <v>50</v>
      </c>
      <c r="M1124" t="s">
        <v>1693</v>
      </c>
      <c r="N1124" t="s">
        <v>1732</v>
      </c>
      <c r="O1124" t="s">
        <v>657</v>
      </c>
      <c r="P1124" t="s">
        <v>1125</v>
      </c>
      <c r="Q1124" t="s">
        <v>2229</v>
      </c>
      <c r="R1124" t="s">
        <v>2299</v>
      </c>
    </row>
    <row r="1125" spans="1:20" x14ac:dyDescent="0.2">
      <c r="A1125" s="1124">
        <v>11025087560000</v>
      </c>
      <c r="B1125" t="s">
        <v>1624</v>
      </c>
      <c r="C1125">
        <v>10</v>
      </c>
      <c r="D1125">
        <v>25</v>
      </c>
      <c r="E1125" t="s">
        <v>2312</v>
      </c>
      <c r="F1125">
        <v>7560000</v>
      </c>
      <c r="G1125" t="s">
        <v>1646</v>
      </c>
      <c r="H1125" t="s">
        <v>2198</v>
      </c>
      <c r="I1125" t="s">
        <v>582</v>
      </c>
      <c r="J1125" t="s">
        <v>598</v>
      </c>
      <c r="M1125" t="s">
        <v>1693</v>
      </c>
      <c r="N1125" t="s">
        <v>1732</v>
      </c>
      <c r="O1125" t="s">
        <v>657</v>
      </c>
      <c r="P1125" t="s">
        <v>1125</v>
      </c>
      <c r="Q1125" t="s">
        <v>2229</v>
      </c>
      <c r="R1125" t="s">
        <v>2299</v>
      </c>
    </row>
    <row r="1126" spans="1:20" x14ac:dyDescent="0.2">
      <c r="A1126" s="1124">
        <v>11025087574000</v>
      </c>
      <c r="B1126" t="s">
        <v>1624</v>
      </c>
      <c r="C1126">
        <v>10</v>
      </c>
      <c r="D1126">
        <v>25</v>
      </c>
      <c r="E1126" t="s">
        <v>2312</v>
      </c>
      <c r="F1126">
        <v>7574000</v>
      </c>
      <c r="G1126" t="s">
        <v>1647</v>
      </c>
      <c r="H1126" t="s">
        <v>2198</v>
      </c>
      <c r="I1126" t="s">
        <v>582</v>
      </c>
      <c r="J1126" t="s">
        <v>598</v>
      </c>
      <c r="M1126" t="s">
        <v>1693</v>
      </c>
      <c r="N1126" t="s">
        <v>1732</v>
      </c>
      <c r="O1126" t="s">
        <v>657</v>
      </c>
      <c r="P1126" t="s">
        <v>1125</v>
      </c>
      <c r="Q1126" t="s">
        <v>2229</v>
      </c>
      <c r="R1126" t="s">
        <v>2299</v>
      </c>
    </row>
    <row r="1127" spans="1:20" x14ac:dyDescent="0.2">
      <c r="A1127" s="1124">
        <v>11025087588000</v>
      </c>
      <c r="B1127" t="s">
        <v>1624</v>
      </c>
      <c r="C1127">
        <v>10</v>
      </c>
      <c r="D1127">
        <v>25</v>
      </c>
      <c r="E1127" t="s">
        <v>2312</v>
      </c>
      <c r="F1127">
        <v>7588000</v>
      </c>
      <c r="G1127" t="s">
        <v>1681</v>
      </c>
      <c r="H1127" t="s">
        <v>2198</v>
      </c>
      <c r="I1127" t="s">
        <v>582</v>
      </c>
      <c r="J1127" t="s">
        <v>598</v>
      </c>
      <c r="M1127" t="s">
        <v>1693</v>
      </c>
      <c r="N1127" t="s">
        <v>1732</v>
      </c>
      <c r="O1127" t="s">
        <v>657</v>
      </c>
      <c r="P1127" t="s">
        <v>1125</v>
      </c>
      <c r="Q1127" t="s">
        <v>2229</v>
      </c>
      <c r="R1127" t="s">
        <v>2299</v>
      </c>
    </row>
    <row r="1128" spans="1:20" x14ac:dyDescent="0.2">
      <c r="A1128" s="1124">
        <v>11025087638000</v>
      </c>
      <c r="B1128" t="s">
        <v>1624</v>
      </c>
      <c r="C1128">
        <v>10</v>
      </c>
      <c r="D1128">
        <v>25</v>
      </c>
      <c r="E1128" t="s">
        <v>2312</v>
      </c>
      <c r="F1128">
        <v>7638000</v>
      </c>
      <c r="G1128" t="s">
        <v>1682</v>
      </c>
      <c r="H1128" t="s">
        <v>2198</v>
      </c>
      <c r="I1128" t="s">
        <v>582</v>
      </c>
      <c r="J1128" t="s">
        <v>598</v>
      </c>
      <c r="M1128" t="s">
        <v>1693</v>
      </c>
      <c r="N1128" t="s">
        <v>1732</v>
      </c>
      <c r="O1128" t="s">
        <v>657</v>
      </c>
      <c r="P1128" t="s">
        <v>1125</v>
      </c>
      <c r="Q1128" t="s">
        <v>2229</v>
      </c>
      <c r="R1128" t="s">
        <v>2299</v>
      </c>
    </row>
    <row r="1129" spans="1:20" x14ac:dyDescent="0.2">
      <c r="A1129" s="1124">
        <v>11025087785000</v>
      </c>
      <c r="B1129" t="s">
        <v>1624</v>
      </c>
      <c r="C1129">
        <v>10</v>
      </c>
      <c r="D1129">
        <v>25</v>
      </c>
      <c r="E1129" t="s">
        <v>2312</v>
      </c>
      <c r="F1129">
        <v>7785000</v>
      </c>
      <c r="G1129" t="s">
        <v>1638</v>
      </c>
      <c r="H1129" t="s">
        <v>2198</v>
      </c>
      <c r="I1129" t="s">
        <v>582</v>
      </c>
      <c r="J1129" t="s">
        <v>598</v>
      </c>
      <c r="M1129" t="s">
        <v>1693</v>
      </c>
      <c r="N1129" t="s">
        <v>1732</v>
      </c>
      <c r="O1129" t="s">
        <v>657</v>
      </c>
      <c r="P1129" t="s">
        <v>1125</v>
      </c>
      <c r="Q1129" t="s">
        <v>2229</v>
      </c>
      <c r="R1129" t="s">
        <v>2299</v>
      </c>
    </row>
    <row r="1130" spans="1:20" x14ac:dyDescent="0.2">
      <c r="A1130" s="1124">
        <v>11025087824000</v>
      </c>
      <c r="B1130" t="s">
        <v>1624</v>
      </c>
      <c r="C1130">
        <v>10</v>
      </c>
      <c r="D1130">
        <v>25</v>
      </c>
      <c r="E1130" t="s">
        <v>2312</v>
      </c>
      <c r="F1130">
        <v>7824000</v>
      </c>
      <c r="G1130" t="s">
        <v>1639</v>
      </c>
      <c r="H1130" t="s">
        <v>2198</v>
      </c>
      <c r="I1130" t="s">
        <v>582</v>
      </c>
      <c r="J1130" t="s">
        <v>598</v>
      </c>
      <c r="M1130" t="s">
        <v>1693</v>
      </c>
      <c r="N1130" t="s">
        <v>1732</v>
      </c>
      <c r="O1130" t="s">
        <v>657</v>
      </c>
      <c r="P1130" t="s">
        <v>1125</v>
      </c>
      <c r="Q1130" t="s">
        <v>2229</v>
      </c>
      <c r="R1130" t="s">
        <v>2299</v>
      </c>
    </row>
    <row r="1131" spans="1:20" hidden="1" x14ac:dyDescent="0.2">
      <c r="A1131" s="1124">
        <v>11025095239000</v>
      </c>
      <c r="B1131" t="s">
        <v>1624</v>
      </c>
      <c r="C1131">
        <v>10</v>
      </c>
      <c r="D1131">
        <v>25</v>
      </c>
      <c r="E1131" t="s">
        <v>2313</v>
      </c>
      <c r="F1131">
        <v>5239000</v>
      </c>
      <c r="G1131" t="s">
        <v>1739</v>
      </c>
      <c r="H1131" t="s">
        <v>2198</v>
      </c>
      <c r="I1131" t="s">
        <v>1625</v>
      </c>
      <c r="J1131" t="s">
        <v>1245</v>
      </c>
      <c r="K1131" t="s">
        <v>2300</v>
      </c>
      <c r="M1131" t="s">
        <v>1693</v>
      </c>
      <c r="N1131" t="s">
        <v>1732</v>
      </c>
      <c r="O1131" t="s">
        <v>657</v>
      </c>
      <c r="P1131" t="s">
        <v>1125</v>
      </c>
      <c r="Q1131" t="s">
        <v>2229</v>
      </c>
      <c r="R1131" t="s">
        <v>2299</v>
      </c>
    </row>
    <row r="1132" spans="1:20" hidden="1" x14ac:dyDescent="0.2">
      <c r="A1132" s="1124">
        <v>11025097010000</v>
      </c>
      <c r="B1132" t="s">
        <v>1624</v>
      </c>
      <c r="C1132">
        <v>10</v>
      </c>
      <c r="D1132">
        <v>25</v>
      </c>
      <c r="E1132" t="s">
        <v>2313</v>
      </c>
      <c r="F1132">
        <v>7010000</v>
      </c>
      <c r="G1132" t="s">
        <v>1628</v>
      </c>
      <c r="H1132" t="s">
        <v>2198</v>
      </c>
      <c r="I1132" t="s">
        <v>582</v>
      </c>
      <c r="J1132" t="s">
        <v>694</v>
      </c>
      <c r="K1132" t="s">
        <v>206</v>
      </c>
      <c r="M1132" t="s">
        <v>1693</v>
      </c>
      <c r="N1132" t="s">
        <v>1732</v>
      </c>
      <c r="O1132" t="s">
        <v>657</v>
      </c>
      <c r="P1132" t="s">
        <v>1125</v>
      </c>
      <c r="Q1132" t="s">
        <v>2229</v>
      </c>
      <c r="R1132" t="s">
        <v>2299</v>
      </c>
      <c r="S1132" t="s">
        <v>205</v>
      </c>
      <c r="T1132" t="s">
        <v>206</v>
      </c>
    </row>
    <row r="1133" spans="1:20" hidden="1" x14ac:dyDescent="0.2">
      <c r="A1133" s="1124">
        <v>11025097011000</v>
      </c>
      <c r="B1133" t="s">
        <v>1624</v>
      </c>
      <c r="C1133">
        <v>10</v>
      </c>
      <c r="D1133">
        <v>25</v>
      </c>
      <c r="E1133" t="s">
        <v>2313</v>
      </c>
      <c r="F1133">
        <v>7011000</v>
      </c>
      <c r="G1133" t="s">
        <v>1642</v>
      </c>
      <c r="H1133" t="s">
        <v>2198</v>
      </c>
      <c r="I1133" t="s">
        <v>582</v>
      </c>
      <c r="J1133" t="s">
        <v>694</v>
      </c>
      <c r="K1133" t="s">
        <v>206</v>
      </c>
      <c r="M1133" t="s">
        <v>1693</v>
      </c>
      <c r="N1133" t="s">
        <v>1732</v>
      </c>
      <c r="O1133" t="s">
        <v>657</v>
      </c>
      <c r="P1133" t="s">
        <v>1125</v>
      </c>
      <c r="Q1133" t="s">
        <v>2229</v>
      </c>
      <c r="R1133" t="s">
        <v>2299</v>
      </c>
      <c r="S1133" t="s">
        <v>205</v>
      </c>
      <c r="T1133" t="s">
        <v>206</v>
      </c>
    </row>
    <row r="1134" spans="1:20" hidden="1" x14ac:dyDescent="0.2">
      <c r="A1134" s="1124">
        <v>11025097013000</v>
      </c>
      <c r="B1134" t="s">
        <v>1624</v>
      </c>
      <c r="C1134">
        <v>10</v>
      </c>
      <c r="D1134">
        <v>25</v>
      </c>
      <c r="E1134" t="s">
        <v>2313</v>
      </c>
      <c r="F1134">
        <v>7013000</v>
      </c>
      <c r="G1134" t="s">
        <v>1698</v>
      </c>
      <c r="H1134" t="s">
        <v>2198</v>
      </c>
      <c r="I1134" t="s">
        <v>582</v>
      </c>
      <c r="J1134" t="s">
        <v>694</v>
      </c>
      <c r="K1134" t="s">
        <v>1572</v>
      </c>
      <c r="M1134" t="s">
        <v>1693</v>
      </c>
      <c r="N1134" t="s">
        <v>1732</v>
      </c>
      <c r="O1134" t="s">
        <v>657</v>
      </c>
      <c r="P1134" t="s">
        <v>1125</v>
      </c>
      <c r="Q1134" t="s">
        <v>2229</v>
      </c>
      <c r="R1134" t="s">
        <v>2299</v>
      </c>
      <c r="S1134" t="s">
        <v>205</v>
      </c>
      <c r="T1134" t="s">
        <v>1572</v>
      </c>
    </row>
    <row r="1135" spans="1:20" hidden="1" x14ac:dyDescent="0.2">
      <c r="A1135" s="1124">
        <v>11025097015000</v>
      </c>
      <c r="B1135" t="s">
        <v>1624</v>
      </c>
      <c r="C1135">
        <v>10</v>
      </c>
      <c r="D1135">
        <v>25</v>
      </c>
      <c r="E1135" t="s">
        <v>2313</v>
      </c>
      <c r="F1135">
        <v>7015000</v>
      </c>
      <c r="G1135" t="s">
        <v>1699</v>
      </c>
      <c r="H1135" t="s">
        <v>2198</v>
      </c>
      <c r="I1135" t="s">
        <v>582</v>
      </c>
      <c r="J1135" t="s">
        <v>694</v>
      </c>
      <c r="K1135" t="s">
        <v>1571</v>
      </c>
      <c r="M1135" t="s">
        <v>1693</v>
      </c>
      <c r="N1135" t="s">
        <v>1732</v>
      </c>
      <c r="O1135" t="s">
        <v>657</v>
      </c>
      <c r="P1135" t="s">
        <v>1125</v>
      </c>
      <c r="Q1135" t="s">
        <v>2229</v>
      </c>
      <c r="R1135" t="s">
        <v>2299</v>
      </c>
      <c r="S1135" t="s">
        <v>205</v>
      </c>
      <c r="T1135" t="s">
        <v>1571</v>
      </c>
    </row>
    <row r="1136" spans="1:20" hidden="1" x14ac:dyDescent="0.2">
      <c r="A1136" s="1124">
        <v>11025097019000</v>
      </c>
      <c r="B1136" t="s">
        <v>1624</v>
      </c>
      <c r="C1136">
        <v>10</v>
      </c>
      <c r="D1136">
        <v>25</v>
      </c>
      <c r="E1136" t="s">
        <v>2313</v>
      </c>
      <c r="F1136">
        <v>7019000</v>
      </c>
      <c r="G1136" t="s">
        <v>1735</v>
      </c>
      <c r="H1136" t="s">
        <v>2198</v>
      </c>
      <c r="I1136" t="s">
        <v>582</v>
      </c>
      <c r="J1136" t="s">
        <v>694</v>
      </c>
      <c r="K1136" t="s">
        <v>1344</v>
      </c>
      <c r="M1136" t="s">
        <v>1693</v>
      </c>
      <c r="N1136" t="s">
        <v>1732</v>
      </c>
      <c r="O1136" t="s">
        <v>657</v>
      </c>
      <c r="P1136" t="s">
        <v>1125</v>
      </c>
      <c r="Q1136" t="s">
        <v>2229</v>
      </c>
      <c r="R1136" t="s">
        <v>2299</v>
      </c>
      <c r="S1136" t="s">
        <v>205</v>
      </c>
      <c r="T1136" t="s">
        <v>1344</v>
      </c>
    </row>
    <row r="1137" spans="1:20" hidden="1" x14ac:dyDescent="0.2">
      <c r="A1137" s="1124">
        <v>11025097020000</v>
      </c>
      <c r="B1137" t="s">
        <v>1624</v>
      </c>
      <c r="C1137">
        <v>10</v>
      </c>
      <c r="D1137">
        <v>25</v>
      </c>
      <c r="E1137" t="s">
        <v>2313</v>
      </c>
      <c r="F1137">
        <v>7020000</v>
      </c>
      <c r="G1137" t="s">
        <v>1741</v>
      </c>
      <c r="H1137" t="s">
        <v>2198</v>
      </c>
      <c r="I1137" t="s">
        <v>582</v>
      </c>
      <c r="J1137" t="s">
        <v>694</v>
      </c>
      <c r="K1137" t="s">
        <v>1310</v>
      </c>
      <c r="M1137" t="s">
        <v>1693</v>
      </c>
      <c r="N1137" t="s">
        <v>1732</v>
      </c>
      <c r="O1137" t="s">
        <v>657</v>
      </c>
      <c r="P1137" t="s">
        <v>1125</v>
      </c>
      <c r="Q1137" t="s">
        <v>2229</v>
      </c>
      <c r="R1137" t="s">
        <v>2299</v>
      </c>
      <c r="S1137" t="s">
        <v>205</v>
      </c>
      <c r="T1137" t="s">
        <v>1310</v>
      </c>
    </row>
    <row r="1138" spans="1:20" hidden="1" x14ac:dyDescent="0.2">
      <c r="A1138" s="1124">
        <v>11025097021000</v>
      </c>
      <c r="B1138" t="s">
        <v>1624</v>
      </c>
      <c r="C1138">
        <v>10</v>
      </c>
      <c r="D1138">
        <v>25</v>
      </c>
      <c r="E1138" t="s">
        <v>2313</v>
      </c>
      <c r="F1138">
        <v>7021000</v>
      </c>
      <c r="G1138" t="s">
        <v>1771</v>
      </c>
      <c r="H1138" t="s">
        <v>2198</v>
      </c>
      <c r="I1138" t="s">
        <v>582</v>
      </c>
      <c r="J1138" t="s">
        <v>694</v>
      </c>
      <c r="K1138" t="s">
        <v>1309</v>
      </c>
      <c r="M1138" t="s">
        <v>1693</v>
      </c>
      <c r="N1138" t="s">
        <v>1732</v>
      </c>
      <c r="O1138" t="s">
        <v>657</v>
      </c>
      <c r="P1138" t="s">
        <v>1125</v>
      </c>
      <c r="Q1138" t="s">
        <v>2229</v>
      </c>
      <c r="R1138" t="s">
        <v>2299</v>
      </c>
      <c r="S1138" t="s">
        <v>205</v>
      </c>
      <c r="T1138" t="s">
        <v>1309</v>
      </c>
    </row>
    <row r="1139" spans="1:20" hidden="1" x14ac:dyDescent="0.2">
      <c r="A1139" s="1124">
        <v>11025097022000</v>
      </c>
      <c r="B1139" t="s">
        <v>1624</v>
      </c>
      <c r="C1139">
        <v>10</v>
      </c>
      <c r="D1139">
        <v>25</v>
      </c>
      <c r="E1139" t="s">
        <v>2313</v>
      </c>
      <c r="F1139">
        <v>7022000</v>
      </c>
      <c r="G1139" t="s">
        <v>2304</v>
      </c>
      <c r="H1139" t="s">
        <v>2198</v>
      </c>
      <c r="I1139" t="s">
        <v>582</v>
      </c>
      <c r="J1139" t="s">
        <v>694</v>
      </c>
      <c r="K1139" t="s">
        <v>1344</v>
      </c>
      <c r="M1139" t="s">
        <v>1693</v>
      </c>
      <c r="N1139" t="s">
        <v>1732</v>
      </c>
      <c r="O1139" t="s">
        <v>657</v>
      </c>
      <c r="P1139" t="s">
        <v>1125</v>
      </c>
      <c r="Q1139" t="s">
        <v>2229</v>
      </c>
      <c r="R1139" t="s">
        <v>2299</v>
      </c>
      <c r="S1139" t="s">
        <v>205</v>
      </c>
      <c r="T1139" t="s">
        <v>1344</v>
      </c>
    </row>
    <row r="1140" spans="1:20" hidden="1" x14ac:dyDescent="0.2">
      <c r="A1140" s="1124">
        <v>11025097031000</v>
      </c>
      <c r="B1140" t="s">
        <v>1624</v>
      </c>
      <c r="C1140">
        <v>10</v>
      </c>
      <c r="D1140">
        <v>25</v>
      </c>
      <c r="E1140" t="s">
        <v>2313</v>
      </c>
      <c r="F1140">
        <v>7031000</v>
      </c>
      <c r="G1140" t="s">
        <v>1632</v>
      </c>
      <c r="H1140" t="s">
        <v>2198</v>
      </c>
      <c r="I1140" t="s">
        <v>582</v>
      </c>
      <c r="J1140" t="s">
        <v>694</v>
      </c>
      <c r="K1140" t="s">
        <v>1569</v>
      </c>
      <c r="M1140" t="s">
        <v>1693</v>
      </c>
      <c r="N1140" t="s">
        <v>1732</v>
      </c>
      <c r="O1140" t="s">
        <v>657</v>
      </c>
      <c r="P1140" t="s">
        <v>1125</v>
      </c>
      <c r="Q1140" t="s">
        <v>2229</v>
      </c>
      <c r="R1140" t="s">
        <v>2299</v>
      </c>
      <c r="S1140" t="s">
        <v>205</v>
      </c>
      <c r="T1140" t="s">
        <v>1569</v>
      </c>
    </row>
    <row r="1141" spans="1:20" hidden="1" x14ac:dyDescent="0.2">
      <c r="A1141" s="1124">
        <v>11025097032000</v>
      </c>
      <c r="B1141" t="s">
        <v>1624</v>
      </c>
      <c r="C1141">
        <v>10</v>
      </c>
      <c r="D1141">
        <v>25</v>
      </c>
      <c r="E1141" t="s">
        <v>2313</v>
      </c>
      <c r="F1141">
        <v>7032000</v>
      </c>
      <c r="G1141" t="s">
        <v>1633</v>
      </c>
      <c r="H1141" t="s">
        <v>2198</v>
      </c>
      <c r="I1141" t="s">
        <v>582</v>
      </c>
      <c r="J1141" t="s">
        <v>694</v>
      </c>
      <c r="K1141" t="s">
        <v>199</v>
      </c>
      <c r="M1141" t="s">
        <v>1693</v>
      </c>
      <c r="N1141" t="s">
        <v>1732</v>
      </c>
      <c r="O1141" t="s">
        <v>657</v>
      </c>
      <c r="P1141" t="s">
        <v>1125</v>
      </c>
      <c r="Q1141" t="s">
        <v>2229</v>
      </c>
      <c r="R1141" t="s">
        <v>2299</v>
      </c>
      <c r="S1141" t="s">
        <v>205</v>
      </c>
      <c r="T1141" t="s">
        <v>199</v>
      </c>
    </row>
    <row r="1142" spans="1:20" hidden="1" x14ac:dyDescent="0.2">
      <c r="A1142" s="1124">
        <v>11025097033000</v>
      </c>
      <c r="B1142" t="s">
        <v>1624</v>
      </c>
      <c r="C1142">
        <v>10</v>
      </c>
      <c r="D1142">
        <v>25</v>
      </c>
      <c r="E1142" t="s">
        <v>2313</v>
      </c>
      <c r="F1142">
        <v>7033000</v>
      </c>
      <c r="G1142" t="s">
        <v>1668</v>
      </c>
      <c r="H1142" t="s">
        <v>2198</v>
      </c>
      <c r="I1142" t="s">
        <v>582</v>
      </c>
      <c r="J1142" t="s">
        <v>694</v>
      </c>
      <c r="K1142" t="s">
        <v>1569</v>
      </c>
      <c r="M1142" t="s">
        <v>1693</v>
      </c>
      <c r="N1142" t="s">
        <v>1732</v>
      </c>
      <c r="O1142" t="s">
        <v>657</v>
      </c>
      <c r="P1142" t="s">
        <v>1125</v>
      </c>
      <c r="Q1142" t="s">
        <v>2229</v>
      </c>
      <c r="R1142" t="s">
        <v>2299</v>
      </c>
      <c r="S1142" t="s">
        <v>205</v>
      </c>
      <c r="T1142" t="s">
        <v>1569</v>
      </c>
    </row>
    <row r="1143" spans="1:20" hidden="1" x14ac:dyDescent="0.2">
      <c r="A1143" s="1124">
        <v>11025097034000</v>
      </c>
      <c r="B1143" t="s">
        <v>1624</v>
      </c>
      <c r="C1143">
        <v>10</v>
      </c>
      <c r="D1143">
        <v>25</v>
      </c>
      <c r="E1143" t="s">
        <v>2313</v>
      </c>
      <c r="F1143">
        <v>7034000</v>
      </c>
      <c r="G1143" t="s">
        <v>1634</v>
      </c>
      <c r="H1143" t="s">
        <v>2198</v>
      </c>
      <c r="I1143" t="s">
        <v>582</v>
      </c>
      <c r="J1143" t="s">
        <v>694</v>
      </c>
      <c r="K1143" t="s">
        <v>1569</v>
      </c>
      <c r="M1143" t="s">
        <v>1693</v>
      </c>
      <c r="N1143" t="s">
        <v>1732</v>
      </c>
      <c r="O1143" t="s">
        <v>657</v>
      </c>
      <c r="P1143" t="s">
        <v>1125</v>
      </c>
      <c r="Q1143" t="s">
        <v>2229</v>
      </c>
      <c r="R1143" t="s">
        <v>2299</v>
      </c>
      <c r="S1143" t="s">
        <v>205</v>
      </c>
      <c r="T1143" t="s">
        <v>1569</v>
      </c>
    </row>
    <row r="1144" spans="1:20" x14ac:dyDescent="0.2">
      <c r="A1144" s="1124">
        <v>11025097215000</v>
      </c>
      <c r="B1144" t="s">
        <v>1624</v>
      </c>
      <c r="C1144">
        <v>10</v>
      </c>
      <c r="D1144">
        <v>25</v>
      </c>
      <c r="E1144" t="s">
        <v>2313</v>
      </c>
      <c r="F1144">
        <v>7215000</v>
      </c>
      <c r="G1144" t="s">
        <v>1743</v>
      </c>
      <c r="H1144" t="s">
        <v>2198</v>
      </c>
      <c r="I1144" t="s">
        <v>582</v>
      </c>
      <c r="J1144" t="s">
        <v>598</v>
      </c>
      <c r="K1144" t="s">
        <v>50</v>
      </c>
      <c r="M1144" t="s">
        <v>1693</v>
      </c>
      <c r="N1144" t="s">
        <v>1732</v>
      </c>
      <c r="O1144" t="s">
        <v>657</v>
      </c>
      <c r="P1144" t="s">
        <v>1125</v>
      </c>
      <c r="Q1144" t="s">
        <v>2229</v>
      </c>
      <c r="R1144" t="s">
        <v>2299</v>
      </c>
    </row>
    <row r="1145" spans="1:20" x14ac:dyDescent="0.2">
      <c r="A1145" s="1124">
        <v>11025097240000</v>
      </c>
      <c r="B1145" t="s">
        <v>1624</v>
      </c>
      <c r="C1145">
        <v>10</v>
      </c>
      <c r="D1145">
        <v>25</v>
      </c>
      <c r="E1145" t="s">
        <v>2313</v>
      </c>
      <c r="F1145">
        <v>7240000</v>
      </c>
      <c r="G1145" t="s">
        <v>1636</v>
      </c>
      <c r="H1145" t="s">
        <v>2198</v>
      </c>
      <c r="I1145" t="s">
        <v>582</v>
      </c>
      <c r="J1145" t="s">
        <v>598</v>
      </c>
      <c r="K1145" t="s">
        <v>50</v>
      </c>
      <c r="M1145" t="s">
        <v>1693</v>
      </c>
      <c r="N1145" t="s">
        <v>1732</v>
      </c>
      <c r="O1145" t="s">
        <v>657</v>
      </c>
      <c r="P1145" t="s">
        <v>1125</v>
      </c>
      <c r="Q1145" t="s">
        <v>2229</v>
      </c>
      <c r="R1145" t="s">
        <v>2299</v>
      </c>
    </row>
    <row r="1146" spans="1:20" x14ac:dyDescent="0.2">
      <c r="A1146" s="1124">
        <v>11025097280000</v>
      </c>
      <c r="B1146" t="s">
        <v>1624</v>
      </c>
      <c r="C1146">
        <v>10</v>
      </c>
      <c r="D1146">
        <v>25</v>
      </c>
      <c r="E1146" t="s">
        <v>2313</v>
      </c>
      <c r="F1146">
        <v>7280000</v>
      </c>
      <c r="G1146" t="s">
        <v>1736</v>
      </c>
      <c r="H1146" t="s">
        <v>2198</v>
      </c>
      <c r="I1146" t="s">
        <v>582</v>
      </c>
      <c r="J1146" t="s">
        <v>598</v>
      </c>
      <c r="K1146" t="s">
        <v>50</v>
      </c>
      <c r="M1146" t="s">
        <v>1693</v>
      </c>
      <c r="N1146" t="s">
        <v>1732</v>
      </c>
      <c r="O1146" t="s">
        <v>657</v>
      </c>
      <c r="P1146" t="s">
        <v>1125</v>
      </c>
      <c r="Q1146" t="s">
        <v>2229</v>
      </c>
      <c r="R1146" t="s">
        <v>2299</v>
      </c>
    </row>
    <row r="1147" spans="1:20" x14ac:dyDescent="0.2">
      <c r="A1147" s="1124">
        <v>11025097285000</v>
      </c>
      <c r="B1147" t="s">
        <v>1624</v>
      </c>
      <c r="C1147">
        <v>10</v>
      </c>
      <c r="D1147">
        <v>25</v>
      </c>
      <c r="E1147" t="s">
        <v>2313</v>
      </c>
      <c r="F1147">
        <v>7285000</v>
      </c>
      <c r="G1147" t="s">
        <v>1700</v>
      </c>
      <c r="H1147" t="s">
        <v>2198</v>
      </c>
      <c r="I1147" t="s">
        <v>582</v>
      </c>
      <c r="J1147" t="s">
        <v>598</v>
      </c>
      <c r="K1147" t="s">
        <v>50</v>
      </c>
      <c r="M1147" t="s">
        <v>1693</v>
      </c>
      <c r="N1147" t="s">
        <v>1732</v>
      </c>
      <c r="O1147" t="s">
        <v>657</v>
      </c>
      <c r="P1147" t="s">
        <v>1125</v>
      </c>
      <c r="Q1147" t="s">
        <v>2229</v>
      </c>
      <c r="R1147" t="s">
        <v>2299</v>
      </c>
    </row>
    <row r="1148" spans="1:20" x14ac:dyDescent="0.2">
      <c r="A1148" s="1124">
        <v>11025097560000</v>
      </c>
      <c r="B1148" t="s">
        <v>1624</v>
      </c>
      <c r="C1148">
        <v>10</v>
      </c>
      <c r="D1148">
        <v>25</v>
      </c>
      <c r="E1148" t="s">
        <v>2313</v>
      </c>
      <c r="F1148">
        <v>7560000</v>
      </c>
      <c r="G1148" t="s">
        <v>1646</v>
      </c>
      <c r="H1148" t="s">
        <v>2198</v>
      </c>
      <c r="I1148" t="s">
        <v>582</v>
      </c>
      <c r="J1148" t="s">
        <v>598</v>
      </c>
      <c r="M1148" t="s">
        <v>1693</v>
      </c>
      <c r="N1148" t="s">
        <v>1732</v>
      </c>
      <c r="O1148" t="s">
        <v>657</v>
      </c>
      <c r="P1148" t="s">
        <v>1125</v>
      </c>
      <c r="Q1148" t="s">
        <v>2229</v>
      </c>
      <c r="R1148" t="s">
        <v>2299</v>
      </c>
    </row>
    <row r="1149" spans="1:20" x14ac:dyDescent="0.2">
      <c r="A1149" s="1124">
        <v>11025097574000</v>
      </c>
      <c r="B1149" t="s">
        <v>1624</v>
      </c>
      <c r="C1149">
        <v>10</v>
      </c>
      <c r="D1149">
        <v>25</v>
      </c>
      <c r="E1149" t="s">
        <v>2313</v>
      </c>
      <c r="F1149">
        <v>7574000</v>
      </c>
      <c r="G1149" t="s">
        <v>1647</v>
      </c>
      <c r="H1149" t="s">
        <v>2198</v>
      </c>
      <c r="I1149" t="s">
        <v>582</v>
      </c>
      <c r="J1149" t="s">
        <v>598</v>
      </c>
      <c r="M1149" t="s">
        <v>1693</v>
      </c>
      <c r="N1149" t="s">
        <v>1732</v>
      </c>
      <c r="O1149" t="s">
        <v>657</v>
      </c>
      <c r="P1149" t="s">
        <v>1125</v>
      </c>
      <c r="Q1149" t="s">
        <v>2229</v>
      </c>
      <c r="R1149" t="s">
        <v>2299</v>
      </c>
    </row>
    <row r="1150" spans="1:20" x14ac:dyDescent="0.2">
      <c r="A1150" s="1124">
        <v>11025097588000</v>
      </c>
      <c r="B1150" t="s">
        <v>1624</v>
      </c>
      <c r="C1150">
        <v>10</v>
      </c>
      <c r="D1150">
        <v>25</v>
      </c>
      <c r="E1150" t="s">
        <v>2313</v>
      </c>
      <c r="F1150">
        <v>7588000</v>
      </c>
      <c r="G1150" t="s">
        <v>1681</v>
      </c>
      <c r="H1150" t="s">
        <v>2198</v>
      </c>
      <c r="I1150" t="s">
        <v>582</v>
      </c>
      <c r="J1150" t="s">
        <v>598</v>
      </c>
      <c r="M1150" t="s">
        <v>1693</v>
      </c>
      <c r="N1150" t="s">
        <v>1732</v>
      </c>
      <c r="O1150" t="s">
        <v>657</v>
      </c>
      <c r="P1150" t="s">
        <v>1125</v>
      </c>
      <c r="Q1150" t="s">
        <v>2229</v>
      </c>
      <c r="R1150" t="s">
        <v>2299</v>
      </c>
    </row>
    <row r="1151" spans="1:20" x14ac:dyDescent="0.2">
      <c r="A1151" s="1124">
        <v>11025097638000</v>
      </c>
      <c r="B1151" t="s">
        <v>1624</v>
      </c>
      <c r="C1151">
        <v>10</v>
      </c>
      <c r="D1151">
        <v>25</v>
      </c>
      <c r="E1151" t="s">
        <v>2313</v>
      </c>
      <c r="F1151">
        <v>7638000</v>
      </c>
      <c r="G1151" t="s">
        <v>1682</v>
      </c>
      <c r="H1151" t="s">
        <v>2198</v>
      </c>
      <c r="I1151" t="s">
        <v>582</v>
      </c>
      <c r="J1151" t="s">
        <v>598</v>
      </c>
      <c r="M1151" t="s">
        <v>1693</v>
      </c>
      <c r="N1151" t="s">
        <v>1732</v>
      </c>
      <c r="O1151" t="s">
        <v>657</v>
      </c>
      <c r="P1151" t="s">
        <v>1125</v>
      </c>
      <c r="Q1151" t="s">
        <v>2229</v>
      </c>
      <c r="R1151" t="s">
        <v>2299</v>
      </c>
    </row>
    <row r="1152" spans="1:20" x14ac:dyDescent="0.2">
      <c r="A1152" s="1124">
        <v>11025097785000</v>
      </c>
      <c r="B1152" t="s">
        <v>1624</v>
      </c>
      <c r="C1152">
        <v>10</v>
      </c>
      <c r="D1152">
        <v>25</v>
      </c>
      <c r="E1152" t="s">
        <v>2313</v>
      </c>
      <c r="F1152">
        <v>7785000</v>
      </c>
      <c r="G1152" t="s">
        <v>1638</v>
      </c>
      <c r="H1152" t="s">
        <v>2198</v>
      </c>
      <c r="I1152" t="s">
        <v>582</v>
      </c>
      <c r="J1152" t="s">
        <v>598</v>
      </c>
      <c r="M1152" t="s">
        <v>1693</v>
      </c>
      <c r="N1152" t="s">
        <v>1732</v>
      </c>
      <c r="O1152" t="s">
        <v>657</v>
      </c>
      <c r="P1152" t="s">
        <v>1125</v>
      </c>
      <c r="Q1152" t="s">
        <v>2229</v>
      </c>
      <c r="R1152" t="s">
        <v>2299</v>
      </c>
    </row>
    <row r="1153" spans="1:22" x14ac:dyDescent="0.2">
      <c r="A1153" s="1124">
        <v>11025097824000</v>
      </c>
      <c r="B1153" t="s">
        <v>1624</v>
      </c>
      <c r="C1153">
        <v>10</v>
      </c>
      <c r="D1153">
        <v>25</v>
      </c>
      <c r="E1153" t="s">
        <v>2313</v>
      </c>
      <c r="F1153">
        <v>7824000</v>
      </c>
      <c r="G1153" t="s">
        <v>1639</v>
      </c>
      <c r="H1153" t="s">
        <v>2198</v>
      </c>
      <c r="I1153" t="s">
        <v>582</v>
      </c>
      <c r="J1153" t="s">
        <v>598</v>
      </c>
      <c r="M1153" t="s">
        <v>1693</v>
      </c>
      <c r="N1153" t="s">
        <v>1732</v>
      </c>
      <c r="O1153" t="s">
        <v>657</v>
      </c>
      <c r="P1153" t="s">
        <v>1125</v>
      </c>
      <c r="Q1153" t="s">
        <v>2229</v>
      </c>
      <c r="R1153" t="s">
        <v>2299</v>
      </c>
    </row>
    <row r="1154" spans="1:22" hidden="1" x14ac:dyDescent="0.2">
      <c r="A1154" s="1124">
        <v>11025115239000</v>
      </c>
      <c r="B1154" t="s">
        <v>1624</v>
      </c>
      <c r="C1154">
        <v>10</v>
      </c>
      <c r="D1154">
        <v>25</v>
      </c>
      <c r="E1154">
        <v>11</v>
      </c>
      <c r="F1154">
        <v>5239000</v>
      </c>
      <c r="G1154" t="s">
        <v>1739</v>
      </c>
      <c r="H1154" t="s">
        <v>2198</v>
      </c>
      <c r="I1154" t="s">
        <v>1625</v>
      </c>
      <c r="J1154" t="s">
        <v>1245</v>
      </c>
      <c r="K1154" t="s">
        <v>2300</v>
      </c>
      <c r="L1154" t="s">
        <v>1460</v>
      </c>
      <c r="M1154" t="s">
        <v>1693</v>
      </c>
      <c r="N1154" t="s">
        <v>1788</v>
      </c>
      <c r="O1154" t="s">
        <v>651</v>
      </c>
      <c r="P1154" t="s">
        <v>1113</v>
      </c>
      <c r="Q1154" t="s">
        <v>2229</v>
      </c>
      <c r="R1154" t="s">
        <v>2314</v>
      </c>
      <c r="U1154">
        <v>0</v>
      </c>
      <c r="V1154">
        <v>-7398.6</v>
      </c>
    </row>
    <row r="1155" spans="1:22" x14ac:dyDescent="0.2">
      <c r="A1155" s="1124">
        <v>11025117775000</v>
      </c>
      <c r="B1155" t="s">
        <v>1624</v>
      </c>
      <c r="C1155">
        <v>10</v>
      </c>
      <c r="D1155">
        <v>25</v>
      </c>
      <c r="E1155">
        <v>11</v>
      </c>
      <c r="F1155">
        <v>7775000</v>
      </c>
      <c r="G1155" t="s">
        <v>1773</v>
      </c>
      <c r="H1155" t="s">
        <v>2198</v>
      </c>
      <c r="I1155" t="s">
        <v>582</v>
      </c>
      <c r="J1155" t="s">
        <v>598</v>
      </c>
      <c r="M1155" t="s">
        <v>1693</v>
      </c>
      <c r="N1155" t="s">
        <v>1788</v>
      </c>
      <c r="O1155" t="s">
        <v>651</v>
      </c>
      <c r="P1155" t="s">
        <v>1113</v>
      </c>
      <c r="Q1155" t="s">
        <v>2229</v>
      </c>
      <c r="R1155" t="s">
        <v>2314</v>
      </c>
    </row>
    <row r="1156" spans="1:22" x14ac:dyDescent="0.2">
      <c r="A1156" s="1124">
        <v>11025118061000</v>
      </c>
      <c r="B1156" t="s">
        <v>1624</v>
      </c>
      <c r="C1156">
        <v>10</v>
      </c>
      <c r="D1156">
        <v>25</v>
      </c>
      <c r="E1156">
        <v>11</v>
      </c>
      <c r="F1156">
        <v>8061000</v>
      </c>
      <c r="G1156" t="s">
        <v>1691</v>
      </c>
      <c r="H1156" t="s">
        <v>2198</v>
      </c>
      <c r="I1156" t="s">
        <v>582</v>
      </c>
      <c r="J1156" t="s">
        <v>598</v>
      </c>
      <c r="K1156" t="s">
        <v>2204</v>
      </c>
      <c r="M1156" t="s">
        <v>1693</v>
      </c>
      <c r="N1156" t="s">
        <v>1788</v>
      </c>
      <c r="O1156" t="s">
        <v>651</v>
      </c>
      <c r="P1156" t="s">
        <v>1113</v>
      </c>
      <c r="Q1156" t="s">
        <v>2229</v>
      </c>
      <c r="R1156" t="s">
        <v>2314</v>
      </c>
    </row>
    <row r="1157" spans="1:22" hidden="1" x14ac:dyDescent="0.2">
      <c r="A1157" s="1124">
        <v>11025125239000</v>
      </c>
      <c r="B1157" t="s">
        <v>1624</v>
      </c>
      <c r="C1157">
        <v>10</v>
      </c>
      <c r="D1157">
        <v>25</v>
      </c>
      <c r="E1157">
        <v>12</v>
      </c>
      <c r="F1157">
        <v>5239000</v>
      </c>
      <c r="G1157" t="s">
        <v>1739</v>
      </c>
      <c r="H1157" t="s">
        <v>2198</v>
      </c>
      <c r="I1157" t="s">
        <v>1625</v>
      </c>
      <c r="J1157" t="s">
        <v>1245</v>
      </c>
      <c r="K1157" t="s">
        <v>2300</v>
      </c>
      <c r="M1157" t="s">
        <v>1693</v>
      </c>
      <c r="N1157" t="s">
        <v>1789</v>
      </c>
      <c r="O1157" t="s">
        <v>651</v>
      </c>
      <c r="P1157" t="s">
        <v>1113</v>
      </c>
      <c r="Q1157" t="s">
        <v>2229</v>
      </c>
      <c r="R1157" t="s">
        <v>2315</v>
      </c>
    </row>
    <row r="1158" spans="1:22" hidden="1" x14ac:dyDescent="0.2">
      <c r="A1158" s="1124">
        <v>11025125281000</v>
      </c>
      <c r="B1158" t="s">
        <v>1624</v>
      </c>
      <c r="C1158">
        <v>10</v>
      </c>
      <c r="D1158">
        <v>25</v>
      </c>
      <c r="E1158">
        <v>12</v>
      </c>
      <c r="F1158">
        <v>5281000</v>
      </c>
      <c r="G1158" t="s">
        <v>1740</v>
      </c>
      <c r="H1158" t="s">
        <v>2198</v>
      </c>
      <c r="I1158" t="s">
        <v>1625</v>
      </c>
      <c r="J1158" t="s">
        <v>1245</v>
      </c>
      <c r="K1158" t="s">
        <v>2300</v>
      </c>
      <c r="L1158" t="s">
        <v>160</v>
      </c>
      <c r="M1158" t="s">
        <v>1693</v>
      </c>
      <c r="N1158" t="s">
        <v>1789</v>
      </c>
      <c r="O1158" t="s">
        <v>651</v>
      </c>
      <c r="P1158" t="s">
        <v>1113</v>
      </c>
      <c r="Q1158" t="s">
        <v>2229</v>
      </c>
      <c r="R1158" t="s">
        <v>2315</v>
      </c>
      <c r="U1158">
        <v>-10765.95</v>
      </c>
      <c r="V1158">
        <v>-392006.52</v>
      </c>
    </row>
    <row r="1159" spans="1:22" hidden="1" x14ac:dyDescent="0.2">
      <c r="A1159" s="1124">
        <v>11025127010000</v>
      </c>
      <c r="B1159" t="s">
        <v>1624</v>
      </c>
      <c r="C1159">
        <v>10</v>
      </c>
      <c r="D1159">
        <v>25</v>
      </c>
      <c r="E1159">
        <v>12</v>
      </c>
      <c r="F1159">
        <v>7010000</v>
      </c>
      <c r="G1159" t="s">
        <v>1628</v>
      </c>
      <c r="H1159" t="s">
        <v>2198</v>
      </c>
      <c r="I1159" t="s">
        <v>582</v>
      </c>
      <c r="J1159" t="s">
        <v>694</v>
      </c>
      <c r="K1159" t="s">
        <v>206</v>
      </c>
      <c r="M1159" t="s">
        <v>1693</v>
      </c>
      <c r="N1159" t="s">
        <v>1789</v>
      </c>
      <c r="O1159" t="s">
        <v>651</v>
      </c>
      <c r="P1159" t="s">
        <v>1113</v>
      </c>
      <c r="Q1159" t="s">
        <v>2229</v>
      </c>
      <c r="R1159" t="s">
        <v>2315</v>
      </c>
      <c r="S1159" t="s">
        <v>205</v>
      </c>
      <c r="T1159" t="s">
        <v>206</v>
      </c>
      <c r="U1159">
        <v>14679</v>
      </c>
      <c r="V1159">
        <v>49673.73</v>
      </c>
    </row>
    <row r="1160" spans="1:22" hidden="1" x14ac:dyDescent="0.2">
      <c r="A1160" s="1124">
        <v>11025127011000</v>
      </c>
      <c r="B1160" t="s">
        <v>1624</v>
      </c>
      <c r="C1160">
        <v>10</v>
      </c>
      <c r="D1160">
        <v>25</v>
      </c>
      <c r="E1160">
        <v>12</v>
      </c>
      <c r="F1160">
        <v>7011000</v>
      </c>
      <c r="G1160" t="s">
        <v>1642</v>
      </c>
      <c r="H1160" t="s">
        <v>2198</v>
      </c>
      <c r="I1160" t="s">
        <v>582</v>
      </c>
      <c r="J1160" t="s">
        <v>694</v>
      </c>
      <c r="K1160" t="s">
        <v>206</v>
      </c>
      <c r="M1160" t="s">
        <v>1693</v>
      </c>
      <c r="N1160" t="s">
        <v>1789</v>
      </c>
      <c r="O1160" t="s">
        <v>651</v>
      </c>
      <c r="P1160" t="s">
        <v>1113</v>
      </c>
      <c r="Q1160" t="s">
        <v>2229</v>
      </c>
      <c r="R1160" t="s">
        <v>2315</v>
      </c>
      <c r="S1160" t="s">
        <v>205</v>
      </c>
      <c r="T1160" t="s">
        <v>206</v>
      </c>
    </row>
    <row r="1161" spans="1:22" hidden="1" x14ac:dyDescent="0.2">
      <c r="A1161" s="1124">
        <v>11025127012000</v>
      </c>
      <c r="B1161" t="s">
        <v>1624</v>
      </c>
      <c r="C1161">
        <v>10</v>
      </c>
      <c r="D1161">
        <v>25</v>
      </c>
      <c r="E1161">
        <v>12</v>
      </c>
      <c r="F1161">
        <v>7012000</v>
      </c>
      <c r="G1161" t="s">
        <v>1629</v>
      </c>
      <c r="H1161" t="s">
        <v>2198</v>
      </c>
      <c r="I1161" t="s">
        <v>582</v>
      </c>
      <c r="J1161" t="s">
        <v>694</v>
      </c>
      <c r="K1161" t="s">
        <v>1308</v>
      </c>
      <c r="M1161" t="s">
        <v>1693</v>
      </c>
      <c r="N1161" t="s">
        <v>1789</v>
      </c>
      <c r="O1161" t="s">
        <v>651</v>
      </c>
      <c r="P1161" t="s">
        <v>1113</v>
      </c>
      <c r="Q1161" t="s">
        <v>2229</v>
      </c>
      <c r="R1161" t="s">
        <v>2315</v>
      </c>
      <c r="S1161" t="s">
        <v>205</v>
      </c>
      <c r="T1161" t="s">
        <v>1308</v>
      </c>
    </row>
    <row r="1162" spans="1:22" hidden="1" x14ac:dyDescent="0.2">
      <c r="A1162" s="1124">
        <v>11025127013000</v>
      </c>
      <c r="B1162" t="s">
        <v>1624</v>
      </c>
      <c r="C1162">
        <v>10</v>
      </c>
      <c r="D1162">
        <v>25</v>
      </c>
      <c r="E1162">
        <v>12</v>
      </c>
      <c r="F1162">
        <v>7013000</v>
      </c>
      <c r="G1162" t="s">
        <v>1698</v>
      </c>
      <c r="H1162" t="s">
        <v>2198</v>
      </c>
      <c r="I1162" t="s">
        <v>582</v>
      </c>
      <c r="J1162" t="s">
        <v>694</v>
      </c>
      <c r="K1162" t="s">
        <v>1572</v>
      </c>
      <c r="M1162" t="s">
        <v>1693</v>
      </c>
      <c r="N1162" t="s">
        <v>1789</v>
      </c>
      <c r="O1162" t="s">
        <v>651</v>
      </c>
      <c r="P1162" t="s">
        <v>1113</v>
      </c>
      <c r="Q1162" t="s">
        <v>2229</v>
      </c>
      <c r="R1162" t="s">
        <v>2315</v>
      </c>
      <c r="S1162" t="s">
        <v>205</v>
      </c>
      <c r="T1162" t="s">
        <v>1572</v>
      </c>
    </row>
    <row r="1163" spans="1:22" hidden="1" x14ac:dyDescent="0.2">
      <c r="A1163" s="1124">
        <v>11025127014000</v>
      </c>
      <c r="B1163" t="s">
        <v>1624</v>
      </c>
      <c r="C1163">
        <v>10</v>
      </c>
      <c r="D1163">
        <v>25</v>
      </c>
      <c r="E1163">
        <v>12</v>
      </c>
      <c r="F1163">
        <v>7014000</v>
      </c>
      <c r="G1163" t="s">
        <v>1630</v>
      </c>
      <c r="H1163" t="s">
        <v>2198</v>
      </c>
      <c r="I1163" t="s">
        <v>582</v>
      </c>
      <c r="J1163" t="s">
        <v>694</v>
      </c>
      <c r="K1163" t="s">
        <v>1570</v>
      </c>
      <c r="M1163" t="s">
        <v>1693</v>
      </c>
      <c r="N1163" t="s">
        <v>1789</v>
      </c>
      <c r="O1163" t="s">
        <v>651</v>
      </c>
      <c r="P1163" t="s">
        <v>1113</v>
      </c>
      <c r="Q1163" t="s">
        <v>2229</v>
      </c>
      <c r="R1163" t="s">
        <v>2315</v>
      </c>
      <c r="S1163" t="s">
        <v>205</v>
      </c>
      <c r="T1163" t="s">
        <v>1570</v>
      </c>
    </row>
    <row r="1164" spans="1:22" hidden="1" x14ac:dyDescent="0.2">
      <c r="A1164" s="1124">
        <v>11025127015000</v>
      </c>
      <c r="B1164" t="s">
        <v>1624</v>
      </c>
      <c r="C1164">
        <v>10</v>
      </c>
      <c r="D1164">
        <v>25</v>
      </c>
      <c r="E1164">
        <v>12</v>
      </c>
      <c r="F1164">
        <v>7015000</v>
      </c>
      <c r="G1164" t="s">
        <v>1699</v>
      </c>
      <c r="H1164" t="s">
        <v>2198</v>
      </c>
      <c r="I1164" t="s">
        <v>582</v>
      </c>
      <c r="J1164" t="s">
        <v>694</v>
      </c>
      <c r="K1164" t="s">
        <v>1571</v>
      </c>
      <c r="M1164" t="s">
        <v>1693</v>
      </c>
      <c r="N1164" t="s">
        <v>1789</v>
      </c>
      <c r="O1164" t="s">
        <v>651</v>
      </c>
      <c r="P1164" t="s">
        <v>1113</v>
      </c>
      <c r="Q1164" t="s">
        <v>2229</v>
      </c>
      <c r="R1164" t="s">
        <v>2315</v>
      </c>
      <c r="S1164" t="s">
        <v>205</v>
      </c>
      <c r="T1164" t="s">
        <v>1571</v>
      </c>
    </row>
    <row r="1165" spans="1:22" hidden="1" x14ac:dyDescent="0.2">
      <c r="A1165" s="1124">
        <v>11025127016000</v>
      </c>
      <c r="B1165" t="s">
        <v>1624</v>
      </c>
      <c r="C1165">
        <v>10</v>
      </c>
      <c r="D1165">
        <v>25</v>
      </c>
      <c r="E1165">
        <v>12</v>
      </c>
      <c r="F1165">
        <v>7016000</v>
      </c>
      <c r="G1165" t="s">
        <v>2316</v>
      </c>
      <c r="H1165" t="s">
        <v>2198</v>
      </c>
      <c r="I1165" t="s">
        <v>582</v>
      </c>
      <c r="J1165" t="s">
        <v>694</v>
      </c>
      <c r="K1165" t="s">
        <v>1344</v>
      </c>
      <c r="M1165" t="s">
        <v>1693</v>
      </c>
      <c r="N1165" t="s">
        <v>1789</v>
      </c>
      <c r="O1165" t="s">
        <v>651</v>
      </c>
      <c r="P1165" t="s">
        <v>1113</v>
      </c>
      <c r="Q1165" t="s">
        <v>2229</v>
      </c>
      <c r="R1165" t="s">
        <v>2315</v>
      </c>
      <c r="S1165" t="s">
        <v>205</v>
      </c>
      <c r="T1165" t="s">
        <v>1344</v>
      </c>
    </row>
    <row r="1166" spans="1:22" hidden="1" x14ac:dyDescent="0.2">
      <c r="A1166" s="1124">
        <v>11025127019000</v>
      </c>
      <c r="B1166" t="s">
        <v>1624</v>
      </c>
      <c r="C1166">
        <v>10</v>
      </c>
      <c r="D1166">
        <v>25</v>
      </c>
      <c r="E1166">
        <v>12</v>
      </c>
      <c r="F1166">
        <v>7019000</v>
      </c>
      <c r="G1166" t="s">
        <v>1735</v>
      </c>
      <c r="H1166" t="s">
        <v>2198</v>
      </c>
      <c r="I1166" t="s">
        <v>582</v>
      </c>
      <c r="J1166" t="s">
        <v>694</v>
      </c>
      <c r="K1166" t="s">
        <v>1344</v>
      </c>
      <c r="M1166" t="s">
        <v>1693</v>
      </c>
      <c r="N1166" t="s">
        <v>1789</v>
      </c>
      <c r="O1166" t="s">
        <v>651</v>
      </c>
      <c r="P1166" t="s">
        <v>1113</v>
      </c>
      <c r="Q1166" t="s">
        <v>2229</v>
      </c>
      <c r="R1166" t="s">
        <v>2315</v>
      </c>
      <c r="S1166" t="s">
        <v>205</v>
      </c>
      <c r="T1166" t="s">
        <v>1344</v>
      </c>
    </row>
    <row r="1167" spans="1:22" hidden="1" x14ac:dyDescent="0.2">
      <c r="A1167" s="1124">
        <v>11025127020000</v>
      </c>
      <c r="B1167" t="s">
        <v>1624</v>
      </c>
      <c r="C1167">
        <v>10</v>
      </c>
      <c r="D1167">
        <v>25</v>
      </c>
      <c r="E1167">
        <v>12</v>
      </c>
      <c r="F1167">
        <v>7020000</v>
      </c>
      <c r="G1167" t="s">
        <v>1741</v>
      </c>
      <c r="H1167" t="s">
        <v>2198</v>
      </c>
      <c r="I1167" t="s">
        <v>582</v>
      </c>
      <c r="J1167" t="s">
        <v>694</v>
      </c>
      <c r="K1167" t="s">
        <v>1310</v>
      </c>
      <c r="M1167" t="s">
        <v>1693</v>
      </c>
      <c r="N1167" t="s">
        <v>1789</v>
      </c>
      <c r="O1167" t="s">
        <v>651</v>
      </c>
      <c r="P1167" t="s">
        <v>1113</v>
      </c>
      <c r="Q1167" t="s">
        <v>2229</v>
      </c>
      <c r="R1167" t="s">
        <v>2315</v>
      </c>
      <c r="S1167" t="s">
        <v>205</v>
      </c>
      <c r="T1167" t="s">
        <v>1310</v>
      </c>
      <c r="U1167">
        <v>0</v>
      </c>
      <c r="V1167">
        <v>6192.88</v>
      </c>
    </row>
    <row r="1168" spans="1:22" hidden="1" x14ac:dyDescent="0.2">
      <c r="A1168" s="1124">
        <v>11025127021000</v>
      </c>
      <c r="B1168" t="s">
        <v>1624</v>
      </c>
      <c r="C1168">
        <v>10</v>
      </c>
      <c r="D1168">
        <v>25</v>
      </c>
      <c r="E1168">
        <v>12</v>
      </c>
      <c r="F1168">
        <v>7021000</v>
      </c>
      <c r="G1168" t="s">
        <v>1771</v>
      </c>
      <c r="H1168" t="s">
        <v>2198</v>
      </c>
      <c r="I1168" t="s">
        <v>582</v>
      </c>
      <c r="J1168" t="s">
        <v>694</v>
      </c>
      <c r="K1168" t="s">
        <v>1309</v>
      </c>
      <c r="M1168" t="s">
        <v>1693</v>
      </c>
      <c r="N1168" t="s">
        <v>1789</v>
      </c>
      <c r="O1168" t="s">
        <v>651</v>
      </c>
      <c r="P1168" t="s">
        <v>1113</v>
      </c>
      <c r="Q1168" t="s">
        <v>2229</v>
      </c>
      <c r="R1168" t="s">
        <v>2315</v>
      </c>
      <c r="S1168" t="s">
        <v>205</v>
      </c>
      <c r="T1168" t="s">
        <v>1309</v>
      </c>
    </row>
    <row r="1169" spans="1:22" hidden="1" x14ac:dyDescent="0.2">
      <c r="A1169" s="1124">
        <v>11025127027000</v>
      </c>
      <c r="B1169" t="s">
        <v>1624</v>
      </c>
      <c r="C1169">
        <v>10</v>
      </c>
      <c r="D1169">
        <v>25</v>
      </c>
      <c r="E1169">
        <v>12</v>
      </c>
      <c r="F1169">
        <v>7027000</v>
      </c>
      <c r="G1169" t="s">
        <v>1631</v>
      </c>
      <c r="H1169" t="s">
        <v>2198</v>
      </c>
      <c r="I1169" t="s">
        <v>582</v>
      </c>
      <c r="J1169" t="s">
        <v>694</v>
      </c>
      <c r="K1169" t="s">
        <v>1344</v>
      </c>
      <c r="M1169" t="s">
        <v>1693</v>
      </c>
      <c r="N1169" t="s">
        <v>1789</v>
      </c>
      <c r="O1169" t="s">
        <v>651</v>
      </c>
      <c r="P1169" t="s">
        <v>1113</v>
      </c>
      <c r="Q1169" t="s">
        <v>2229</v>
      </c>
      <c r="R1169" t="s">
        <v>2315</v>
      </c>
      <c r="S1169" t="s">
        <v>205</v>
      </c>
      <c r="T1169" t="s">
        <v>1344</v>
      </c>
    </row>
    <row r="1170" spans="1:22" hidden="1" x14ac:dyDescent="0.2">
      <c r="A1170" s="1124">
        <v>11025127031000</v>
      </c>
      <c r="B1170" t="s">
        <v>1624</v>
      </c>
      <c r="C1170">
        <v>10</v>
      </c>
      <c r="D1170">
        <v>25</v>
      </c>
      <c r="E1170">
        <v>12</v>
      </c>
      <c r="F1170">
        <v>7031000</v>
      </c>
      <c r="G1170" t="s">
        <v>1632</v>
      </c>
      <c r="H1170" t="s">
        <v>2198</v>
      </c>
      <c r="I1170" t="s">
        <v>582</v>
      </c>
      <c r="J1170" t="s">
        <v>694</v>
      </c>
      <c r="K1170" t="s">
        <v>1569</v>
      </c>
      <c r="M1170" t="s">
        <v>1693</v>
      </c>
      <c r="N1170" t="s">
        <v>1789</v>
      </c>
      <c r="O1170" t="s">
        <v>651</v>
      </c>
      <c r="P1170" t="s">
        <v>1113</v>
      </c>
      <c r="Q1170" t="s">
        <v>2229</v>
      </c>
      <c r="R1170" t="s">
        <v>2315</v>
      </c>
      <c r="S1170" t="s">
        <v>205</v>
      </c>
      <c r="T1170" t="s">
        <v>1569</v>
      </c>
    </row>
    <row r="1171" spans="1:22" hidden="1" x14ac:dyDescent="0.2">
      <c r="A1171" s="1124">
        <v>11025127032000</v>
      </c>
      <c r="B1171" t="s">
        <v>1624</v>
      </c>
      <c r="C1171">
        <v>10</v>
      </c>
      <c r="D1171">
        <v>25</v>
      </c>
      <c r="E1171">
        <v>12</v>
      </c>
      <c r="F1171">
        <v>7032000</v>
      </c>
      <c r="G1171" t="s">
        <v>1633</v>
      </c>
      <c r="H1171" t="s">
        <v>2198</v>
      </c>
      <c r="I1171" t="s">
        <v>582</v>
      </c>
      <c r="J1171" t="s">
        <v>694</v>
      </c>
      <c r="K1171" t="s">
        <v>199</v>
      </c>
      <c r="M1171" t="s">
        <v>1693</v>
      </c>
      <c r="N1171" t="s">
        <v>1789</v>
      </c>
      <c r="O1171" t="s">
        <v>651</v>
      </c>
      <c r="P1171" t="s">
        <v>1113</v>
      </c>
      <c r="Q1171" t="s">
        <v>2229</v>
      </c>
      <c r="R1171" t="s">
        <v>2315</v>
      </c>
      <c r="S1171" t="s">
        <v>205</v>
      </c>
      <c r="T1171" t="s">
        <v>199</v>
      </c>
    </row>
    <row r="1172" spans="1:22" hidden="1" x14ac:dyDescent="0.2">
      <c r="A1172" s="1124">
        <v>11025127033000</v>
      </c>
      <c r="B1172" t="s">
        <v>1624</v>
      </c>
      <c r="C1172">
        <v>10</v>
      </c>
      <c r="D1172">
        <v>25</v>
      </c>
      <c r="E1172">
        <v>12</v>
      </c>
      <c r="F1172">
        <v>7033000</v>
      </c>
      <c r="G1172" t="s">
        <v>1668</v>
      </c>
      <c r="H1172" t="s">
        <v>2198</v>
      </c>
      <c r="I1172" t="s">
        <v>582</v>
      </c>
      <c r="J1172" t="s">
        <v>694</v>
      </c>
      <c r="K1172" t="s">
        <v>1569</v>
      </c>
      <c r="M1172" t="s">
        <v>1693</v>
      </c>
      <c r="N1172" t="s">
        <v>1789</v>
      </c>
      <c r="O1172" t="s">
        <v>651</v>
      </c>
      <c r="P1172" t="s">
        <v>1113</v>
      </c>
      <c r="Q1172" t="s">
        <v>2229</v>
      </c>
      <c r="R1172" t="s">
        <v>2315</v>
      </c>
      <c r="S1172" t="s">
        <v>205</v>
      </c>
      <c r="T1172" t="s">
        <v>1569</v>
      </c>
    </row>
    <row r="1173" spans="1:22" hidden="1" x14ac:dyDescent="0.2">
      <c r="A1173" s="1124">
        <v>11025127034000</v>
      </c>
      <c r="B1173" t="s">
        <v>1624</v>
      </c>
      <c r="C1173">
        <v>10</v>
      </c>
      <c r="D1173">
        <v>25</v>
      </c>
      <c r="E1173">
        <v>12</v>
      </c>
      <c r="F1173">
        <v>7034000</v>
      </c>
      <c r="G1173" t="s">
        <v>1634</v>
      </c>
      <c r="H1173" t="s">
        <v>2198</v>
      </c>
      <c r="I1173" t="s">
        <v>582</v>
      </c>
      <c r="J1173" t="s">
        <v>694</v>
      </c>
      <c r="K1173" t="s">
        <v>1569</v>
      </c>
      <c r="M1173" t="s">
        <v>1693</v>
      </c>
      <c r="N1173" t="s">
        <v>1789</v>
      </c>
      <c r="O1173" t="s">
        <v>651</v>
      </c>
      <c r="P1173" t="s">
        <v>1113</v>
      </c>
      <c r="Q1173" t="s">
        <v>2229</v>
      </c>
      <c r="R1173" t="s">
        <v>2315</v>
      </c>
      <c r="S1173" t="s">
        <v>205</v>
      </c>
      <c r="T1173" t="s">
        <v>1569</v>
      </c>
      <c r="U1173">
        <v>146.79</v>
      </c>
      <c r="V1173">
        <v>558.66</v>
      </c>
    </row>
    <row r="1174" spans="1:22" hidden="1" x14ac:dyDescent="0.2">
      <c r="A1174" s="1124">
        <v>11025127035000</v>
      </c>
      <c r="B1174" t="s">
        <v>1624</v>
      </c>
      <c r="C1174">
        <v>10</v>
      </c>
      <c r="D1174">
        <v>25</v>
      </c>
      <c r="E1174">
        <v>12</v>
      </c>
      <c r="F1174">
        <v>7035000</v>
      </c>
      <c r="G1174" t="s">
        <v>2222</v>
      </c>
      <c r="H1174" t="s">
        <v>2198</v>
      </c>
      <c r="I1174" t="s">
        <v>582</v>
      </c>
      <c r="J1174" t="s">
        <v>694</v>
      </c>
      <c r="K1174" t="s">
        <v>1344</v>
      </c>
      <c r="M1174" t="s">
        <v>1693</v>
      </c>
      <c r="N1174" t="s">
        <v>1789</v>
      </c>
      <c r="O1174" t="s">
        <v>651</v>
      </c>
      <c r="P1174" t="s">
        <v>1113</v>
      </c>
      <c r="Q1174" t="s">
        <v>2229</v>
      </c>
      <c r="R1174" t="s">
        <v>2315</v>
      </c>
      <c r="S1174" t="s">
        <v>205</v>
      </c>
      <c r="T1174" t="s">
        <v>1344</v>
      </c>
    </row>
    <row r="1175" spans="1:22" hidden="1" x14ac:dyDescent="0.2">
      <c r="A1175" s="1124">
        <v>11025127131000</v>
      </c>
      <c r="B1175" t="s">
        <v>1624</v>
      </c>
      <c r="C1175">
        <v>10</v>
      </c>
      <c r="D1175">
        <v>25</v>
      </c>
      <c r="E1175">
        <v>12</v>
      </c>
      <c r="F1175">
        <v>7131000</v>
      </c>
      <c r="G1175" t="s">
        <v>1635</v>
      </c>
      <c r="H1175" t="s">
        <v>2198</v>
      </c>
      <c r="I1175" t="s">
        <v>582</v>
      </c>
      <c r="J1175" t="s">
        <v>594</v>
      </c>
      <c r="M1175" t="s">
        <v>1693</v>
      </c>
      <c r="N1175" t="s">
        <v>1789</v>
      </c>
      <c r="O1175" t="s">
        <v>651</v>
      </c>
      <c r="P1175" t="s">
        <v>1113</v>
      </c>
      <c r="Q1175" t="s">
        <v>2229</v>
      </c>
      <c r="R1175" t="s">
        <v>2315</v>
      </c>
    </row>
    <row r="1176" spans="1:22" x14ac:dyDescent="0.2">
      <c r="A1176" s="1124">
        <v>11025127215000</v>
      </c>
      <c r="B1176" t="s">
        <v>1624</v>
      </c>
      <c r="C1176">
        <v>10</v>
      </c>
      <c r="D1176">
        <v>25</v>
      </c>
      <c r="E1176">
        <v>12</v>
      </c>
      <c r="F1176">
        <v>7215000</v>
      </c>
      <c r="G1176" t="s">
        <v>1743</v>
      </c>
      <c r="H1176" t="s">
        <v>2198</v>
      </c>
      <c r="I1176" t="s">
        <v>582</v>
      </c>
      <c r="J1176" t="s">
        <v>598</v>
      </c>
      <c r="K1176" t="s">
        <v>50</v>
      </c>
      <c r="M1176" t="s">
        <v>1693</v>
      </c>
      <c r="N1176" t="s">
        <v>1789</v>
      </c>
      <c r="O1176" t="s">
        <v>651</v>
      </c>
      <c r="P1176" t="s">
        <v>1113</v>
      </c>
      <c r="Q1176" t="s">
        <v>2229</v>
      </c>
      <c r="R1176" t="s">
        <v>2315</v>
      </c>
    </row>
    <row r="1177" spans="1:22" x14ac:dyDescent="0.2">
      <c r="A1177" s="1124">
        <v>11025127240000</v>
      </c>
      <c r="B1177" t="s">
        <v>1624</v>
      </c>
      <c r="C1177">
        <v>10</v>
      </c>
      <c r="D1177">
        <v>25</v>
      </c>
      <c r="E1177">
        <v>12</v>
      </c>
      <c r="F1177">
        <v>7240000</v>
      </c>
      <c r="G1177" t="s">
        <v>1636</v>
      </c>
      <c r="H1177" t="s">
        <v>2198</v>
      </c>
      <c r="I1177" t="s">
        <v>582</v>
      </c>
      <c r="J1177" t="s">
        <v>598</v>
      </c>
      <c r="K1177" t="s">
        <v>50</v>
      </c>
      <c r="M1177" t="s">
        <v>1693</v>
      </c>
      <c r="N1177" t="s">
        <v>1789</v>
      </c>
      <c r="O1177" t="s">
        <v>651</v>
      </c>
      <c r="P1177" t="s">
        <v>1113</v>
      </c>
      <c r="Q1177" t="s">
        <v>2229</v>
      </c>
      <c r="R1177" t="s">
        <v>2315</v>
      </c>
    </row>
    <row r="1178" spans="1:22" x14ac:dyDescent="0.2">
      <c r="A1178" s="1124">
        <v>11025127280000</v>
      </c>
      <c r="B1178" t="s">
        <v>1624</v>
      </c>
      <c r="C1178">
        <v>10</v>
      </c>
      <c r="D1178">
        <v>25</v>
      </c>
      <c r="E1178">
        <v>12</v>
      </c>
      <c r="F1178">
        <v>7280000</v>
      </c>
      <c r="G1178" t="s">
        <v>1736</v>
      </c>
      <c r="H1178" t="s">
        <v>2198</v>
      </c>
      <c r="I1178" t="s">
        <v>582</v>
      </c>
      <c r="J1178" t="s">
        <v>598</v>
      </c>
      <c r="K1178" t="s">
        <v>50</v>
      </c>
      <c r="M1178" t="s">
        <v>1693</v>
      </c>
      <c r="N1178" t="s">
        <v>1789</v>
      </c>
      <c r="O1178" t="s">
        <v>651</v>
      </c>
      <c r="P1178" t="s">
        <v>1113</v>
      </c>
      <c r="Q1178" t="s">
        <v>2229</v>
      </c>
      <c r="R1178" t="s">
        <v>2315</v>
      </c>
    </row>
    <row r="1179" spans="1:22" x14ac:dyDescent="0.2">
      <c r="A1179" s="1124">
        <v>11025127285000</v>
      </c>
      <c r="B1179" t="s">
        <v>1624</v>
      </c>
      <c r="C1179">
        <v>10</v>
      </c>
      <c r="D1179">
        <v>25</v>
      </c>
      <c r="E1179">
        <v>12</v>
      </c>
      <c r="F1179">
        <v>7285000</v>
      </c>
      <c r="G1179" t="s">
        <v>1700</v>
      </c>
      <c r="H1179" t="s">
        <v>2198</v>
      </c>
      <c r="I1179" t="s">
        <v>582</v>
      </c>
      <c r="J1179" t="s">
        <v>598</v>
      </c>
      <c r="K1179" t="s">
        <v>50</v>
      </c>
      <c r="M1179" t="s">
        <v>1693</v>
      </c>
      <c r="N1179" t="s">
        <v>1789</v>
      </c>
      <c r="O1179" t="s">
        <v>651</v>
      </c>
      <c r="P1179" t="s">
        <v>1113</v>
      </c>
      <c r="Q1179" t="s">
        <v>2229</v>
      </c>
      <c r="R1179" t="s">
        <v>2315</v>
      </c>
    </row>
    <row r="1180" spans="1:22" x14ac:dyDescent="0.2">
      <c r="A1180" s="1124">
        <v>11025127510000</v>
      </c>
      <c r="B1180" t="s">
        <v>1624</v>
      </c>
      <c r="C1180">
        <v>10</v>
      </c>
      <c r="D1180">
        <v>25</v>
      </c>
      <c r="E1180">
        <v>12</v>
      </c>
      <c r="F1180">
        <v>7510000</v>
      </c>
      <c r="G1180" t="s">
        <v>1678</v>
      </c>
      <c r="H1180" t="s">
        <v>2198</v>
      </c>
      <c r="I1180" t="s">
        <v>582</v>
      </c>
      <c r="J1180" t="s">
        <v>598</v>
      </c>
      <c r="M1180" t="s">
        <v>1693</v>
      </c>
      <c r="N1180" t="s">
        <v>1789</v>
      </c>
      <c r="O1180" t="s">
        <v>651</v>
      </c>
      <c r="P1180" t="s">
        <v>1113</v>
      </c>
      <c r="Q1180" t="s">
        <v>2229</v>
      </c>
      <c r="R1180" t="s">
        <v>2315</v>
      </c>
    </row>
    <row r="1181" spans="1:22" x14ac:dyDescent="0.2">
      <c r="A1181" s="1124">
        <v>11025127514000</v>
      </c>
      <c r="B1181" t="s">
        <v>1624</v>
      </c>
      <c r="C1181">
        <v>10</v>
      </c>
      <c r="D1181">
        <v>25</v>
      </c>
      <c r="E1181">
        <v>12</v>
      </c>
      <c r="F1181">
        <v>7514000</v>
      </c>
      <c r="G1181" t="s">
        <v>2268</v>
      </c>
      <c r="H1181" t="s">
        <v>2198</v>
      </c>
      <c r="I1181" t="s">
        <v>582</v>
      </c>
      <c r="J1181" t="s">
        <v>598</v>
      </c>
      <c r="M1181" t="s">
        <v>1693</v>
      </c>
      <c r="N1181" t="s">
        <v>1789</v>
      </c>
      <c r="O1181" t="s">
        <v>651</v>
      </c>
      <c r="P1181" t="s">
        <v>1113</v>
      </c>
      <c r="Q1181" t="s">
        <v>2229</v>
      </c>
      <c r="R1181" t="s">
        <v>2315</v>
      </c>
    </row>
    <row r="1182" spans="1:22" x14ac:dyDescent="0.2">
      <c r="A1182" s="1124">
        <v>11025127560000</v>
      </c>
      <c r="B1182" t="s">
        <v>1624</v>
      </c>
      <c r="C1182">
        <v>10</v>
      </c>
      <c r="D1182">
        <v>25</v>
      </c>
      <c r="E1182">
        <v>12</v>
      </c>
      <c r="F1182">
        <v>7560000</v>
      </c>
      <c r="G1182" t="s">
        <v>1646</v>
      </c>
      <c r="H1182" t="s">
        <v>2198</v>
      </c>
      <c r="I1182" t="s">
        <v>582</v>
      </c>
      <c r="J1182" t="s">
        <v>598</v>
      </c>
      <c r="M1182" t="s">
        <v>1693</v>
      </c>
      <c r="N1182" t="s">
        <v>1789</v>
      </c>
      <c r="O1182" t="s">
        <v>651</v>
      </c>
      <c r="P1182" t="s">
        <v>1113</v>
      </c>
      <c r="Q1182" t="s">
        <v>2229</v>
      </c>
      <c r="R1182" t="s">
        <v>2315</v>
      </c>
    </row>
    <row r="1183" spans="1:22" x14ac:dyDescent="0.2">
      <c r="A1183" s="1124">
        <v>11025127572000</v>
      </c>
      <c r="B1183" t="s">
        <v>1624</v>
      </c>
      <c r="C1183">
        <v>10</v>
      </c>
      <c r="D1183">
        <v>25</v>
      </c>
      <c r="E1183">
        <v>12</v>
      </c>
      <c r="F1183">
        <v>7572000</v>
      </c>
      <c r="G1183" t="s">
        <v>1637</v>
      </c>
      <c r="H1183" t="s">
        <v>2198</v>
      </c>
      <c r="I1183" t="s">
        <v>582</v>
      </c>
      <c r="J1183" t="s">
        <v>598</v>
      </c>
      <c r="M1183" t="s">
        <v>1693</v>
      </c>
      <c r="N1183" t="s">
        <v>1789</v>
      </c>
      <c r="O1183" t="s">
        <v>651</v>
      </c>
      <c r="P1183" t="s">
        <v>1113</v>
      </c>
      <c r="Q1183" t="s">
        <v>2229</v>
      </c>
      <c r="R1183" t="s">
        <v>2315</v>
      </c>
    </row>
    <row r="1184" spans="1:22" x14ac:dyDescent="0.2">
      <c r="A1184" s="1124">
        <v>11025127574000</v>
      </c>
      <c r="B1184" t="s">
        <v>1624</v>
      </c>
      <c r="C1184">
        <v>10</v>
      </c>
      <c r="D1184">
        <v>25</v>
      </c>
      <c r="E1184">
        <v>12</v>
      </c>
      <c r="F1184">
        <v>7574000</v>
      </c>
      <c r="G1184" t="s">
        <v>1647</v>
      </c>
      <c r="H1184" t="s">
        <v>2198</v>
      </c>
      <c r="I1184" t="s">
        <v>582</v>
      </c>
      <c r="J1184" t="s">
        <v>598</v>
      </c>
      <c r="M1184" t="s">
        <v>1693</v>
      </c>
      <c r="N1184" t="s">
        <v>1789</v>
      </c>
      <c r="O1184" t="s">
        <v>651</v>
      </c>
      <c r="P1184" t="s">
        <v>1113</v>
      </c>
      <c r="Q1184" t="s">
        <v>2229</v>
      </c>
      <c r="R1184" t="s">
        <v>2315</v>
      </c>
    </row>
    <row r="1185" spans="1:22" x14ac:dyDescent="0.2">
      <c r="A1185" s="1124">
        <v>11025127588000</v>
      </c>
      <c r="B1185" t="s">
        <v>1624</v>
      </c>
      <c r="C1185">
        <v>10</v>
      </c>
      <c r="D1185">
        <v>25</v>
      </c>
      <c r="E1185">
        <v>12</v>
      </c>
      <c r="F1185">
        <v>7588000</v>
      </c>
      <c r="G1185" t="s">
        <v>1681</v>
      </c>
      <c r="H1185" t="s">
        <v>2198</v>
      </c>
      <c r="I1185" t="s">
        <v>582</v>
      </c>
      <c r="J1185" t="s">
        <v>598</v>
      </c>
      <c r="M1185" t="s">
        <v>1693</v>
      </c>
      <c r="N1185" t="s">
        <v>1789</v>
      </c>
      <c r="O1185" t="s">
        <v>651</v>
      </c>
      <c r="P1185" t="s">
        <v>1113</v>
      </c>
      <c r="Q1185" t="s">
        <v>2229</v>
      </c>
      <c r="R1185" t="s">
        <v>2315</v>
      </c>
    </row>
    <row r="1186" spans="1:22" x14ac:dyDescent="0.2">
      <c r="A1186" s="1124">
        <v>11025127638000</v>
      </c>
      <c r="B1186" t="s">
        <v>1624</v>
      </c>
      <c r="C1186">
        <v>10</v>
      </c>
      <c r="D1186">
        <v>25</v>
      </c>
      <c r="E1186">
        <v>12</v>
      </c>
      <c r="F1186">
        <v>7638000</v>
      </c>
      <c r="G1186" t="s">
        <v>1682</v>
      </c>
      <c r="H1186" t="s">
        <v>2198</v>
      </c>
      <c r="I1186" t="s">
        <v>582</v>
      </c>
      <c r="J1186" t="s">
        <v>598</v>
      </c>
      <c r="M1186" t="s">
        <v>1693</v>
      </c>
      <c r="N1186" t="s">
        <v>1789</v>
      </c>
      <c r="O1186" t="s">
        <v>651</v>
      </c>
      <c r="P1186" t="s">
        <v>1113</v>
      </c>
      <c r="Q1186" t="s">
        <v>2229</v>
      </c>
      <c r="R1186" t="s">
        <v>2315</v>
      </c>
    </row>
    <row r="1187" spans="1:22" x14ac:dyDescent="0.2">
      <c r="A1187" s="1124">
        <v>11025127639000</v>
      </c>
      <c r="B1187" t="s">
        <v>1624</v>
      </c>
      <c r="C1187">
        <v>10</v>
      </c>
      <c r="D1187">
        <v>25</v>
      </c>
      <c r="E1187">
        <v>12</v>
      </c>
      <c r="F1187">
        <v>7639000</v>
      </c>
      <c r="G1187" t="s">
        <v>2258</v>
      </c>
      <c r="H1187" t="s">
        <v>2198</v>
      </c>
      <c r="I1187" t="s">
        <v>582</v>
      </c>
      <c r="J1187" t="s">
        <v>598</v>
      </c>
      <c r="M1187" t="s">
        <v>1693</v>
      </c>
      <c r="N1187" t="s">
        <v>1789</v>
      </c>
      <c r="O1187" t="s">
        <v>651</v>
      </c>
      <c r="P1187" t="s">
        <v>1113</v>
      </c>
      <c r="Q1187" t="s">
        <v>2229</v>
      </c>
      <c r="R1187" t="s">
        <v>2315</v>
      </c>
    </row>
    <row r="1188" spans="1:22" x14ac:dyDescent="0.2">
      <c r="A1188" s="1124">
        <v>11025127703000</v>
      </c>
      <c r="B1188" t="s">
        <v>1624</v>
      </c>
      <c r="C1188">
        <v>10</v>
      </c>
      <c r="D1188">
        <v>25</v>
      </c>
      <c r="E1188">
        <v>12</v>
      </c>
      <c r="F1188">
        <v>7703000</v>
      </c>
      <c r="G1188" t="s">
        <v>1704</v>
      </c>
      <c r="H1188" t="s">
        <v>2198</v>
      </c>
      <c r="I1188" t="s">
        <v>582</v>
      </c>
      <c r="J1188" t="s">
        <v>598</v>
      </c>
      <c r="M1188" t="s">
        <v>1693</v>
      </c>
      <c r="N1188" t="s">
        <v>1789</v>
      </c>
      <c r="O1188" t="s">
        <v>651</v>
      </c>
      <c r="P1188" t="s">
        <v>1113</v>
      </c>
      <c r="Q1188" t="s">
        <v>2229</v>
      </c>
      <c r="R1188" t="s">
        <v>2315</v>
      </c>
    </row>
    <row r="1189" spans="1:22" x14ac:dyDescent="0.2">
      <c r="A1189" s="1124">
        <v>11025127756000</v>
      </c>
      <c r="B1189" t="s">
        <v>1624</v>
      </c>
      <c r="C1189">
        <v>10</v>
      </c>
      <c r="D1189">
        <v>25</v>
      </c>
      <c r="E1189">
        <v>12</v>
      </c>
      <c r="F1189">
        <v>7756000</v>
      </c>
      <c r="G1189" t="s">
        <v>1718</v>
      </c>
      <c r="H1189" t="s">
        <v>2198</v>
      </c>
      <c r="I1189" t="s">
        <v>582</v>
      </c>
      <c r="J1189" t="s">
        <v>598</v>
      </c>
      <c r="M1189" t="s">
        <v>1693</v>
      </c>
      <c r="N1189" t="s">
        <v>1789</v>
      </c>
      <c r="O1189" t="s">
        <v>651</v>
      </c>
      <c r="P1189" t="s">
        <v>1113</v>
      </c>
      <c r="Q1189" t="s">
        <v>2229</v>
      </c>
      <c r="R1189" t="s">
        <v>2315</v>
      </c>
    </row>
    <row r="1190" spans="1:22" x14ac:dyDescent="0.2">
      <c r="A1190" s="1124">
        <v>11025127773000</v>
      </c>
      <c r="B1190" t="s">
        <v>1624</v>
      </c>
      <c r="C1190">
        <v>10</v>
      </c>
      <c r="D1190">
        <v>25</v>
      </c>
      <c r="E1190">
        <v>12</v>
      </c>
      <c r="F1190">
        <v>7773000</v>
      </c>
      <c r="G1190" t="s">
        <v>2309</v>
      </c>
      <c r="H1190" t="s">
        <v>2198</v>
      </c>
      <c r="I1190" t="s">
        <v>582</v>
      </c>
      <c r="J1190" t="s">
        <v>598</v>
      </c>
      <c r="M1190" t="s">
        <v>1693</v>
      </c>
      <c r="N1190" t="s">
        <v>1789</v>
      </c>
      <c r="O1190" t="s">
        <v>651</v>
      </c>
      <c r="P1190" t="s">
        <v>1113</v>
      </c>
      <c r="Q1190" t="s">
        <v>2229</v>
      </c>
      <c r="R1190" t="s">
        <v>2315</v>
      </c>
    </row>
    <row r="1191" spans="1:22" x14ac:dyDescent="0.2">
      <c r="A1191" s="1124">
        <v>11025127785000</v>
      </c>
      <c r="B1191" t="s">
        <v>1624</v>
      </c>
      <c r="C1191">
        <v>10</v>
      </c>
      <c r="D1191">
        <v>25</v>
      </c>
      <c r="E1191">
        <v>12</v>
      </c>
      <c r="F1191">
        <v>7785000</v>
      </c>
      <c r="G1191" t="s">
        <v>1638</v>
      </c>
      <c r="H1191" t="s">
        <v>2198</v>
      </c>
      <c r="I1191" t="s">
        <v>582</v>
      </c>
      <c r="J1191" t="s">
        <v>598</v>
      </c>
      <c r="M1191" t="s">
        <v>1693</v>
      </c>
      <c r="N1191" t="s">
        <v>1789</v>
      </c>
      <c r="O1191" t="s">
        <v>651</v>
      </c>
      <c r="P1191" t="s">
        <v>1113</v>
      </c>
      <c r="Q1191" t="s">
        <v>2229</v>
      </c>
      <c r="R1191" t="s">
        <v>2315</v>
      </c>
      <c r="U1191">
        <v>800</v>
      </c>
      <c r="V1191">
        <v>-9245.7000000000007</v>
      </c>
    </row>
    <row r="1192" spans="1:22" x14ac:dyDescent="0.2">
      <c r="A1192" s="1124">
        <v>11025127787000</v>
      </c>
      <c r="B1192" t="s">
        <v>1624</v>
      </c>
      <c r="C1192">
        <v>10</v>
      </c>
      <c r="D1192">
        <v>25</v>
      </c>
      <c r="E1192">
        <v>12</v>
      </c>
      <c r="F1192">
        <v>7787000</v>
      </c>
      <c r="G1192" t="s">
        <v>1705</v>
      </c>
      <c r="H1192" t="s">
        <v>2198</v>
      </c>
      <c r="I1192" t="s">
        <v>582</v>
      </c>
      <c r="J1192" t="s">
        <v>598</v>
      </c>
      <c r="M1192" t="s">
        <v>1693</v>
      </c>
      <c r="N1192" t="s">
        <v>1789</v>
      </c>
      <c r="O1192" t="s">
        <v>651</v>
      </c>
      <c r="P1192" t="s">
        <v>1113</v>
      </c>
      <c r="Q1192" t="s">
        <v>2229</v>
      </c>
      <c r="R1192" t="s">
        <v>2315</v>
      </c>
    </row>
    <row r="1193" spans="1:22" x14ac:dyDescent="0.2">
      <c r="A1193" s="1124">
        <v>11025127824000</v>
      </c>
      <c r="B1193" t="s">
        <v>1624</v>
      </c>
      <c r="C1193">
        <v>10</v>
      </c>
      <c r="D1193">
        <v>25</v>
      </c>
      <c r="E1193">
        <v>12</v>
      </c>
      <c r="F1193">
        <v>7824000</v>
      </c>
      <c r="G1193" t="s">
        <v>1639</v>
      </c>
      <c r="H1193" t="s">
        <v>2198</v>
      </c>
      <c r="I1193" t="s">
        <v>582</v>
      </c>
      <c r="J1193" t="s">
        <v>598</v>
      </c>
      <c r="M1193" t="s">
        <v>1693</v>
      </c>
      <c r="N1193" t="s">
        <v>1789</v>
      </c>
      <c r="O1193" t="s">
        <v>651</v>
      </c>
      <c r="P1193" t="s">
        <v>1113</v>
      </c>
      <c r="Q1193" t="s">
        <v>2229</v>
      </c>
      <c r="R1193" t="s">
        <v>2315</v>
      </c>
    </row>
    <row r="1194" spans="1:22" x14ac:dyDescent="0.2">
      <c r="A1194" s="1124">
        <v>11025127856000</v>
      </c>
      <c r="B1194" t="s">
        <v>1624</v>
      </c>
      <c r="C1194">
        <v>10</v>
      </c>
      <c r="D1194">
        <v>25</v>
      </c>
      <c r="E1194">
        <v>12</v>
      </c>
      <c r="F1194">
        <v>7856000</v>
      </c>
      <c r="G1194" t="s">
        <v>1689</v>
      </c>
      <c r="H1194" t="s">
        <v>2198</v>
      </c>
      <c r="I1194" t="s">
        <v>582</v>
      </c>
      <c r="J1194" t="s">
        <v>598</v>
      </c>
      <c r="M1194" t="s">
        <v>1693</v>
      </c>
      <c r="N1194" t="s">
        <v>1789</v>
      </c>
      <c r="O1194" t="s">
        <v>651</v>
      </c>
      <c r="P1194" t="s">
        <v>1113</v>
      </c>
      <c r="Q1194" t="s">
        <v>2229</v>
      </c>
      <c r="R1194" t="s">
        <v>2315</v>
      </c>
    </row>
    <row r="1195" spans="1:22" x14ac:dyDescent="0.2">
      <c r="A1195" s="1124">
        <v>11025127990000</v>
      </c>
      <c r="B1195" t="s">
        <v>1624</v>
      </c>
      <c r="C1195">
        <v>10</v>
      </c>
      <c r="D1195">
        <v>25</v>
      </c>
      <c r="E1195">
        <v>12</v>
      </c>
      <c r="F1195">
        <v>7990000</v>
      </c>
      <c r="G1195" t="s">
        <v>2208</v>
      </c>
      <c r="H1195" t="s">
        <v>2198</v>
      </c>
      <c r="I1195" t="s">
        <v>582</v>
      </c>
      <c r="J1195" t="s">
        <v>598</v>
      </c>
      <c r="M1195" t="s">
        <v>1693</v>
      </c>
      <c r="N1195" t="s">
        <v>1789</v>
      </c>
      <c r="O1195" t="s">
        <v>651</v>
      </c>
      <c r="P1195" t="s">
        <v>1113</v>
      </c>
      <c r="Q1195" t="s">
        <v>2229</v>
      </c>
      <c r="R1195" t="s">
        <v>2315</v>
      </c>
    </row>
    <row r="1196" spans="1:22" x14ac:dyDescent="0.2">
      <c r="A1196" s="1124">
        <v>11025128061000</v>
      </c>
      <c r="B1196" t="s">
        <v>1624</v>
      </c>
      <c r="C1196">
        <v>10</v>
      </c>
      <c r="D1196">
        <v>25</v>
      </c>
      <c r="E1196">
        <v>12</v>
      </c>
      <c r="F1196">
        <v>8061000</v>
      </c>
      <c r="G1196" t="s">
        <v>1691</v>
      </c>
      <c r="H1196" t="s">
        <v>2198</v>
      </c>
      <c r="I1196" t="s">
        <v>582</v>
      </c>
      <c r="J1196" t="s">
        <v>598</v>
      </c>
      <c r="K1196" t="s">
        <v>2204</v>
      </c>
      <c r="M1196" t="s">
        <v>1693</v>
      </c>
      <c r="N1196" t="s">
        <v>1789</v>
      </c>
      <c r="O1196" t="s">
        <v>651</v>
      </c>
      <c r="P1196" t="s">
        <v>1113</v>
      </c>
      <c r="Q1196" t="s">
        <v>2229</v>
      </c>
      <c r="R1196" t="s">
        <v>2315</v>
      </c>
    </row>
    <row r="1197" spans="1:22" x14ac:dyDescent="0.2">
      <c r="A1197" s="1124">
        <v>11025128062000</v>
      </c>
      <c r="B1197" t="s">
        <v>1624</v>
      </c>
      <c r="C1197">
        <v>10</v>
      </c>
      <c r="D1197">
        <v>25</v>
      </c>
      <c r="E1197">
        <v>12</v>
      </c>
      <c r="F1197">
        <v>8062000</v>
      </c>
      <c r="G1197" t="s">
        <v>2260</v>
      </c>
      <c r="H1197" t="s">
        <v>2198</v>
      </c>
      <c r="I1197" t="s">
        <v>582</v>
      </c>
      <c r="J1197" t="s">
        <v>598</v>
      </c>
      <c r="K1197" t="s">
        <v>2204</v>
      </c>
      <c r="M1197" t="s">
        <v>1693</v>
      </c>
      <c r="N1197" t="s">
        <v>1789</v>
      </c>
      <c r="O1197" t="s">
        <v>651</v>
      </c>
      <c r="P1197" t="s">
        <v>1113</v>
      </c>
      <c r="Q1197" t="s">
        <v>2229</v>
      </c>
      <c r="R1197" t="s">
        <v>2315</v>
      </c>
    </row>
    <row r="1198" spans="1:22" hidden="1" x14ac:dyDescent="0.2">
      <c r="A1198" s="1124">
        <v>11040015287000</v>
      </c>
      <c r="B1198" t="s">
        <v>1624</v>
      </c>
      <c r="C1198">
        <v>10</v>
      </c>
      <c r="D1198">
        <v>40</v>
      </c>
      <c r="E1198" t="s">
        <v>1624</v>
      </c>
      <c r="F1198">
        <v>5287000</v>
      </c>
      <c r="G1198" t="s">
        <v>1782</v>
      </c>
      <c r="H1198" t="s">
        <v>2198</v>
      </c>
      <c r="I1198" t="s">
        <v>1625</v>
      </c>
      <c r="J1198" t="s">
        <v>1245</v>
      </c>
      <c r="M1198" t="s">
        <v>1693</v>
      </c>
      <c r="N1198" t="s">
        <v>1742</v>
      </c>
      <c r="O1198" t="s">
        <v>655</v>
      </c>
      <c r="P1198" t="s">
        <v>1124</v>
      </c>
      <c r="Q1198" t="s">
        <v>2229</v>
      </c>
      <c r="R1198" t="s">
        <v>2317</v>
      </c>
    </row>
    <row r="1199" spans="1:22" hidden="1" x14ac:dyDescent="0.2">
      <c r="A1199" s="1124">
        <v>11040015289000</v>
      </c>
      <c r="B1199" t="s">
        <v>1624</v>
      </c>
      <c r="C1199">
        <v>10</v>
      </c>
      <c r="D1199">
        <v>40</v>
      </c>
      <c r="E1199" t="s">
        <v>1624</v>
      </c>
      <c r="F1199">
        <v>5289000</v>
      </c>
      <c r="G1199" t="s">
        <v>2216</v>
      </c>
      <c r="H1199" t="s">
        <v>2198</v>
      </c>
      <c r="I1199" t="s">
        <v>1625</v>
      </c>
      <c r="J1199" t="s">
        <v>1245</v>
      </c>
      <c r="K1199" t="s">
        <v>2217</v>
      </c>
      <c r="M1199" t="s">
        <v>1693</v>
      </c>
      <c r="N1199" t="s">
        <v>1742</v>
      </c>
      <c r="O1199" t="s">
        <v>655</v>
      </c>
      <c r="P1199" t="s">
        <v>1124</v>
      </c>
      <c r="Q1199" t="s">
        <v>2229</v>
      </c>
      <c r="R1199" t="s">
        <v>2317</v>
      </c>
    </row>
    <row r="1200" spans="1:22" hidden="1" x14ac:dyDescent="0.2">
      <c r="A1200" s="1124">
        <v>11040015340000</v>
      </c>
      <c r="B1200" t="s">
        <v>1624</v>
      </c>
      <c r="C1200">
        <v>10</v>
      </c>
      <c r="D1200">
        <v>40</v>
      </c>
      <c r="E1200" t="s">
        <v>1624</v>
      </c>
      <c r="F1200">
        <v>5340000</v>
      </c>
      <c r="G1200" t="s">
        <v>1695</v>
      </c>
      <c r="H1200" t="s">
        <v>2198</v>
      </c>
      <c r="I1200" t="s">
        <v>1625</v>
      </c>
      <c r="J1200" t="s">
        <v>691</v>
      </c>
      <c r="M1200" t="s">
        <v>1693</v>
      </c>
      <c r="N1200" t="s">
        <v>1742</v>
      </c>
      <c r="O1200" t="s">
        <v>655</v>
      </c>
      <c r="P1200" t="s">
        <v>1124</v>
      </c>
      <c r="Q1200" t="s">
        <v>2229</v>
      </c>
      <c r="R1200" t="s">
        <v>2317</v>
      </c>
    </row>
    <row r="1201" spans="1:22" hidden="1" x14ac:dyDescent="0.2">
      <c r="A1201" s="1124">
        <v>11040017010000</v>
      </c>
      <c r="B1201" t="s">
        <v>1624</v>
      </c>
      <c r="C1201">
        <v>10</v>
      </c>
      <c r="D1201">
        <v>40</v>
      </c>
      <c r="E1201" t="s">
        <v>1624</v>
      </c>
      <c r="F1201">
        <v>7010000</v>
      </c>
      <c r="G1201" t="s">
        <v>1628</v>
      </c>
      <c r="H1201" t="s">
        <v>2198</v>
      </c>
      <c r="I1201" t="s">
        <v>582</v>
      </c>
      <c r="J1201" t="s">
        <v>694</v>
      </c>
      <c r="K1201" t="s">
        <v>206</v>
      </c>
      <c r="M1201" t="s">
        <v>1693</v>
      </c>
      <c r="N1201" t="s">
        <v>1742</v>
      </c>
      <c r="O1201" t="s">
        <v>655</v>
      </c>
      <c r="P1201" t="s">
        <v>1124</v>
      </c>
      <c r="Q1201" t="s">
        <v>2229</v>
      </c>
      <c r="R1201" t="s">
        <v>2317</v>
      </c>
      <c r="S1201" t="s">
        <v>205</v>
      </c>
      <c r="T1201" t="s">
        <v>206</v>
      </c>
      <c r="U1201">
        <v>27900</v>
      </c>
      <c r="V1201">
        <v>112127.47</v>
      </c>
    </row>
    <row r="1202" spans="1:22" hidden="1" x14ac:dyDescent="0.2">
      <c r="A1202" s="1124">
        <v>11040017011000</v>
      </c>
      <c r="B1202" t="s">
        <v>1624</v>
      </c>
      <c r="C1202">
        <v>10</v>
      </c>
      <c r="D1202">
        <v>40</v>
      </c>
      <c r="E1202" t="s">
        <v>1624</v>
      </c>
      <c r="F1202">
        <v>7011000</v>
      </c>
      <c r="G1202" t="s">
        <v>1642</v>
      </c>
      <c r="H1202" t="s">
        <v>2198</v>
      </c>
      <c r="I1202" t="s">
        <v>582</v>
      </c>
      <c r="J1202" t="s">
        <v>694</v>
      </c>
      <c r="K1202" t="s">
        <v>206</v>
      </c>
      <c r="M1202" t="s">
        <v>1693</v>
      </c>
      <c r="N1202" t="s">
        <v>1742</v>
      </c>
      <c r="O1202" t="s">
        <v>655</v>
      </c>
      <c r="P1202" t="s">
        <v>1124</v>
      </c>
      <c r="Q1202" t="s">
        <v>2229</v>
      </c>
      <c r="R1202" t="s">
        <v>2317</v>
      </c>
      <c r="S1202" t="s">
        <v>205</v>
      </c>
      <c r="T1202" t="s">
        <v>206</v>
      </c>
      <c r="U1202">
        <v>0</v>
      </c>
      <c r="V1202">
        <v>0</v>
      </c>
    </row>
    <row r="1203" spans="1:22" hidden="1" x14ac:dyDescent="0.2">
      <c r="A1203" s="1124">
        <v>11040017013000</v>
      </c>
      <c r="B1203" t="s">
        <v>1624</v>
      </c>
      <c r="C1203">
        <v>10</v>
      </c>
      <c r="D1203">
        <v>40</v>
      </c>
      <c r="E1203" t="s">
        <v>1624</v>
      </c>
      <c r="F1203">
        <v>7013000</v>
      </c>
      <c r="G1203" t="s">
        <v>1698</v>
      </c>
      <c r="H1203" t="s">
        <v>2198</v>
      </c>
      <c r="I1203" t="s">
        <v>582</v>
      </c>
      <c r="J1203" t="s">
        <v>694</v>
      </c>
      <c r="K1203" t="s">
        <v>1572</v>
      </c>
      <c r="M1203" t="s">
        <v>1693</v>
      </c>
      <c r="N1203" t="s">
        <v>1742</v>
      </c>
      <c r="O1203" t="s">
        <v>655</v>
      </c>
      <c r="P1203" t="s">
        <v>1124</v>
      </c>
      <c r="Q1203" t="s">
        <v>2229</v>
      </c>
      <c r="R1203" t="s">
        <v>2317</v>
      </c>
      <c r="S1203" t="s">
        <v>205</v>
      </c>
      <c r="T1203" t="s">
        <v>1572</v>
      </c>
      <c r="U1203">
        <v>478</v>
      </c>
      <c r="V1203">
        <v>1912</v>
      </c>
    </row>
    <row r="1204" spans="1:22" hidden="1" x14ac:dyDescent="0.2">
      <c r="A1204" s="1124">
        <v>11040017014000</v>
      </c>
      <c r="B1204" t="s">
        <v>1624</v>
      </c>
      <c r="C1204">
        <v>10</v>
      </c>
      <c r="D1204">
        <v>40</v>
      </c>
      <c r="E1204" t="s">
        <v>1624</v>
      </c>
      <c r="F1204">
        <v>7014000</v>
      </c>
      <c r="G1204" t="s">
        <v>1630</v>
      </c>
      <c r="H1204" t="s">
        <v>2198</v>
      </c>
      <c r="I1204" t="s">
        <v>582</v>
      </c>
      <c r="J1204" t="s">
        <v>694</v>
      </c>
      <c r="K1204" t="s">
        <v>1570</v>
      </c>
      <c r="M1204" t="s">
        <v>1693</v>
      </c>
      <c r="N1204" t="s">
        <v>1742</v>
      </c>
      <c r="O1204" t="s">
        <v>655</v>
      </c>
      <c r="P1204" t="s">
        <v>1124</v>
      </c>
      <c r="Q1204" t="s">
        <v>2229</v>
      </c>
      <c r="R1204" t="s">
        <v>2317</v>
      </c>
      <c r="S1204" t="s">
        <v>205</v>
      </c>
      <c r="T1204" t="s">
        <v>1570</v>
      </c>
      <c r="U1204">
        <v>4395</v>
      </c>
      <c r="V1204">
        <v>17607.5</v>
      </c>
    </row>
    <row r="1205" spans="1:22" hidden="1" x14ac:dyDescent="0.2">
      <c r="A1205" s="1124">
        <v>11040017027000</v>
      </c>
      <c r="B1205" t="s">
        <v>1624</v>
      </c>
      <c r="C1205">
        <v>10</v>
      </c>
      <c r="D1205">
        <v>40</v>
      </c>
      <c r="E1205" t="s">
        <v>1624</v>
      </c>
      <c r="F1205">
        <v>7027000</v>
      </c>
      <c r="G1205" t="s">
        <v>1631</v>
      </c>
      <c r="H1205" t="s">
        <v>2198</v>
      </c>
      <c r="I1205" t="s">
        <v>582</v>
      </c>
      <c r="J1205" t="s">
        <v>694</v>
      </c>
      <c r="K1205" t="s">
        <v>1344</v>
      </c>
      <c r="M1205" t="s">
        <v>1693</v>
      </c>
      <c r="N1205" t="s">
        <v>1742</v>
      </c>
      <c r="O1205" t="s">
        <v>655</v>
      </c>
      <c r="P1205" t="s">
        <v>1124</v>
      </c>
      <c r="Q1205" t="s">
        <v>2229</v>
      </c>
      <c r="R1205" t="s">
        <v>2317</v>
      </c>
      <c r="S1205" t="s">
        <v>205</v>
      </c>
      <c r="T1205" t="s">
        <v>1344</v>
      </c>
      <c r="U1205">
        <v>450</v>
      </c>
      <c r="V1205">
        <v>1800</v>
      </c>
    </row>
    <row r="1206" spans="1:22" hidden="1" x14ac:dyDescent="0.2">
      <c r="A1206" s="1124">
        <v>11040017031000</v>
      </c>
      <c r="B1206" t="s">
        <v>1624</v>
      </c>
      <c r="C1206">
        <v>10</v>
      </c>
      <c r="D1206">
        <v>40</v>
      </c>
      <c r="E1206" t="s">
        <v>1624</v>
      </c>
      <c r="F1206">
        <v>7031000</v>
      </c>
      <c r="G1206" t="s">
        <v>1632</v>
      </c>
      <c r="H1206" t="s">
        <v>2198</v>
      </c>
      <c r="I1206" t="s">
        <v>582</v>
      </c>
      <c r="J1206" t="s">
        <v>694</v>
      </c>
      <c r="K1206" t="s">
        <v>1569</v>
      </c>
      <c r="M1206" t="s">
        <v>1693</v>
      </c>
      <c r="N1206" t="s">
        <v>1742</v>
      </c>
      <c r="O1206" t="s">
        <v>655</v>
      </c>
      <c r="P1206" t="s">
        <v>1124</v>
      </c>
      <c r="Q1206" t="s">
        <v>2229</v>
      </c>
      <c r="R1206" t="s">
        <v>2317</v>
      </c>
      <c r="S1206" t="s">
        <v>205</v>
      </c>
      <c r="T1206" t="s">
        <v>1569</v>
      </c>
      <c r="U1206">
        <v>5022</v>
      </c>
      <c r="V1206">
        <v>20088</v>
      </c>
    </row>
    <row r="1207" spans="1:22" hidden="1" x14ac:dyDescent="0.2">
      <c r="A1207" s="1124">
        <v>11040017032000</v>
      </c>
      <c r="B1207" t="s">
        <v>1624</v>
      </c>
      <c r="C1207">
        <v>10</v>
      </c>
      <c r="D1207">
        <v>40</v>
      </c>
      <c r="E1207" t="s">
        <v>1624</v>
      </c>
      <c r="F1207">
        <v>7032000</v>
      </c>
      <c r="G1207" t="s">
        <v>1633</v>
      </c>
      <c r="H1207" t="s">
        <v>2198</v>
      </c>
      <c r="I1207" t="s">
        <v>582</v>
      </c>
      <c r="J1207" t="s">
        <v>694</v>
      </c>
      <c r="K1207" t="s">
        <v>199</v>
      </c>
      <c r="M1207" t="s">
        <v>1693</v>
      </c>
      <c r="N1207" t="s">
        <v>1742</v>
      </c>
      <c r="O1207" t="s">
        <v>655</v>
      </c>
      <c r="P1207" t="s">
        <v>1124</v>
      </c>
      <c r="Q1207" t="s">
        <v>2229</v>
      </c>
      <c r="R1207" t="s">
        <v>2317</v>
      </c>
      <c r="S1207" t="s">
        <v>205</v>
      </c>
      <c r="T1207" t="s">
        <v>199</v>
      </c>
      <c r="U1207">
        <v>1117.8</v>
      </c>
      <c r="V1207">
        <v>4471.2</v>
      </c>
    </row>
    <row r="1208" spans="1:22" hidden="1" x14ac:dyDescent="0.2">
      <c r="A1208" s="1124">
        <v>11040017033000</v>
      </c>
      <c r="B1208" t="s">
        <v>1624</v>
      </c>
      <c r="C1208">
        <v>10</v>
      </c>
      <c r="D1208">
        <v>40</v>
      </c>
      <c r="E1208" t="s">
        <v>1624</v>
      </c>
      <c r="F1208">
        <v>7033000</v>
      </c>
      <c r="G1208" t="s">
        <v>1668</v>
      </c>
      <c r="H1208" t="s">
        <v>2198</v>
      </c>
      <c r="I1208" t="s">
        <v>582</v>
      </c>
      <c r="J1208" t="s">
        <v>694</v>
      </c>
      <c r="K1208" t="s">
        <v>1569</v>
      </c>
      <c r="M1208" t="s">
        <v>1693</v>
      </c>
      <c r="N1208" t="s">
        <v>1742</v>
      </c>
      <c r="O1208" t="s">
        <v>655</v>
      </c>
      <c r="P1208" t="s">
        <v>1124</v>
      </c>
      <c r="Q1208" t="s">
        <v>2229</v>
      </c>
      <c r="R1208" t="s">
        <v>2317</v>
      </c>
      <c r="S1208" t="s">
        <v>205</v>
      </c>
      <c r="T1208" t="s">
        <v>1569</v>
      </c>
      <c r="U1208">
        <v>661.21</v>
      </c>
      <c r="V1208">
        <v>2644.84</v>
      </c>
    </row>
    <row r="1209" spans="1:22" hidden="1" x14ac:dyDescent="0.2">
      <c r="A1209" s="1124">
        <v>11040017034000</v>
      </c>
      <c r="B1209" t="s">
        <v>1624</v>
      </c>
      <c r="C1209">
        <v>10</v>
      </c>
      <c r="D1209">
        <v>40</v>
      </c>
      <c r="E1209" t="s">
        <v>1624</v>
      </c>
      <c r="F1209">
        <v>7034000</v>
      </c>
      <c r="G1209" t="s">
        <v>1634</v>
      </c>
      <c r="H1209" t="s">
        <v>2198</v>
      </c>
      <c r="I1209" t="s">
        <v>582</v>
      </c>
      <c r="J1209" t="s">
        <v>694</v>
      </c>
      <c r="K1209" t="s">
        <v>1569</v>
      </c>
      <c r="M1209" t="s">
        <v>1693</v>
      </c>
      <c r="N1209" t="s">
        <v>1742</v>
      </c>
      <c r="O1209" t="s">
        <v>655</v>
      </c>
      <c r="P1209" t="s">
        <v>1124</v>
      </c>
      <c r="Q1209" t="s">
        <v>2229</v>
      </c>
      <c r="R1209" t="s">
        <v>2317</v>
      </c>
      <c r="S1209" t="s">
        <v>205</v>
      </c>
      <c r="T1209" t="s">
        <v>1569</v>
      </c>
      <c r="U1209">
        <v>206.35</v>
      </c>
      <c r="V1209">
        <v>830.67</v>
      </c>
    </row>
    <row r="1210" spans="1:22" hidden="1" x14ac:dyDescent="0.2">
      <c r="A1210" s="1124">
        <v>11040017131000</v>
      </c>
      <c r="B1210" t="s">
        <v>1624</v>
      </c>
      <c r="C1210">
        <v>10</v>
      </c>
      <c r="D1210">
        <v>40</v>
      </c>
      <c r="E1210" t="s">
        <v>1624</v>
      </c>
      <c r="F1210">
        <v>7131000</v>
      </c>
      <c r="G1210" t="s">
        <v>1635</v>
      </c>
      <c r="H1210" t="s">
        <v>2198</v>
      </c>
      <c r="I1210" t="s">
        <v>582</v>
      </c>
      <c r="J1210" t="s">
        <v>594</v>
      </c>
      <c r="M1210" t="s">
        <v>1693</v>
      </c>
      <c r="N1210" t="s">
        <v>1742</v>
      </c>
      <c r="O1210" t="s">
        <v>655</v>
      </c>
      <c r="P1210" t="s">
        <v>1124</v>
      </c>
      <c r="Q1210" t="s">
        <v>2229</v>
      </c>
      <c r="R1210" t="s">
        <v>2317</v>
      </c>
      <c r="U1210">
        <v>0</v>
      </c>
      <c r="V1210">
        <v>0</v>
      </c>
    </row>
    <row r="1211" spans="1:22" x14ac:dyDescent="0.2">
      <c r="A1211" s="1124">
        <v>11040017215000</v>
      </c>
      <c r="B1211" t="s">
        <v>1624</v>
      </c>
      <c r="C1211">
        <v>10</v>
      </c>
      <c r="D1211">
        <v>40</v>
      </c>
      <c r="E1211" t="s">
        <v>1624</v>
      </c>
      <c r="F1211">
        <v>7215000</v>
      </c>
      <c r="G1211" t="s">
        <v>1743</v>
      </c>
      <c r="H1211" t="s">
        <v>2198</v>
      </c>
      <c r="I1211" t="s">
        <v>582</v>
      </c>
      <c r="J1211" t="s">
        <v>598</v>
      </c>
      <c r="K1211" t="s">
        <v>50</v>
      </c>
      <c r="M1211" t="s">
        <v>1693</v>
      </c>
      <c r="N1211" t="s">
        <v>1742</v>
      </c>
      <c r="O1211" t="s">
        <v>655</v>
      </c>
      <c r="P1211" t="s">
        <v>1124</v>
      </c>
      <c r="Q1211" t="s">
        <v>2229</v>
      </c>
      <c r="R1211" t="s">
        <v>2317</v>
      </c>
      <c r="U1211">
        <v>0</v>
      </c>
      <c r="V1211">
        <v>0</v>
      </c>
    </row>
    <row r="1212" spans="1:22" x14ac:dyDescent="0.2">
      <c r="A1212" s="1124">
        <v>11040017240000</v>
      </c>
      <c r="B1212" t="s">
        <v>1624</v>
      </c>
      <c r="C1212">
        <v>10</v>
      </c>
      <c r="D1212">
        <v>40</v>
      </c>
      <c r="E1212" t="s">
        <v>1624</v>
      </c>
      <c r="F1212">
        <v>7240000</v>
      </c>
      <c r="G1212" t="s">
        <v>1636</v>
      </c>
      <c r="H1212" t="s">
        <v>2198</v>
      </c>
      <c r="I1212" t="s">
        <v>582</v>
      </c>
      <c r="J1212" t="s">
        <v>598</v>
      </c>
      <c r="K1212" t="s">
        <v>50</v>
      </c>
      <c r="M1212" t="s">
        <v>1693</v>
      </c>
      <c r="N1212" t="s">
        <v>1742</v>
      </c>
      <c r="O1212" t="s">
        <v>655</v>
      </c>
      <c r="P1212" t="s">
        <v>1124</v>
      </c>
      <c r="Q1212" t="s">
        <v>2229</v>
      </c>
      <c r="R1212" t="s">
        <v>2317</v>
      </c>
      <c r="U1212">
        <v>0</v>
      </c>
      <c r="V1212">
        <v>1315.58</v>
      </c>
    </row>
    <row r="1213" spans="1:22" x14ac:dyDescent="0.2">
      <c r="A1213" s="1124">
        <v>11040017510000</v>
      </c>
      <c r="B1213" t="s">
        <v>1624</v>
      </c>
      <c r="C1213">
        <v>10</v>
      </c>
      <c r="D1213">
        <v>40</v>
      </c>
      <c r="E1213" t="s">
        <v>1624</v>
      </c>
      <c r="F1213">
        <v>7510000</v>
      </c>
      <c r="G1213" t="s">
        <v>1678</v>
      </c>
      <c r="H1213" t="s">
        <v>2198</v>
      </c>
      <c r="I1213" t="s">
        <v>582</v>
      </c>
      <c r="J1213" t="s">
        <v>598</v>
      </c>
      <c r="M1213" t="s">
        <v>1693</v>
      </c>
      <c r="N1213" t="s">
        <v>1742</v>
      </c>
      <c r="O1213" t="s">
        <v>655</v>
      </c>
      <c r="P1213" t="s">
        <v>1124</v>
      </c>
      <c r="Q1213" t="s">
        <v>2229</v>
      </c>
      <c r="R1213" t="s">
        <v>2317</v>
      </c>
      <c r="U1213">
        <v>0</v>
      </c>
      <c r="V1213">
        <v>0</v>
      </c>
    </row>
    <row r="1214" spans="1:22" x14ac:dyDescent="0.2">
      <c r="A1214" s="1124">
        <v>11040017572000</v>
      </c>
      <c r="B1214" t="s">
        <v>1624</v>
      </c>
      <c r="C1214">
        <v>10</v>
      </c>
      <c r="D1214">
        <v>40</v>
      </c>
      <c r="E1214" t="s">
        <v>1624</v>
      </c>
      <c r="F1214">
        <v>7572000</v>
      </c>
      <c r="G1214" t="s">
        <v>1637</v>
      </c>
      <c r="H1214" t="s">
        <v>2198</v>
      </c>
      <c r="I1214" t="s">
        <v>582</v>
      </c>
      <c r="J1214" t="s">
        <v>598</v>
      </c>
      <c r="M1214" t="s">
        <v>1693</v>
      </c>
      <c r="N1214" t="s">
        <v>1742</v>
      </c>
      <c r="O1214" t="s">
        <v>655</v>
      </c>
      <c r="P1214" t="s">
        <v>1124</v>
      </c>
      <c r="Q1214" t="s">
        <v>2229</v>
      </c>
      <c r="R1214" t="s">
        <v>2317</v>
      </c>
      <c r="U1214">
        <v>0</v>
      </c>
      <c r="V1214">
        <v>0</v>
      </c>
    </row>
    <row r="1215" spans="1:22" x14ac:dyDescent="0.2">
      <c r="A1215" s="1124">
        <v>11040017574000</v>
      </c>
      <c r="B1215" t="s">
        <v>1624</v>
      </c>
      <c r="C1215">
        <v>10</v>
      </c>
      <c r="D1215">
        <v>40</v>
      </c>
      <c r="E1215" t="s">
        <v>1624</v>
      </c>
      <c r="F1215">
        <v>7574000</v>
      </c>
      <c r="G1215" t="s">
        <v>1647</v>
      </c>
      <c r="H1215" t="s">
        <v>2198</v>
      </c>
      <c r="I1215" t="s">
        <v>582</v>
      </c>
      <c r="J1215" t="s">
        <v>598</v>
      </c>
      <c r="M1215" t="s">
        <v>1693</v>
      </c>
      <c r="N1215" t="s">
        <v>1742</v>
      </c>
      <c r="O1215" t="s">
        <v>655</v>
      </c>
      <c r="P1215" t="s">
        <v>1124</v>
      </c>
      <c r="Q1215" t="s">
        <v>2229</v>
      </c>
      <c r="R1215" t="s">
        <v>2317</v>
      </c>
      <c r="U1215">
        <v>0</v>
      </c>
      <c r="V1215">
        <v>1150</v>
      </c>
    </row>
    <row r="1216" spans="1:22" x14ac:dyDescent="0.2">
      <c r="A1216" s="1124">
        <v>11040017641000</v>
      </c>
      <c r="B1216" t="s">
        <v>1624</v>
      </c>
      <c r="C1216">
        <v>10</v>
      </c>
      <c r="D1216">
        <v>40</v>
      </c>
      <c r="E1216" t="s">
        <v>1624</v>
      </c>
      <c r="F1216">
        <v>7641000</v>
      </c>
      <c r="G1216" t="s">
        <v>1701</v>
      </c>
      <c r="H1216" t="s">
        <v>2198</v>
      </c>
      <c r="I1216" t="s">
        <v>582</v>
      </c>
      <c r="J1216" t="s">
        <v>598</v>
      </c>
      <c r="M1216" t="s">
        <v>1693</v>
      </c>
      <c r="N1216" t="s">
        <v>1742</v>
      </c>
      <c r="O1216" t="s">
        <v>655</v>
      </c>
      <c r="P1216" t="s">
        <v>1124</v>
      </c>
      <c r="Q1216" t="s">
        <v>2229</v>
      </c>
      <c r="R1216" t="s">
        <v>2317</v>
      </c>
      <c r="U1216">
        <v>0</v>
      </c>
      <c r="V1216">
        <v>0</v>
      </c>
    </row>
    <row r="1217" spans="1:22" x14ac:dyDescent="0.2">
      <c r="A1217" s="1124">
        <v>11040017701000</v>
      </c>
      <c r="B1217" t="s">
        <v>1624</v>
      </c>
      <c r="C1217">
        <v>10</v>
      </c>
      <c r="D1217">
        <v>40</v>
      </c>
      <c r="E1217" t="s">
        <v>1624</v>
      </c>
      <c r="F1217">
        <v>7701000</v>
      </c>
      <c r="G1217" t="s">
        <v>1683</v>
      </c>
      <c r="H1217" t="s">
        <v>2198</v>
      </c>
      <c r="I1217" t="s">
        <v>582</v>
      </c>
      <c r="J1217" t="s">
        <v>598</v>
      </c>
      <c r="M1217" t="s">
        <v>1693</v>
      </c>
      <c r="N1217" t="s">
        <v>1742</v>
      </c>
      <c r="O1217" t="s">
        <v>655</v>
      </c>
      <c r="P1217" t="s">
        <v>1124</v>
      </c>
      <c r="Q1217" t="s">
        <v>2229</v>
      </c>
      <c r="R1217" t="s">
        <v>2317</v>
      </c>
      <c r="U1217">
        <v>0</v>
      </c>
      <c r="V1217">
        <v>0</v>
      </c>
    </row>
    <row r="1218" spans="1:22" x14ac:dyDescent="0.2">
      <c r="A1218" s="1124">
        <v>11040017756000</v>
      </c>
      <c r="B1218" t="s">
        <v>1624</v>
      </c>
      <c r="C1218">
        <v>10</v>
      </c>
      <c r="D1218">
        <v>40</v>
      </c>
      <c r="E1218" t="s">
        <v>1624</v>
      </c>
      <c r="F1218">
        <v>7756000</v>
      </c>
      <c r="G1218" t="s">
        <v>1718</v>
      </c>
      <c r="H1218" t="s">
        <v>2198</v>
      </c>
      <c r="I1218" t="s">
        <v>582</v>
      </c>
      <c r="J1218" t="s">
        <v>598</v>
      </c>
      <c r="M1218" t="s">
        <v>1693</v>
      </c>
      <c r="N1218" t="s">
        <v>1742</v>
      </c>
      <c r="O1218" t="s">
        <v>655</v>
      </c>
      <c r="P1218" t="s">
        <v>1124</v>
      </c>
      <c r="Q1218" t="s">
        <v>2229</v>
      </c>
      <c r="R1218" t="s">
        <v>2317</v>
      </c>
      <c r="U1218">
        <v>0</v>
      </c>
      <c r="V1218">
        <v>0</v>
      </c>
    </row>
    <row r="1219" spans="1:22" x14ac:dyDescent="0.2">
      <c r="A1219" s="1124">
        <v>11040017785000</v>
      </c>
      <c r="B1219" t="s">
        <v>1624</v>
      </c>
      <c r="C1219">
        <v>10</v>
      </c>
      <c r="D1219">
        <v>40</v>
      </c>
      <c r="E1219" t="s">
        <v>1624</v>
      </c>
      <c r="F1219">
        <v>7785000</v>
      </c>
      <c r="G1219" t="s">
        <v>1638</v>
      </c>
      <c r="H1219" t="s">
        <v>2198</v>
      </c>
      <c r="I1219" t="s">
        <v>582</v>
      </c>
      <c r="J1219" t="s">
        <v>598</v>
      </c>
      <c r="M1219" t="s">
        <v>1693</v>
      </c>
      <c r="N1219" t="s">
        <v>1742</v>
      </c>
      <c r="O1219" t="s">
        <v>655</v>
      </c>
      <c r="P1219" t="s">
        <v>1124</v>
      </c>
      <c r="Q1219" t="s">
        <v>2229</v>
      </c>
      <c r="R1219" t="s">
        <v>2317</v>
      </c>
      <c r="U1219">
        <v>1993.56</v>
      </c>
      <c r="V1219">
        <v>15831.58</v>
      </c>
    </row>
    <row r="1220" spans="1:22" x14ac:dyDescent="0.2">
      <c r="A1220" s="1124">
        <v>11040017824000</v>
      </c>
      <c r="B1220" t="s">
        <v>1624</v>
      </c>
      <c r="C1220">
        <v>10</v>
      </c>
      <c r="D1220">
        <v>40</v>
      </c>
      <c r="E1220" t="s">
        <v>1624</v>
      </c>
      <c r="F1220">
        <v>7824000</v>
      </c>
      <c r="G1220" t="s">
        <v>1639</v>
      </c>
      <c r="H1220" t="s">
        <v>2198</v>
      </c>
      <c r="I1220" t="s">
        <v>582</v>
      </c>
      <c r="J1220" t="s">
        <v>598</v>
      </c>
      <c r="M1220" t="s">
        <v>1693</v>
      </c>
      <c r="N1220" t="s">
        <v>1742</v>
      </c>
      <c r="O1220" t="s">
        <v>655</v>
      </c>
      <c r="P1220" t="s">
        <v>1124</v>
      </c>
      <c r="Q1220" t="s">
        <v>2229</v>
      </c>
      <c r="R1220" t="s">
        <v>2317</v>
      </c>
      <c r="U1220">
        <v>86.6</v>
      </c>
      <c r="V1220">
        <v>500.89</v>
      </c>
    </row>
    <row r="1221" spans="1:22" x14ac:dyDescent="0.2">
      <c r="A1221" s="1124">
        <v>11040017856000</v>
      </c>
      <c r="B1221" t="s">
        <v>1624</v>
      </c>
      <c r="C1221">
        <v>10</v>
      </c>
      <c r="D1221">
        <v>40</v>
      </c>
      <c r="E1221" t="s">
        <v>1624</v>
      </c>
      <c r="F1221">
        <v>7856000</v>
      </c>
      <c r="G1221" t="s">
        <v>1689</v>
      </c>
      <c r="H1221" t="s">
        <v>2198</v>
      </c>
      <c r="I1221" t="s">
        <v>582</v>
      </c>
      <c r="J1221" t="s">
        <v>598</v>
      </c>
      <c r="M1221" t="s">
        <v>1693</v>
      </c>
      <c r="N1221" t="s">
        <v>1742</v>
      </c>
      <c r="O1221" t="s">
        <v>655</v>
      </c>
      <c r="P1221" t="s">
        <v>1124</v>
      </c>
      <c r="Q1221" t="s">
        <v>2229</v>
      </c>
      <c r="R1221" t="s">
        <v>2317</v>
      </c>
      <c r="U1221">
        <v>0</v>
      </c>
      <c r="V1221">
        <v>0</v>
      </c>
    </row>
    <row r="1222" spans="1:22" x14ac:dyDescent="0.2">
      <c r="A1222" s="1124">
        <v>11040017951000</v>
      </c>
      <c r="B1222" t="s">
        <v>1624</v>
      </c>
      <c r="C1222">
        <v>10</v>
      </c>
      <c r="D1222">
        <v>40</v>
      </c>
      <c r="E1222" t="s">
        <v>1624</v>
      </c>
      <c r="F1222">
        <v>7951000</v>
      </c>
      <c r="G1222" t="s">
        <v>2318</v>
      </c>
      <c r="H1222" t="s">
        <v>2198</v>
      </c>
      <c r="I1222" t="s">
        <v>582</v>
      </c>
      <c r="J1222" t="s">
        <v>598</v>
      </c>
      <c r="M1222" t="s">
        <v>1693</v>
      </c>
      <c r="N1222" t="s">
        <v>1742</v>
      </c>
      <c r="O1222" t="s">
        <v>655</v>
      </c>
      <c r="P1222" t="s">
        <v>1124</v>
      </c>
      <c r="Q1222" t="s">
        <v>2229</v>
      </c>
      <c r="R1222" t="s">
        <v>2317</v>
      </c>
    </row>
    <row r="1223" spans="1:22" x14ac:dyDescent="0.2">
      <c r="A1223" s="1124">
        <v>11040017990000</v>
      </c>
      <c r="B1223" t="s">
        <v>1624</v>
      </c>
      <c r="C1223">
        <v>10</v>
      </c>
      <c r="D1223">
        <v>40</v>
      </c>
      <c r="E1223" t="s">
        <v>1624</v>
      </c>
      <c r="F1223">
        <v>7990000</v>
      </c>
      <c r="G1223" t="s">
        <v>2208</v>
      </c>
      <c r="H1223" t="s">
        <v>2198</v>
      </c>
      <c r="I1223" t="s">
        <v>582</v>
      </c>
      <c r="J1223" t="s">
        <v>598</v>
      </c>
      <c r="M1223" t="s">
        <v>1693</v>
      </c>
      <c r="N1223" t="s">
        <v>1742</v>
      </c>
      <c r="O1223" t="s">
        <v>655</v>
      </c>
      <c r="P1223" t="s">
        <v>1124</v>
      </c>
      <c r="Q1223" t="s">
        <v>2229</v>
      </c>
      <c r="R1223" t="s">
        <v>2317</v>
      </c>
    </row>
    <row r="1224" spans="1:22" hidden="1" x14ac:dyDescent="0.2">
      <c r="A1224" s="1124">
        <v>11040018017000</v>
      </c>
      <c r="B1224" t="s">
        <v>1624</v>
      </c>
      <c r="C1224">
        <v>10</v>
      </c>
      <c r="D1224">
        <v>40</v>
      </c>
      <c r="E1224" t="s">
        <v>1624</v>
      </c>
      <c r="F1224">
        <v>8017000</v>
      </c>
      <c r="G1224" t="s">
        <v>2228</v>
      </c>
      <c r="H1224" t="s">
        <v>2198</v>
      </c>
      <c r="I1224" t="s">
        <v>582</v>
      </c>
      <c r="J1224" t="s">
        <v>692</v>
      </c>
      <c r="M1224" t="s">
        <v>1693</v>
      </c>
      <c r="N1224" t="s">
        <v>1742</v>
      </c>
      <c r="O1224" t="s">
        <v>655</v>
      </c>
      <c r="P1224" t="s">
        <v>1124</v>
      </c>
      <c r="Q1224" t="s">
        <v>2229</v>
      </c>
      <c r="R1224" t="s">
        <v>2317</v>
      </c>
    </row>
    <row r="1225" spans="1:22" x14ac:dyDescent="0.2">
      <c r="A1225" s="1124">
        <v>11040018061000</v>
      </c>
      <c r="B1225" t="s">
        <v>1624</v>
      </c>
      <c r="C1225">
        <v>10</v>
      </c>
      <c r="D1225">
        <v>40</v>
      </c>
      <c r="E1225" t="s">
        <v>1624</v>
      </c>
      <c r="F1225">
        <v>8061000</v>
      </c>
      <c r="G1225" t="s">
        <v>1691</v>
      </c>
      <c r="H1225" t="s">
        <v>2198</v>
      </c>
      <c r="I1225" t="s">
        <v>582</v>
      </c>
      <c r="J1225" t="s">
        <v>598</v>
      </c>
      <c r="K1225" t="s">
        <v>2204</v>
      </c>
      <c r="M1225" t="s">
        <v>1693</v>
      </c>
      <c r="N1225" t="s">
        <v>1742</v>
      </c>
      <c r="O1225" t="s">
        <v>655</v>
      </c>
      <c r="P1225" t="s">
        <v>1124</v>
      </c>
      <c r="Q1225" t="s">
        <v>2229</v>
      </c>
      <c r="R1225" t="s">
        <v>2317</v>
      </c>
    </row>
    <row r="1226" spans="1:22" hidden="1" x14ac:dyDescent="0.2">
      <c r="A1226" s="1124">
        <v>11055015608000</v>
      </c>
      <c r="B1226" t="s">
        <v>1624</v>
      </c>
      <c r="C1226">
        <v>10</v>
      </c>
      <c r="D1226">
        <v>55</v>
      </c>
      <c r="E1226" t="s">
        <v>1624</v>
      </c>
      <c r="F1226">
        <v>5608000</v>
      </c>
      <c r="G1226" t="s">
        <v>2319</v>
      </c>
      <c r="H1226" t="s">
        <v>2198</v>
      </c>
      <c r="I1226" t="s">
        <v>1625</v>
      </c>
      <c r="J1226" t="s">
        <v>691</v>
      </c>
      <c r="M1226" t="s">
        <v>2320</v>
      </c>
      <c r="N1226" t="s">
        <v>2321</v>
      </c>
      <c r="O1226" t="s">
        <v>660</v>
      </c>
      <c r="P1226" t="s">
        <v>1129</v>
      </c>
      <c r="Q1226" t="s">
        <v>2322</v>
      </c>
      <c r="R1226" t="s">
        <v>2323</v>
      </c>
    </row>
    <row r="1227" spans="1:22" x14ac:dyDescent="0.2">
      <c r="A1227" s="1124">
        <v>11065047770000</v>
      </c>
      <c r="B1227" t="s">
        <v>1624</v>
      </c>
      <c r="C1227">
        <v>10</v>
      </c>
      <c r="D1227">
        <v>65</v>
      </c>
      <c r="E1227" t="s">
        <v>1711</v>
      </c>
      <c r="F1227">
        <v>7770000</v>
      </c>
      <c r="G1227" t="s">
        <v>2324</v>
      </c>
      <c r="H1227" t="s">
        <v>2198</v>
      </c>
      <c r="I1227" t="s">
        <v>582</v>
      </c>
      <c r="J1227" t="s">
        <v>598</v>
      </c>
      <c r="K1227" t="s">
        <v>2225</v>
      </c>
      <c r="M1227" t="s">
        <v>2320</v>
      </c>
      <c r="N1227" t="s">
        <v>2321</v>
      </c>
      <c r="O1227" t="s">
        <v>660</v>
      </c>
      <c r="P1227" t="s">
        <v>1129</v>
      </c>
      <c r="Q1227" t="s">
        <v>2322</v>
      </c>
      <c r="R1227" t="s">
        <v>2323</v>
      </c>
    </row>
    <row r="1228" spans="1:22" x14ac:dyDescent="0.2">
      <c r="A1228" s="1124">
        <v>11065048061000</v>
      </c>
      <c r="B1228" t="s">
        <v>1624</v>
      </c>
      <c r="C1228">
        <v>10</v>
      </c>
      <c r="D1228">
        <v>65</v>
      </c>
      <c r="E1228" t="s">
        <v>1711</v>
      </c>
      <c r="F1228">
        <v>8061000</v>
      </c>
      <c r="G1228" t="s">
        <v>1691</v>
      </c>
      <c r="H1228" t="s">
        <v>2198</v>
      </c>
      <c r="I1228" t="s">
        <v>582</v>
      </c>
      <c r="J1228" t="s">
        <v>598</v>
      </c>
      <c r="K1228" t="s">
        <v>2204</v>
      </c>
      <c r="M1228" t="s">
        <v>2320</v>
      </c>
      <c r="N1228" t="s">
        <v>2321</v>
      </c>
      <c r="O1228" t="s">
        <v>660</v>
      </c>
      <c r="P1228" t="s">
        <v>1129</v>
      </c>
      <c r="Q1228" t="s">
        <v>2322</v>
      </c>
      <c r="R1228" t="s">
        <v>2323</v>
      </c>
    </row>
    <row r="1229" spans="1:22" hidden="1" x14ac:dyDescent="0.2">
      <c r="A1229" s="1124">
        <v>11065105156000</v>
      </c>
      <c r="B1229" t="s">
        <v>1624</v>
      </c>
      <c r="C1229">
        <v>10</v>
      </c>
      <c r="D1229">
        <v>65</v>
      </c>
      <c r="E1229">
        <v>10</v>
      </c>
      <c r="F1229">
        <v>5156000</v>
      </c>
      <c r="G1229" t="s">
        <v>1662</v>
      </c>
      <c r="H1229" t="s">
        <v>2198</v>
      </c>
      <c r="I1229" t="s">
        <v>1625</v>
      </c>
      <c r="J1229" t="s">
        <v>685</v>
      </c>
      <c r="L1229" t="s">
        <v>2325</v>
      </c>
      <c r="M1229" t="s">
        <v>2320</v>
      </c>
      <c r="N1229" t="s">
        <v>1745</v>
      </c>
      <c r="O1229" t="s">
        <v>660</v>
      </c>
      <c r="P1229" t="s">
        <v>1129</v>
      </c>
      <c r="Q1229" t="s">
        <v>2322</v>
      </c>
      <c r="R1229" t="s">
        <v>2326</v>
      </c>
    </row>
    <row r="1230" spans="1:22" hidden="1" x14ac:dyDescent="0.2">
      <c r="A1230" s="1124">
        <v>11065105207000</v>
      </c>
      <c r="B1230" t="s">
        <v>1624</v>
      </c>
      <c r="C1230">
        <v>10</v>
      </c>
      <c r="D1230">
        <v>65</v>
      </c>
      <c r="E1230">
        <v>10</v>
      </c>
      <c r="F1230">
        <v>5207000</v>
      </c>
      <c r="G1230" t="s">
        <v>2327</v>
      </c>
      <c r="H1230" t="s">
        <v>2198</v>
      </c>
      <c r="I1230" t="s">
        <v>1625</v>
      </c>
      <c r="J1230" t="s">
        <v>688</v>
      </c>
      <c r="L1230" t="s">
        <v>2325</v>
      </c>
      <c r="M1230" t="s">
        <v>2320</v>
      </c>
      <c r="N1230" t="s">
        <v>1745</v>
      </c>
      <c r="O1230" t="s">
        <v>660</v>
      </c>
      <c r="P1230" t="s">
        <v>1129</v>
      </c>
      <c r="Q1230" t="s">
        <v>2322</v>
      </c>
      <c r="R1230" t="s">
        <v>2326</v>
      </c>
    </row>
    <row r="1231" spans="1:22" hidden="1" x14ac:dyDescent="0.2">
      <c r="A1231" s="1124">
        <v>11065105236000</v>
      </c>
      <c r="B1231" t="s">
        <v>1624</v>
      </c>
      <c r="C1231">
        <v>10</v>
      </c>
      <c r="D1231">
        <v>65</v>
      </c>
      <c r="E1231">
        <v>10</v>
      </c>
      <c r="F1231">
        <v>5236000</v>
      </c>
      <c r="G1231" t="s">
        <v>2328</v>
      </c>
      <c r="H1231" t="s">
        <v>2198</v>
      </c>
      <c r="I1231" t="s">
        <v>1625</v>
      </c>
      <c r="J1231" t="s">
        <v>690</v>
      </c>
      <c r="L1231" t="s">
        <v>2325</v>
      </c>
      <c r="M1231" t="s">
        <v>2320</v>
      </c>
      <c r="N1231" t="s">
        <v>1745</v>
      </c>
      <c r="O1231" t="s">
        <v>660</v>
      </c>
      <c r="P1231" t="s">
        <v>1129</v>
      </c>
      <c r="Q1231" t="s">
        <v>2322</v>
      </c>
      <c r="R1231" t="s">
        <v>2326</v>
      </c>
    </row>
    <row r="1232" spans="1:22" hidden="1" x14ac:dyDescent="0.2">
      <c r="A1232" s="1124">
        <v>11065105244000</v>
      </c>
      <c r="B1232" t="s">
        <v>1624</v>
      </c>
      <c r="C1232">
        <v>10</v>
      </c>
      <c r="D1232">
        <v>65</v>
      </c>
      <c r="E1232">
        <v>10</v>
      </c>
      <c r="F1232">
        <v>5244000</v>
      </c>
      <c r="G1232" t="s">
        <v>1744</v>
      </c>
      <c r="H1232" t="s">
        <v>2198</v>
      </c>
      <c r="I1232" t="s">
        <v>1625</v>
      </c>
      <c r="J1232" t="s">
        <v>1245</v>
      </c>
      <c r="L1232" t="s">
        <v>2325</v>
      </c>
      <c r="M1232" t="s">
        <v>2320</v>
      </c>
      <c r="N1232" t="s">
        <v>1745</v>
      </c>
      <c r="O1232" t="s">
        <v>660</v>
      </c>
      <c r="P1232" t="s">
        <v>1129</v>
      </c>
      <c r="Q1232" t="s">
        <v>2322</v>
      </c>
      <c r="R1232" t="s">
        <v>2326</v>
      </c>
      <c r="U1232">
        <v>0</v>
      </c>
      <c r="V1232">
        <v>-12889804</v>
      </c>
    </row>
    <row r="1233" spans="1:22" hidden="1" x14ac:dyDescent="0.2">
      <c r="A1233" s="1124">
        <v>11065105676000</v>
      </c>
      <c r="B1233" t="s">
        <v>1624</v>
      </c>
      <c r="C1233">
        <v>10</v>
      </c>
      <c r="D1233">
        <v>65</v>
      </c>
      <c r="E1233">
        <v>10</v>
      </c>
      <c r="F1233">
        <v>5676000</v>
      </c>
      <c r="G1233" t="s">
        <v>2329</v>
      </c>
      <c r="H1233" t="s">
        <v>2198</v>
      </c>
      <c r="I1233" t="s">
        <v>1625</v>
      </c>
      <c r="J1233" t="s">
        <v>691</v>
      </c>
      <c r="K1233" t="s">
        <v>2330</v>
      </c>
      <c r="L1233" t="s">
        <v>2325</v>
      </c>
      <c r="M1233" t="s">
        <v>2320</v>
      </c>
      <c r="N1233" t="s">
        <v>1745</v>
      </c>
      <c r="O1233" t="s">
        <v>660</v>
      </c>
      <c r="P1233" t="s">
        <v>1129</v>
      </c>
      <c r="Q1233" t="s">
        <v>2322</v>
      </c>
      <c r="R1233" t="s">
        <v>2326</v>
      </c>
    </row>
    <row r="1234" spans="1:22" hidden="1" x14ac:dyDescent="0.2">
      <c r="A1234" s="1124">
        <v>11065107131000</v>
      </c>
      <c r="B1234" t="s">
        <v>1624</v>
      </c>
      <c r="C1234">
        <v>10</v>
      </c>
      <c r="D1234">
        <v>65</v>
      </c>
      <c r="E1234">
        <v>10</v>
      </c>
      <c r="F1234">
        <v>7131000</v>
      </c>
      <c r="G1234" t="s">
        <v>1635</v>
      </c>
      <c r="H1234" t="s">
        <v>2198</v>
      </c>
      <c r="I1234" t="s">
        <v>582</v>
      </c>
      <c r="J1234" t="s">
        <v>594</v>
      </c>
      <c r="K1234" t="s">
        <v>2225</v>
      </c>
      <c r="L1234" t="s">
        <v>2325</v>
      </c>
      <c r="M1234" t="s">
        <v>2320</v>
      </c>
      <c r="N1234" t="s">
        <v>1745</v>
      </c>
      <c r="O1234" t="s">
        <v>660</v>
      </c>
      <c r="P1234" t="s">
        <v>1129</v>
      </c>
      <c r="Q1234" t="s">
        <v>2322</v>
      </c>
      <c r="R1234" t="s">
        <v>2326</v>
      </c>
    </row>
    <row r="1235" spans="1:22" x14ac:dyDescent="0.2">
      <c r="A1235" s="1124">
        <v>11065107625000</v>
      </c>
      <c r="B1235" t="s">
        <v>1624</v>
      </c>
      <c r="C1235">
        <v>10</v>
      </c>
      <c r="D1235">
        <v>65</v>
      </c>
      <c r="E1235">
        <v>10</v>
      </c>
      <c r="F1235">
        <v>7625000</v>
      </c>
      <c r="G1235" t="s">
        <v>1746</v>
      </c>
      <c r="H1235" t="s">
        <v>2198</v>
      </c>
      <c r="I1235" t="s">
        <v>582</v>
      </c>
      <c r="J1235" t="s">
        <v>598</v>
      </c>
      <c r="K1235" t="s">
        <v>2225</v>
      </c>
      <c r="L1235" t="s">
        <v>2325</v>
      </c>
      <c r="M1235" t="s">
        <v>2320</v>
      </c>
      <c r="N1235" t="s">
        <v>1745</v>
      </c>
      <c r="O1235" t="s">
        <v>660</v>
      </c>
      <c r="P1235" t="s">
        <v>1129</v>
      </c>
      <c r="Q1235" t="s">
        <v>2322</v>
      </c>
      <c r="R1235" t="s">
        <v>2326</v>
      </c>
      <c r="U1235">
        <v>0</v>
      </c>
      <c r="V1235">
        <v>0</v>
      </c>
    </row>
    <row r="1236" spans="1:22" x14ac:dyDescent="0.2">
      <c r="A1236" s="1124">
        <v>11065107642000</v>
      </c>
      <c r="B1236" t="s">
        <v>1624</v>
      </c>
      <c r="C1236">
        <v>10</v>
      </c>
      <c r="D1236">
        <v>65</v>
      </c>
      <c r="E1236">
        <v>10</v>
      </c>
      <c r="F1236">
        <v>7642000</v>
      </c>
      <c r="G1236" t="s">
        <v>1747</v>
      </c>
      <c r="H1236" t="s">
        <v>2198</v>
      </c>
      <c r="I1236" t="s">
        <v>582</v>
      </c>
      <c r="J1236" t="s">
        <v>598</v>
      </c>
      <c r="K1236" t="s">
        <v>2225</v>
      </c>
      <c r="L1236" t="s">
        <v>2325</v>
      </c>
      <c r="M1236" t="s">
        <v>2320</v>
      </c>
      <c r="N1236" t="s">
        <v>1745</v>
      </c>
      <c r="O1236" t="s">
        <v>660</v>
      </c>
      <c r="P1236" t="s">
        <v>1129</v>
      </c>
      <c r="Q1236" t="s">
        <v>2322</v>
      </c>
      <c r="R1236" t="s">
        <v>2326</v>
      </c>
      <c r="U1236">
        <v>0</v>
      </c>
      <c r="V1236">
        <v>0</v>
      </c>
    </row>
    <row r="1237" spans="1:22" x14ac:dyDescent="0.2">
      <c r="A1237" s="1124">
        <v>11065107643000</v>
      </c>
      <c r="B1237" t="s">
        <v>1624</v>
      </c>
      <c r="C1237">
        <v>10</v>
      </c>
      <c r="D1237">
        <v>65</v>
      </c>
      <c r="E1237">
        <v>10</v>
      </c>
      <c r="F1237">
        <v>7643000</v>
      </c>
      <c r="G1237" t="s">
        <v>1748</v>
      </c>
      <c r="H1237" t="s">
        <v>2198</v>
      </c>
      <c r="I1237" t="s">
        <v>582</v>
      </c>
      <c r="J1237" t="s">
        <v>598</v>
      </c>
      <c r="K1237" t="s">
        <v>2225</v>
      </c>
      <c r="L1237" t="s">
        <v>2325</v>
      </c>
      <c r="M1237" t="s">
        <v>2320</v>
      </c>
      <c r="N1237" t="s">
        <v>1745</v>
      </c>
      <c r="O1237" t="s">
        <v>660</v>
      </c>
      <c r="P1237" t="s">
        <v>1129</v>
      </c>
      <c r="Q1237" t="s">
        <v>2322</v>
      </c>
      <c r="R1237" t="s">
        <v>2326</v>
      </c>
      <c r="U1237">
        <v>0</v>
      </c>
      <c r="V1237">
        <v>0</v>
      </c>
    </row>
    <row r="1238" spans="1:22" x14ac:dyDescent="0.2">
      <c r="A1238" s="1124">
        <v>11065107644000</v>
      </c>
      <c r="B1238" t="s">
        <v>1624</v>
      </c>
      <c r="C1238">
        <v>10</v>
      </c>
      <c r="D1238">
        <v>65</v>
      </c>
      <c r="E1238">
        <v>10</v>
      </c>
      <c r="F1238">
        <v>7644000</v>
      </c>
      <c r="G1238" t="s">
        <v>1749</v>
      </c>
      <c r="H1238" t="s">
        <v>2198</v>
      </c>
      <c r="I1238" t="s">
        <v>582</v>
      </c>
      <c r="J1238" t="s">
        <v>598</v>
      </c>
      <c r="K1238" t="s">
        <v>2225</v>
      </c>
      <c r="L1238" t="s">
        <v>2325</v>
      </c>
      <c r="M1238" t="s">
        <v>2320</v>
      </c>
      <c r="N1238" t="s">
        <v>1745</v>
      </c>
      <c r="O1238" t="s">
        <v>660</v>
      </c>
      <c r="P1238" t="s">
        <v>1129</v>
      </c>
      <c r="Q1238" t="s">
        <v>2322</v>
      </c>
      <c r="R1238" t="s">
        <v>2326</v>
      </c>
      <c r="U1238">
        <v>0</v>
      </c>
      <c r="V1238">
        <v>0</v>
      </c>
    </row>
    <row r="1239" spans="1:22" x14ac:dyDescent="0.2">
      <c r="A1239" s="1124">
        <v>11065107681000</v>
      </c>
      <c r="B1239" t="s">
        <v>1624</v>
      </c>
      <c r="C1239">
        <v>10</v>
      </c>
      <c r="D1239">
        <v>65</v>
      </c>
      <c r="E1239">
        <v>10</v>
      </c>
      <c r="F1239">
        <v>7681000</v>
      </c>
      <c r="G1239" t="s">
        <v>2331</v>
      </c>
      <c r="H1239" t="s">
        <v>2198</v>
      </c>
      <c r="I1239" t="s">
        <v>582</v>
      </c>
      <c r="J1239" t="s">
        <v>598</v>
      </c>
      <c r="K1239" t="s">
        <v>2225</v>
      </c>
      <c r="L1239" t="s">
        <v>2325</v>
      </c>
      <c r="M1239" t="s">
        <v>2320</v>
      </c>
      <c r="N1239" t="s">
        <v>1745</v>
      </c>
      <c r="O1239" t="s">
        <v>660</v>
      </c>
      <c r="P1239" t="s">
        <v>1129</v>
      </c>
      <c r="Q1239" t="s">
        <v>2322</v>
      </c>
      <c r="R1239" t="s">
        <v>2326</v>
      </c>
    </row>
    <row r="1240" spans="1:22" x14ac:dyDescent="0.2">
      <c r="A1240" s="1124">
        <v>11065107745000</v>
      </c>
      <c r="B1240" t="s">
        <v>1624</v>
      </c>
      <c r="C1240">
        <v>10</v>
      </c>
      <c r="D1240">
        <v>65</v>
      </c>
      <c r="E1240">
        <v>10</v>
      </c>
      <c r="F1240">
        <v>7745000</v>
      </c>
      <c r="G1240" t="s">
        <v>1750</v>
      </c>
      <c r="H1240" t="s">
        <v>2198</v>
      </c>
      <c r="I1240" t="s">
        <v>582</v>
      </c>
      <c r="J1240" t="s">
        <v>598</v>
      </c>
      <c r="K1240" t="s">
        <v>2225</v>
      </c>
      <c r="L1240" t="s">
        <v>2325</v>
      </c>
      <c r="M1240" t="s">
        <v>2320</v>
      </c>
      <c r="N1240" t="s">
        <v>1745</v>
      </c>
      <c r="O1240" t="s">
        <v>660</v>
      </c>
      <c r="P1240" t="s">
        <v>1129</v>
      </c>
      <c r="Q1240" t="s">
        <v>2322</v>
      </c>
      <c r="R1240" t="s">
        <v>2326</v>
      </c>
      <c r="U1240">
        <v>0</v>
      </c>
      <c r="V1240">
        <v>0</v>
      </c>
    </row>
    <row r="1241" spans="1:22" x14ac:dyDescent="0.2">
      <c r="A1241" s="1124">
        <v>11065107748000</v>
      </c>
      <c r="B1241" t="s">
        <v>1624</v>
      </c>
      <c r="C1241">
        <v>10</v>
      </c>
      <c r="D1241">
        <v>65</v>
      </c>
      <c r="E1241">
        <v>10</v>
      </c>
      <c r="F1241">
        <v>7748000</v>
      </c>
      <c r="G1241" t="s">
        <v>1751</v>
      </c>
      <c r="H1241" t="s">
        <v>2198</v>
      </c>
      <c r="I1241" t="s">
        <v>582</v>
      </c>
      <c r="J1241" t="s">
        <v>598</v>
      </c>
      <c r="K1241" t="s">
        <v>2225</v>
      </c>
      <c r="L1241" t="s">
        <v>2325</v>
      </c>
      <c r="M1241" t="s">
        <v>2320</v>
      </c>
      <c r="N1241" t="s">
        <v>1745</v>
      </c>
      <c r="O1241" t="s">
        <v>660</v>
      </c>
      <c r="P1241" t="s">
        <v>1129</v>
      </c>
      <c r="Q1241" t="s">
        <v>2322</v>
      </c>
      <c r="R1241" t="s">
        <v>2326</v>
      </c>
      <c r="U1241">
        <v>0</v>
      </c>
      <c r="V1241">
        <v>0</v>
      </c>
    </row>
    <row r="1242" spans="1:22" x14ac:dyDescent="0.2">
      <c r="A1242" s="1124">
        <v>11065107771000</v>
      </c>
      <c r="B1242" t="s">
        <v>1624</v>
      </c>
      <c r="C1242">
        <v>10</v>
      </c>
      <c r="D1242">
        <v>65</v>
      </c>
      <c r="E1242">
        <v>10</v>
      </c>
      <c r="F1242">
        <v>7771000</v>
      </c>
      <c r="G1242" t="s">
        <v>1752</v>
      </c>
      <c r="H1242" t="s">
        <v>2198</v>
      </c>
      <c r="I1242" t="s">
        <v>582</v>
      </c>
      <c r="J1242" t="s">
        <v>598</v>
      </c>
      <c r="K1242" t="s">
        <v>2225</v>
      </c>
      <c r="L1242" t="s">
        <v>2325</v>
      </c>
      <c r="M1242" t="s">
        <v>2320</v>
      </c>
      <c r="N1242" t="s">
        <v>1745</v>
      </c>
      <c r="O1242" t="s">
        <v>660</v>
      </c>
      <c r="P1242" t="s">
        <v>1129</v>
      </c>
      <c r="Q1242" t="s">
        <v>2322</v>
      </c>
      <c r="R1242" t="s">
        <v>2326</v>
      </c>
      <c r="U1242">
        <v>0</v>
      </c>
      <c r="V1242">
        <v>0</v>
      </c>
    </row>
    <row r="1243" spans="1:22" x14ac:dyDescent="0.2">
      <c r="A1243" s="1124">
        <v>11065107850000</v>
      </c>
      <c r="B1243" t="s">
        <v>1624</v>
      </c>
      <c r="C1243">
        <v>10</v>
      </c>
      <c r="D1243">
        <v>65</v>
      </c>
      <c r="E1243">
        <v>10</v>
      </c>
      <c r="F1243">
        <v>7850000</v>
      </c>
      <c r="G1243" t="s">
        <v>1753</v>
      </c>
      <c r="H1243" t="s">
        <v>2198</v>
      </c>
      <c r="I1243" t="s">
        <v>582</v>
      </c>
      <c r="J1243" t="s">
        <v>598</v>
      </c>
      <c r="K1243" t="s">
        <v>2225</v>
      </c>
      <c r="L1243" t="s">
        <v>2325</v>
      </c>
      <c r="M1243" t="s">
        <v>2320</v>
      </c>
      <c r="N1243" t="s">
        <v>1745</v>
      </c>
      <c r="O1243" t="s">
        <v>660</v>
      </c>
      <c r="P1243" t="s">
        <v>1129</v>
      </c>
      <c r="Q1243" t="s">
        <v>2322</v>
      </c>
      <c r="R1243" t="s">
        <v>2326</v>
      </c>
      <c r="U1243">
        <v>0</v>
      </c>
      <c r="V1243">
        <v>0</v>
      </c>
    </row>
    <row r="1244" spans="1:22" x14ac:dyDescent="0.2">
      <c r="A1244" s="1124">
        <v>11065107865000</v>
      </c>
      <c r="B1244" t="s">
        <v>1624</v>
      </c>
      <c r="C1244">
        <v>10</v>
      </c>
      <c r="D1244">
        <v>65</v>
      </c>
      <c r="E1244">
        <v>10</v>
      </c>
      <c r="F1244">
        <v>7865000</v>
      </c>
      <c r="G1244" t="s">
        <v>1754</v>
      </c>
      <c r="H1244" t="s">
        <v>2198</v>
      </c>
      <c r="I1244" t="s">
        <v>582</v>
      </c>
      <c r="J1244" t="s">
        <v>598</v>
      </c>
      <c r="K1244" t="s">
        <v>2225</v>
      </c>
      <c r="L1244" t="s">
        <v>2325</v>
      </c>
      <c r="M1244" t="s">
        <v>2320</v>
      </c>
      <c r="N1244" t="s">
        <v>1745</v>
      </c>
      <c r="O1244" t="s">
        <v>660</v>
      </c>
      <c r="P1244" t="s">
        <v>1129</v>
      </c>
      <c r="Q1244" t="s">
        <v>2322</v>
      </c>
      <c r="R1244" t="s">
        <v>2326</v>
      </c>
      <c r="U1244">
        <v>0</v>
      </c>
      <c r="V1244">
        <v>0</v>
      </c>
    </row>
    <row r="1245" spans="1:22" x14ac:dyDescent="0.2">
      <c r="A1245" s="1124">
        <v>11065108061000</v>
      </c>
      <c r="B1245" t="s">
        <v>1624</v>
      </c>
      <c r="C1245">
        <v>10</v>
      </c>
      <c r="D1245">
        <v>65</v>
      </c>
      <c r="E1245">
        <v>10</v>
      </c>
      <c r="F1245">
        <v>8061000</v>
      </c>
      <c r="G1245" t="s">
        <v>1691</v>
      </c>
      <c r="H1245" t="s">
        <v>2198</v>
      </c>
      <c r="I1245" t="s">
        <v>582</v>
      </c>
      <c r="J1245" t="s">
        <v>598</v>
      </c>
      <c r="K1245" t="s">
        <v>2204</v>
      </c>
      <c r="L1245" t="s">
        <v>2325</v>
      </c>
      <c r="M1245" t="s">
        <v>2320</v>
      </c>
      <c r="N1245" t="s">
        <v>1745</v>
      </c>
      <c r="O1245" t="s">
        <v>660</v>
      </c>
      <c r="P1245" t="s">
        <v>1129</v>
      </c>
      <c r="Q1245" t="s">
        <v>2322</v>
      </c>
      <c r="R1245" t="s">
        <v>2326</v>
      </c>
      <c r="U1245">
        <v>0</v>
      </c>
      <c r="V1245">
        <v>0</v>
      </c>
    </row>
    <row r="1246" spans="1:22" hidden="1" x14ac:dyDescent="0.2">
      <c r="A1246" s="1124">
        <v>11065115138000</v>
      </c>
      <c r="B1246" t="s">
        <v>1624</v>
      </c>
      <c r="C1246">
        <v>10</v>
      </c>
      <c r="D1246">
        <v>65</v>
      </c>
      <c r="E1246">
        <v>11</v>
      </c>
      <c r="F1246">
        <v>5138000</v>
      </c>
      <c r="G1246" t="s">
        <v>2332</v>
      </c>
      <c r="H1246" t="s">
        <v>2198</v>
      </c>
      <c r="I1246" t="s">
        <v>1625</v>
      </c>
      <c r="J1246" t="s">
        <v>684</v>
      </c>
      <c r="L1246" t="s">
        <v>2325</v>
      </c>
      <c r="M1246" t="s">
        <v>2320</v>
      </c>
      <c r="N1246" t="s">
        <v>1745</v>
      </c>
      <c r="O1246" t="s">
        <v>660</v>
      </c>
      <c r="P1246" t="s">
        <v>1129</v>
      </c>
      <c r="Q1246" t="s">
        <v>2322</v>
      </c>
      <c r="R1246" t="s">
        <v>2326</v>
      </c>
    </row>
    <row r="1247" spans="1:22" hidden="1" x14ac:dyDescent="0.2">
      <c r="A1247" s="1124">
        <v>11065115237000</v>
      </c>
      <c r="B1247" t="s">
        <v>1624</v>
      </c>
      <c r="C1247">
        <v>10</v>
      </c>
      <c r="D1247">
        <v>65</v>
      </c>
      <c r="E1247">
        <v>11</v>
      </c>
      <c r="F1247">
        <v>5237000</v>
      </c>
      <c r="G1247" t="s">
        <v>2333</v>
      </c>
      <c r="H1247" t="s">
        <v>2198</v>
      </c>
      <c r="I1247" t="s">
        <v>1625</v>
      </c>
      <c r="J1247" t="s">
        <v>1245</v>
      </c>
      <c r="L1247" t="s">
        <v>2325</v>
      </c>
      <c r="M1247" t="s">
        <v>2320</v>
      </c>
      <c r="N1247" t="s">
        <v>1745</v>
      </c>
      <c r="O1247" t="s">
        <v>660</v>
      </c>
      <c r="P1247" t="s">
        <v>1129</v>
      </c>
      <c r="Q1247" t="s">
        <v>2322</v>
      </c>
      <c r="R1247" t="s">
        <v>2326</v>
      </c>
    </row>
    <row r="1248" spans="1:22" hidden="1" x14ac:dyDescent="0.2">
      <c r="A1248" s="1124">
        <v>11065115310000</v>
      </c>
      <c r="B1248" t="s">
        <v>1624</v>
      </c>
      <c r="C1248">
        <v>10</v>
      </c>
      <c r="D1248">
        <v>65</v>
      </c>
      <c r="E1248">
        <v>11</v>
      </c>
      <c r="F1248">
        <v>5310000</v>
      </c>
      <c r="G1248" t="s">
        <v>2334</v>
      </c>
      <c r="H1248" t="s">
        <v>2198</v>
      </c>
      <c r="I1248" t="s">
        <v>1625</v>
      </c>
      <c r="J1248" t="s">
        <v>1245</v>
      </c>
      <c r="L1248" t="s">
        <v>2325</v>
      </c>
      <c r="M1248" t="s">
        <v>2320</v>
      </c>
      <c r="N1248" t="s">
        <v>1745</v>
      </c>
      <c r="O1248" t="s">
        <v>660</v>
      </c>
      <c r="P1248" t="s">
        <v>1129</v>
      </c>
      <c r="Q1248" t="s">
        <v>2322</v>
      </c>
      <c r="R1248" t="s">
        <v>2326</v>
      </c>
    </row>
    <row r="1249" spans="1:22" hidden="1" x14ac:dyDescent="0.2">
      <c r="A1249" s="1124">
        <v>11065115313000</v>
      </c>
      <c r="B1249" t="s">
        <v>1624</v>
      </c>
      <c r="C1249">
        <v>10</v>
      </c>
      <c r="D1249">
        <v>65</v>
      </c>
      <c r="E1249">
        <v>11</v>
      </c>
      <c r="F1249">
        <v>5313000</v>
      </c>
      <c r="G1249" t="s">
        <v>2335</v>
      </c>
      <c r="H1249" t="s">
        <v>2198</v>
      </c>
      <c r="I1249" t="s">
        <v>1625</v>
      </c>
      <c r="J1249" t="s">
        <v>1245</v>
      </c>
      <c r="L1249" t="s">
        <v>2325</v>
      </c>
      <c r="M1249" t="s">
        <v>2320</v>
      </c>
      <c r="N1249" t="s">
        <v>1745</v>
      </c>
      <c r="O1249" t="s">
        <v>660</v>
      </c>
      <c r="P1249" t="s">
        <v>1129</v>
      </c>
      <c r="Q1249" t="s">
        <v>2322</v>
      </c>
      <c r="R1249" t="s">
        <v>2326</v>
      </c>
    </row>
    <row r="1250" spans="1:22" hidden="1" x14ac:dyDescent="0.2">
      <c r="A1250" s="1124">
        <v>11065115340000</v>
      </c>
      <c r="B1250" t="s">
        <v>1624</v>
      </c>
      <c r="C1250">
        <v>10</v>
      </c>
      <c r="D1250">
        <v>65</v>
      </c>
      <c r="E1250">
        <v>11</v>
      </c>
      <c r="F1250">
        <v>5340000</v>
      </c>
      <c r="G1250" t="s">
        <v>1695</v>
      </c>
      <c r="H1250" t="s">
        <v>2198</v>
      </c>
      <c r="I1250" t="s">
        <v>1625</v>
      </c>
      <c r="J1250" t="s">
        <v>691</v>
      </c>
      <c r="L1250" t="s">
        <v>2325</v>
      </c>
      <c r="M1250" t="s">
        <v>2320</v>
      </c>
      <c r="N1250" t="s">
        <v>1745</v>
      </c>
      <c r="O1250" t="s">
        <v>660</v>
      </c>
      <c r="P1250" t="s">
        <v>1129</v>
      </c>
      <c r="Q1250" t="s">
        <v>2322</v>
      </c>
      <c r="R1250" t="s">
        <v>2326</v>
      </c>
    </row>
    <row r="1251" spans="1:22" hidden="1" x14ac:dyDescent="0.2">
      <c r="A1251" s="1124">
        <v>11065115341000</v>
      </c>
      <c r="B1251" t="s">
        <v>1624</v>
      </c>
      <c r="C1251">
        <v>10</v>
      </c>
      <c r="D1251">
        <v>65</v>
      </c>
      <c r="E1251">
        <v>11</v>
      </c>
      <c r="F1251">
        <v>5341000</v>
      </c>
      <c r="G1251" t="s">
        <v>2336</v>
      </c>
      <c r="H1251" t="s">
        <v>2198</v>
      </c>
      <c r="I1251" t="s">
        <v>1625</v>
      </c>
      <c r="J1251" t="s">
        <v>1245</v>
      </c>
      <c r="L1251" t="s">
        <v>2325</v>
      </c>
      <c r="M1251" t="s">
        <v>2320</v>
      </c>
      <c r="N1251" t="s">
        <v>1745</v>
      </c>
      <c r="O1251" t="s">
        <v>660</v>
      </c>
      <c r="P1251" t="s">
        <v>1129</v>
      </c>
      <c r="Q1251" t="s">
        <v>2322</v>
      </c>
      <c r="R1251" t="s">
        <v>2326</v>
      </c>
    </row>
    <row r="1252" spans="1:22" hidden="1" x14ac:dyDescent="0.2">
      <c r="A1252" s="1124">
        <v>11065115372000</v>
      </c>
      <c r="B1252" t="s">
        <v>1624</v>
      </c>
      <c r="C1252">
        <v>10</v>
      </c>
      <c r="D1252">
        <v>65</v>
      </c>
      <c r="E1252">
        <v>11</v>
      </c>
      <c r="F1252">
        <v>5372000</v>
      </c>
      <c r="G1252" t="s">
        <v>1746</v>
      </c>
      <c r="H1252" t="s">
        <v>2198</v>
      </c>
      <c r="I1252" t="s">
        <v>1625</v>
      </c>
      <c r="J1252" t="s">
        <v>1245</v>
      </c>
      <c r="L1252" t="s">
        <v>2325</v>
      </c>
      <c r="M1252" t="s">
        <v>2320</v>
      </c>
      <c r="N1252" t="s">
        <v>1745</v>
      </c>
      <c r="O1252" t="s">
        <v>660</v>
      </c>
      <c r="P1252" t="s">
        <v>1129</v>
      </c>
      <c r="Q1252" t="s">
        <v>2322</v>
      </c>
      <c r="R1252" t="s">
        <v>2326</v>
      </c>
    </row>
    <row r="1253" spans="1:22" hidden="1" x14ac:dyDescent="0.2">
      <c r="A1253" s="1124">
        <v>11065115380000</v>
      </c>
      <c r="B1253" t="s">
        <v>1624</v>
      </c>
      <c r="C1253">
        <v>10</v>
      </c>
      <c r="D1253">
        <v>65</v>
      </c>
      <c r="E1253">
        <v>11</v>
      </c>
      <c r="F1253">
        <v>5380000</v>
      </c>
      <c r="G1253" t="s">
        <v>1755</v>
      </c>
      <c r="H1253" t="s">
        <v>2198</v>
      </c>
      <c r="I1253" t="s">
        <v>1625</v>
      </c>
      <c r="J1253" t="s">
        <v>1245</v>
      </c>
      <c r="L1253" t="s">
        <v>2325</v>
      </c>
      <c r="M1253" t="s">
        <v>2320</v>
      </c>
      <c r="N1253" t="s">
        <v>1745</v>
      </c>
      <c r="O1253" t="s">
        <v>660</v>
      </c>
      <c r="P1253" t="s">
        <v>1129</v>
      </c>
      <c r="Q1253" t="s">
        <v>2322</v>
      </c>
      <c r="R1253" t="s">
        <v>2326</v>
      </c>
      <c r="U1253">
        <v>-159.66</v>
      </c>
      <c r="V1253">
        <v>-357.77</v>
      </c>
    </row>
    <row r="1254" spans="1:22" hidden="1" x14ac:dyDescent="0.2">
      <c r="A1254" s="1124">
        <v>11065115381000</v>
      </c>
      <c r="B1254" t="s">
        <v>1624</v>
      </c>
      <c r="C1254">
        <v>10</v>
      </c>
      <c r="D1254">
        <v>65</v>
      </c>
      <c r="E1254">
        <v>11</v>
      </c>
      <c r="F1254">
        <v>5381000</v>
      </c>
      <c r="G1254" t="s">
        <v>2337</v>
      </c>
      <c r="H1254" t="s">
        <v>2198</v>
      </c>
      <c r="I1254" t="s">
        <v>1625</v>
      </c>
      <c r="J1254" t="s">
        <v>1245</v>
      </c>
      <c r="L1254" t="s">
        <v>2325</v>
      </c>
      <c r="M1254" t="s">
        <v>2320</v>
      </c>
      <c r="N1254" t="s">
        <v>1745</v>
      </c>
      <c r="O1254" t="s">
        <v>660</v>
      </c>
      <c r="P1254" t="s">
        <v>1129</v>
      </c>
      <c r="Q1254" t="s">
        <v>2322</v>
      </c>
      <c r="R1254" t="s">
        <v>2326</v>
      </c>
    </row>
    <row r="1255" spans="1:22" hidden="1" x14ac:dyDescent="0.2">
      <c r="A1255" s="1124">
        <v>11065115382000</v>
      </c>
      <c r="B1255" t="s">
        <v>1624</v>
      </c>
      <c r="C1255">
        <v>10</v>
      </c>
      <c r="D1255">
        <v>65</v>
      </c>
      <c r="E1255">
        <v>11</v>
      </c>
      <c r="F1255">
        <v>5382000</v>
      </c>
      <c r="G1255" t="s">
        <v>2338</v>
      </c>
      <c r="H1255" t="s">
        <v>2198</v>
      </c>
      <c r="I1255" t="s">
        <v>1625</v>
      </c>
      <c r="J1255" t="s">
        <v>1245</v>
      </c>
      <c r="L1255" t="s">
        <v>2325</v>
      </c>
      <c r="M1255" t="s">
        <v>2320</v>
      </c>
      <c r="N1255" t="s">
        <v>1745</v>
      </c>
      <c r="O1255" t="s">
        <v>660</v>
      </c>
      <c r="P1255" t="s">
        <v>1129</v>
      </c>
      <c r="Q1255" t="s">
        <v>2322</v>
      </c>
      <c r="R1255" t="s">
        <v>2326</v>
      </c>
    </row>
    <row r="1256" spans="1:22" hidden="1" x14ac:dyDescent="0.2">
      <c r="A1256" s="1124">
        <v>11065115383000</v>
      </c>
      <c r="B1256" t="s">
        <v>1624</v>
      </c>
      <c r="C1256">
        <v>10</v>
      </c>
      <c r="D1256">
        <v>65</v>
      </c>
      <c r="E1256">
        <v>11</v>
      </c>
      <c r="F1256">
        <v>5383000</v>
      </c>
      <c r="G1256" t="s">
        <v>2339</v>
      </c>
      <c r="H1256" t="s">
        <v>2198</v>
      </c>
      <c r="I1256" t="s">
        <v>1625</v>
      </c>
      <c r="J1256" t="s">
        <v>1245</v>
      </c>
      <c r="L1256" t="s">
        <v>2325</v>
      </c>
      <c r="M1256" t="s">
        <v>2320</v>
      </c>
      <c r="N1256" t="s">
        <v>1745</v>
      </c>
      <c r="O1256" t="s">
        <v>660</v>
      </c>
      <c r="P1256" t="s">
        <v>1129</v>
      </c>
      <c r="Q1256" t="s">
        <v>2322</v>
      </c>
      <c r="R1256" t="s">
        <v>2326</v>
      </c>
    </row>
    <row r="1257" spans="1:22" hidden="1" x14ac:dyDescent="0.2">
      <c r="A1257" s="1124">
        <v>11065115420000</v>
      </c>
      <c r="B1257" t="s">
        <v>1624</v>
      </c>
      <c r="C1257">
        <v>10</v>
      </c>
      <c r="D1257">
        <v>65</v>
      </c>
      <c r="E1257">
        <v>11</v>
      </c>
      <c r="F1257">
        <v>5420000</v>
      </c>
      <c r="G1257" t="s">
        <v>1751</v>
      </c>
      <c r="H1257" t="s">
        <v>2198</v>
      </c>
      <c r="I1257" t="s">
        <v>1625</v>
      </c>
      <c r="J1257" t="s">
        <v>1245</v>
      </c>
      <c r="L1257" t="s">
        <v>2325</v>
      </c>
      <c r="M1257" t="s">
        <v>2320</v>
      </c>
      <c r="N1257" t="s">
        <v>1745</v>
      </c>
      <c r="O1257" t="s">
        <v>660</v>
      </c>
      <c r="P1257" t="s">
        <v>1129</v>
      </c>
      <c r="Q1257" t="s">
        <v>2322</v>
      </c>
      <c r="R1257" t="s">
        <v>2326</v>
      </c>
    </row>
    <row r="1258" spans="1:22" hidden="1" x14ac:dyDescent="0.2">
      <c r="A1258" s="1124">
        <v>11065115421000</v>
      </c>
      <c r="B1258" t="s">
        <v>1624</v>
      </c>
      <c r="C1258">
        <v>10</v>
      </c>
      <c r="D1258">
        <v>65</v>
      </c>
      <c r="E1258">
        <v>11</v>
      </c>
      <c r="F1258">
        <v>5421000</v>
      </c>
      <c r="G1258" t="s">
        <v>1750</v>
      </c>
      <c r="H1258" t="s">
        <v>2198</v>
      </c>
      <c r="I1258" t="s">
        <v>1625</v>
      </c>
      <c r="J1258" t="s">
        <v>1245</v>
      </c>
      <c r="L1258" t="s">
        <v>2325</v>
      </c>
      <c r="M1258" t="s">
        <v>2320</v>
      </c>
      <c r="N1258" t="s">
        <v>1745</v>
      </c>
      <c r="O1258" t="s">
        <v>660</v>
      </c>
      <c r="P1258" t="s">
        <v>1129</v>
      </c>
      <c r="Q1258" t="s">
        <v>2322</v>
      </c>
      <c r="R1258" t="s">
        <v>2326</v>
      </c>
    </row>
    <row r="1259" spans="1:22" hidden="1" x14ac:dyDescent="0.2">
      <c r="A1259" s="1124">
        <v>11065115430000</v>
      </c>
      <c r="B1259" t="s">
        <v>1624</v>
      </c>
      <c r="C1259">
        <v>10</v>
      </c>
      <c r="D1259">
        <v>65</v>
      </c>
      <c r="E1259">
        <v>11</v>
      </c>
      <c r="F1259">
        <v>5430000</v>
      </c>
      <c r="G1259" t="s">
        <v>1756</v>
      </c>
      <c r="H1259" t="s">
        <v>2198</v>
      </c>
      <c r="I1259" t="s">
        <v>1625</v>
      </c>
      <c r="J1259" t="s">
        <v>1245</v>
      </c>
      <c r="L1259" t="s">
        <v>2325</v>
      </c>
      <c r="M1259" t="s">
        <v>2320</v>
      </c>
      <c r="N1259" t="s">
        <v>1745</v>
      </c>
      <c r="O1259" t="s">
        <v>660</v>
      </c>
      <c r="P1259" t="s">
        <v>1129</v>
      </c>
      <c r="Q1259" t="s">
        <v>2322</v>
      </c>
      <c r="R1259" t="s">
        <v>2326</v>
      </c>
      <c r="U1259">
        <v>-2645.56</v>
      </c>
      <c r="V1259">
        <v>-6056.64</v>
      </c>
    </row>
    <row r="1260" spans="1:22" hidden="1" x14ac:dyDescent="0.2">
      <c r="A1260" s="1124">
        <v>11065115431000</v>
      </c>
      <c r="B1260" t="s">
        <v>1624</v>
      </c>
      <c r="C1260">
        <v>10</v>
      </c>
      <c r="D1260">
        <v>65</v>
      </c>
      <c r="E1260">
        <v>11</v>
      </c>
      <c r="F1260">
        <v>5431000</v>
      </c>
      <c r="G1260" t="s">
        <v>1752</v>
      </c>
      <c r="H1260" t="s">
        <v>2198</v>
      </c>
      <c r="I1260" t="s">
        <v>1625</v>
      </c>
      <c r="J1260" t="s">
        <v>1245</v>
      </c>
      <c r="L1260" t="s">
        <v>2325</v>
      </c>
      <c r="M1260" t="s">
        <v>2320</v>
      </c>
      <c r="N1260" t="s">
        <v>1745</v>
      </c>
      <c r="O1260" t="s">
        <v>660</v>
      </c>
      <c r="P1260" t="s">
        <v>1129</v>
      </c>
      <c r="Q1260" t="s">
        <v>2322</v>
      </c>
      <c r="R1260" t="s">
        <v>2326</v>
      </c>
    </row>
    <row r="1261" spans="1:22" hidden="1" x14ac:dyDescent="0.2">
      <c r="A1261" s="1124">
        <v>11065115479000</v>
      </c>
      <c r="B1261" t="s">
        <v>1624</v>
      </c>
      <c r="C1261">
        <v>10</v>
      </c>
      <c r="D1261">
        <v>65</v>
      </c>
      <c r="E1261">
        <v>11</v>
      </c>
      <c r="F1261">
        <v>5479000</v>
      </c>
      <c r="G1261" t="s">
        <v>2340</v>
      </c>
      <c r="H1261" t="s">
        <v>2198</v>
      </c>
      <c r="I1261" t="s">
        <v>1625</v>
      </c>
      <c r="J1261" t="s">
        <v>1245</v>
      </c>
      <c r="L1261" t="s">
        <v>2325</v>
      </c>
      <c r="M1261" t="s">
        <v>2320</v>
      </c>
      <c r="N1261" t="s">
        <v>1745</v>
      </c>
      <c r="O1261" t="s">
        <v>660</v>
      </c>
      <c r="P1261" t="s">
        <v>1129</v>
      </c>
      <c r="Q1261" t="s">
        <v>2322</v>
      </c>
      <c r="R1261" t="s">
        <v>2326</v>
      </c>
    </row>
    <row r="1262" spans="1:22" hidden="1" x14ac:dyDescent="0.2">
      <c r="A1262" s="1124">
        <v>11065115482000</v>
      </c>
      <c r="B1262" t="s">
        <v>1624</v>
      </c>
      <c r="C1262">
        <v>10</v>
      </c>
      <c r="D1262">
        <v>65</v>
      </c>
      <c r="E1262">
        <v>11</v>
      </c>
      <c r="F1262">
        <v>5482000</v>
      </c>
      <c r="G1262" t="s">
        <v>1753</v>
      </c>
      <c r="H1262" t="s">
        <v>2198</v>
      </c>
      <c r="I1262" t="s">
        <v>1625</v>
      </c>
      <c r="J1262" t="s">
        <v>1245</v>
      </c>
      <c r="L1262" t="s">
        <v>2325</v>
      </c>
      <c r="M1262" t="s">
        <v>2320</v>
      </c>
      <c r="N1262" t="s">
        <v>1745</v>
      </c>
      <c r="O1262" t="s">
        <v>660</v>
      </c>
      <c r="P1262" t="s">
        <v>1129</v>
      </c>
      <c r="Q1262" t="s">
        <v>2322</v>
      </c>
      <c r="R1262" t="s">
        <v>2326</v>
      </c>
    </row>
    <row r="1263" spans="1:22" x14ac:dyDescent="0.2">
      <c r="A1263" s="1124">
        <v>11065117010000</v>
      </c>
      <c r="B1263" t="s">
        <v>1624</v>
      </c>
      <c r="C1263">
        <v>10</v>
      </c>
      <c r="D1263">
        <v>65</v>
      </c>
      <c r="E1263">
        <v>11</v>
      </c>
      <c r="F1263">
        <v>7010000</v>
      </c>
      <c r="G1263" t="s">
        <v>1628</v>
      </c>
      <c r="H1263" t="s">
        <v>2198</v>
      </c>
      <c r="I1263" t="s">
        <v>582</v>
      </c>
      <c r="J1263" t="s">
        <v>598</v>
      </c>
      <c r="K1263" t="s">
        <v>2225</v>
      </c>
      <c r="L1263" t="s">
        <v>2325</v>
      </c>
      <c r="M1263" t="s">
        <v>2320</v>
      </c>
      <c r="N1263" t="s">
        <v>1745</v>
      </c>
      <c r="O1263" t="s">
        <v>660</v>
      </c>
      <c r="P1263" t="s">
        <v>1129</v>
      </c>
      <c r="Q1263" t="s">
        <v>2322</v>
      </c>
      <c r="R1263" t="s">
        <v>2326</v>
      </c>
      <c r="U1263">
        <v>91480.36</v>
      </c>
      <c r="V1263">
        <v>365921.44</v>
      </c>
    </row>
    <row r="1264" spans="1:22" x14ac:dyDescent="0.2">
      <c r="A1264" s="1124">
        <v>11065117011000</v>
      </c>
      <c r="B1264" t="s">
        <v>1624</v>
      </c>
      <c r="C1264">
        <v>10</v>
      </c>
      <c r="D1264">
        <v>65</v>
      </c>
      <c r="E1264">
        <v>11</v>
      </c>
      <c r="F1264">
        <v>7011000</v>
      </c>
      <c r="G1264" t="s">
        <v>1642</v>
      </c>
      <c r="H1264" t="s">
        <v>2198</v>
      </c>
      <c r="I1264" t="s">
        <v>582</v>
      </c>
      <c r="J1264" t="s">
        <v>598</v>
      </c>
      <c r="K1264" t="s">
        <v>2225</v>
      </c>
      <c r="L1264" t="s">
        <v>2325</v>
      </c>
      <c r="M1264" t="s">
        <v>2320</v>
      </c>
      <c r="N1264" t="s">
        <v>1745</v>
      </c>
      <c r="O1264" t="s">
        <v>660</v>
      </c>
      <c r="P1264" t="s">
        <v>1129</v>
      </c>
      <c r="Q1264" t="s">
        <v>2322</v>
      </c>
      <c r="R1264" t="s">
        <v>2326</v>
      </c>
    </row>
    <row r="1265" spans="1:22" x14ac:dyDescent="0.2">
      <c r="A1265" s="1124">
        <v>11065117012000</v>
      </c>
      <c r="B1265" t="s">
        <v>1624</v>
      </c>
      <c r="C1265">
        <v>10</v>
      </c>
      <c r="D1265">
        <v>65</v>
      </c>
      <c r="E1265">
        <v>11</v>
      </c>
      <c r="F1265">
        <v>7012000</v>
      </c>
      <c r="G1265" t="s">
        <v>1629</v>
      </c>
      <c r="H1265" t="s">
        <v>2198</v>
      </c>
      <c r="I1265" t="s">
        <v>582</v>
      </c>
      <c r="J1265" t="s">
        <v>598</v>
      </c>
      <c r="K1265" t="s">
        <v>2225</v>
      </c>
      <c r="L1265" t="s">
        <v>2325</v>
      </c>
      <c r="M1265" t="s">
        <v>2320</v>
      </c>
      <c r="N1265" t="s">
        <v>1745</v>
      </c>
      <c r="O1265" t="s">
        <v>660</v>
      </c>
      <c r="P1265" t="s">
        <v>1129</v>
      </c>
      <c r="Q1265" t="s">
        <v>2322</v>
      </c>
      <c r="R1265" t="s">
        <v>2326</v>
      </c>
      <c r="U1265">
        <v>342.63</v>
      </c>
      <c r="V1265">
        <v>2124.2199999999998</v>
      </c>
    </row>
    <row r="1266" spans="1:22" x14ac:dyDescent="0.2">
      <c r="A1266" s="1124">
        <v>11065117013000</v>
      </c>
      <c r="B1266" t="s">
        <v>1624</v>
      </c>
      <c r="C1266">
        <v>10</v>
      </c>
      <c r="D1266">
        <v>65</v>
      </c>
      <c r="E1266">
        <v>11</v>
      </c>
      <c r="F1266">
        <v>7013000</v>
      </c>
      <c r="G1266" t="s">
        <v>1698</v>
      </c>
      <c r="H1266" t="s">
        <v>2198</v>
      </c>
      <c r="I1266" t="s">
        <v>582</v>
      </c>
      <c r="J1266" t="s">
        <v>598</v>
      </c>
      <c r="K1266" t="s">
        <v>2225</v>
      </c>
      <c r="L1266" t="s">
        <v>2325</v>
      </c>
      <c r="M1266" t="s">
        <v>2320</v>
      </c>
      <c r="N1266" t="s">
        <v>1745</v>
      </c>
      <c r="O1266" t="s">
        <v>660</v>
      </c>
      <c r="P1266" t="s">
        <v>1129</v>
      </c>
      <c r="Q1266" t="s">
        <v>2322</v>
      </c>
      <c r="R1266" t="s">
        <v>2326</v>
      </c>
      <c r="U1266">
        <v>1206</v>
      </c>
      <c r="V1266">
        <v>4824</v>
      </c>
    </row>
    <row r="1267" spans="1:22" x14ac:dyDescent="0.2">
      <c r="A1267" s="1124">
        <v>11065117014000</v>
      </c>
      <c r="B1267" t="s">
        <v>1624</v>
      </c>
      <c r="C1267">
        <v>10</v>
      </c>
      <c r="D1267">
        <v>65</v>
      </c>
      <c r="E1267">
        <v>11</v>
      </c>
      <c r="F1267">
        <v>7014000</v>
      </c>
      <c r="G1267" t="s">
        <v>1630</v>
      </c>
      <c r="H1267" t="s">
        <v>2198</v>
      </c>
      <c r="I1267" t="s">
        <v>582</v>
      </c>
      <c r="J1267" t="s">
        <v>598</v>
      </c>
      <c r="K1267" t="s">
        <v>2225</v>
      </c>
      <c r="L1267" t="s">
        <v>2325</v>
      </c>
      <c r="M1267" t="s">
        <v>2320</v>
      </c>
      <c r="N1267" t="s">
        <v>1745</v>
      </c>
      <c r="O1267" t="s">
        <v>660</v>
      </c>
      <c r="P1267" t="s">
        <v>1129</v>
      </c>
      <c r="Q1267" t="s">
        <v>2322</v>
      </c>
      <c r="R1267" t="s">
        <v>2326</v>
      </c>
      <c r="U1267">
        <v>8333.33</v>
      </c>
      <c r="V1267">
        <v>33333.32</v>
      </c>
    </row>
    <row r="1268" spans="1:22" x14ac:dyDescent="0.2">
      <c r="A1268" s="1124">
        <v>11065117015000</v>
      </c>
      <c r="B1268" t="s">
        <v>1624</v>
      </c>
      <c r="C1268">
        <v>10</v>
      </c>
      <c r="D1268">
        <v>65</v>
      </c>
      <c r="E1268">
        <v>11</v>
      </c>
      <c r="F1268">
        <v>7015000</v>
      </c>
      <c r="G1268" t="s">
        <v>1699</v>
      </c>
      <c r="H1268" t="s">
        <v>2198</v>
      </c>
      <c r="I1268" t="s">
        <v>582</v>
      </c>
      <c r="J1268" t="s">
        <v>598</v>
      </c>
      <c r="K1268" t="s">
        <v>2225</v>
      </c>
      <c r="L1268" t="s">
        <v>2325</v>
      </c>
      <c r="M1268" t="s">
        <v>2320</v>
      </c>
      <c r="N1268" t="s">
        <v>1745</v>
      </c>
      <c r="O1268" t="s">
        <v>660</v>
      </c>
      <c r="P1268" t="s">
        <v>1129</v>
      </c>
      <c r="Q1268" t="s">
        <v>2322</v>
      </c>
      <c r="R1268" t="s">
        <v>2326</v>
      </c>
    </row>
    <row r="1269" spans="1:22" x14ac:dyDescent="0.2">
      <c r="A1269" s="1124">
        <v>11065117017000</v>
      </c>
      <c r="B1269" t="s">
        <v>1624</v>
      </c>
      <c r="C1269">
        <v>10</v>
      </c>
      <c r="D1269">
        <v>65</v>
      </c>
      <c r="E1269">
        <v>11</v>
      </c>
      <c r="F1269">
        <v>7017000</v>
      </c>
      <c r="G1269" t="s">
        <v>2341</v>
      </c>
      <c r="H1269" t="s">
        <v>2198</v>
      </c>
      <c r="I1269" t="s">
        <v>582</v>
      </c>
      <c r="J1269" t="s">
        <v>598</v>
      </c>
      <c r="K1269" t="s">
        <v>2225</v>
      </c>
      <c r="L1269" t="s">
        <v>2325</v>
      </c>
      <c r="M1269" t="s">
        <v>2320</v>
      </c>
      <c r="N1269" t="s">
        <v>1745</v>
      </c>
      <c r="O1269" t="s">
        <v>660</v>
      </c>
      <c r="P1269" t="s">
        <v>1129</v>
      </c>
      <c r="Q1269" t="s">
        <v>2322</v>
      </c>
      <c r="R1269" t="s">
        <v>2326</v>
      </c>
    </row>
    <row r="1270" spans="1:22" x14ac:dyDescent="0.2">
      <c r="A1270" s="1124">
        <v>11065117019000</v>
      </c>
      <c r="B1270" t="s">
        <v>1624</v>
      </c>
      <c r="C1270">
        <v>10</v>
      </c>
      <c r="D1270">
        <v>65</v>
      </c>
      <c r="E1270">
        <v>11</v>
      </c>
      <c r="F1270">
        <v>7019000</v>
      </c>
      <c r="G1270" t="s">
        <v>1735</v>
      </c>
      <c r="H1270" t="s">
        <v>2198</v>
      </c>
      <c r="I1270" t="s">
        <v>582</v>
      </c>
      <c r="J1270" t="s">
        <v>598</v>
      </c>
      <c r="K1270" t="s">
        <v>2225</v>
      </c>
      <c r="L1270" t="s">
        <v>2325</v>
      </c>
      <c r="M1270" t="s">
        <v>2320</v>
      </c>
      <c r="N1270" t="s">
        <v>1745</v>
      </c>
      <c r="O1270" t="s">
        <v>660</v>
      </c>
      <c r="P1270" t="s">
        <v>1129</v>
      </c>
      <c r="Q1270" t="s">
        <v>2322</v>
      </c>
      <c r="R1270" t="s">
        <v>2326</v>
      </c>
      <c r="U1270">
        <v>2991.12</v>
      </c>
      <c r="V1270">
        <v>33157.730000000003</v>
      </c>
    </row>
    <row r="1271" spans="1:22" x14ac:dyDescent="0.2">
      <c r="A1271" s="1124">
        <v>11065117020000</v>
      </c>
      <c r="B1271" t="s">
        <v>1624</v>
      </c>
      <c r="C1271">
        <v>10</v>
      </c>
      <c r="D1271">
        <v>65</v>
      </c>
      <c r="E1271">
        <v>11</v>
      </c>
      <c r="F1271">
        <v>7020000</v>
      </c>
      <c r="G1271" t="s">
        <v>1741</v>
      </c>
      <c r="H1271" t="s">
        <v>2198</v>
      </c>
      <c r="I1271" t="s">
        <v>582</v>
      </c>
      <c r="J1271" t="s">
        <v>598</v>
      </c>
      <c r="K1271" t="s">
        <v>2225</v>
      </c>
      <c r="L1271" t="s">
        <v>2325</v>
      </c>
      <c r="M1271" t="s">
        <v>2320</v>
      </c>
      <c r="N1271" t="s">
        <v>1745</v>
      </c>
      <c r="O1271" t="s">
        <v>660</v>
      </c>
      <c r="P1271" t="s">
        <v>1129</v>
      </c>
      <c r="Q1271" t="s">
        <v>2322</v>
      </c>
      <c r="R1271" t="s">
        <v>2326</v>
      </c>
    </row>
    <row r="1272" spans="1:22" x14ac:dyDescent="0.2">
      <c r="A1272" s="1124">
        <v>11065117021000</v>
      </c>
      <c r="B1272" t="s">
        <v>1624</v>
      </c>
      <c r="C1272">
        <v>10</v>
      </c>
      <c r="D1272">
        <v>65</v>
      </c>
      <c r="E1272">
        <v>11</v>
      </c>
      <c r="F1272">
        <v>7021000</v>
      </c>
      <c r="G1272" t="s">
        <v>1771</v>
      </c>
      <c r="H1272" t="s">
        <v>2198</v>
      </c>
      <c r="I1272" t="s">
        <v>582</v>
      </c>
      <c r="J1272" t="s">
        <v>598</v>
      </c>
      <c r="K1272" t="s">
        <v>2225</v>
      </c>
      <c r="L1272" t="s">
        <v>2325</v>
      </c>
      <c r="M1272" t="s">
        <v>2320</v>
      </c>
      <c r="N1272" t="s">
        <v>1745</v>
      </c>
      <c r="O1272" t="s">
        <v>660</v>
      </c>
      <c r="P1272" t="s">
        <v>1129</v>
      </c>
      <c r="Q1272" t="s">
        <v>2322</v>
      </c>
      <c r="R1272" t="s">
        <v>2326</v>
      </c>
    </row>
    <row r="1273" spans="1:22" x14ac:dyDescent="0.2">
      <c r="A1273" s="1124">
        <v>11065117031000</v>
      </c>
      <c r="B1273" t="s">
        <v>1624</v>
      </c>
      <c r="C1273">
        <v>10</v>
      </c>
      <c r="D1273">
        <v>65</v>
      </c>
      <c r="E1273">
        <v>11</v>
      </c>
      <c r="F1273">
        <v>7031000</v>
      </c>
      <c r="G1273" t="s">
        <v>1632</v>
      </c>
      <c r="H1273" t="s">
        <v>2198</v>
      </c>
      <c r="I1273" t="s">
        <v>582</v>
      </c>
      <c r="J1273" t="s">
        <v>598</v>
      </c>
      <c r="K1273" t="s">
        <v>2225</v>
      </c>
      <c r="L1273" t="s">
        <v>2325</v>
      </c>
      <c r="M1273" t="s">
        <v>2320</v>
      </c>
      <c r="N1273" t="s">
        <v>1745</v>
      </c>
      <c r="O1273" t="s">
        <v>660</v>
      </c>
      <c r="P1273" t="s">
        <v>1129</v>
      </c>
      <c r="Q1273" t="s">
        <v>2322</v>
      </c>
      <c r="R1273" t="s">
        <v>2326</v>
      </c>
      <c r="U1273">
        <v>16892.080000000002</v>
      </c>
      <c r="V1273">
        <v>67505.320000000007</v>
      </c>
    </row>
    <row r="1274" spans="1:22" x14ac:dyDescent="0.2">
      <c r="A1274" s="1124">
        <v>11065117032000</v>
      </c>
      <c r="B1274" t="s">
        <v>1624</v>
      </c>
      <c r="C1274">
        <v>10</v>
      </c>
      <c r="D1274">
        <v>65</v>
      </c>
      <c r="E1274">
        <v>11</v>
      </c>
      <c r="F1274">
        <v>7032000</v>
      </c>
      <c r="G1274" t="s">
        <v>1633</v>
      </c>
      <c r="H1274" t="s">
        <v>2198</v>
      </c>
      <c r="I1274" t="s">
        <v>582</v>
      </c>
      <c r="J1274" t="s">
        <v>598</v>
      </c>
      <c r="K1274" t="s">
        <v>2225</v>
      </c>
      <c r="L1274" t="s">
        <v>2325</v>
      </c>
      <c r="M1274" t="s">
        <v>2320</v>
      </c>
      <c r="N1274" t="s">
        <v>1745</v>
      </c>
      <c r="O1274" t="s">
        <v>660</v>
      </c>
      <c r="P1274" t="s">
        <v>1129</v>
      </c>
      <c r="Q1274" t="s">
        <v>2322</v>
      </c>
      <c r="R1274" t="s">
        <v>2326</v>
      </c>
      <c r="U1274">
        <v>6239.8</v>
      </c>
      <c r="V1274">
        <v>119326.05</v>
      </c>
    </row>
    <row r="1275" spans="1:22" x14ac:dyDescent="0.2">
      <c r="A1275" s="1124">
        <v>11065117033000</v>
      </c>
      <c r="B1275" t="s">
        <v>1624</v>
      </c>
      <c r="C1275">
        <v>10</v>
      </c>
      <c r="D1275">
        <v>65</v>
      </c>
      <c r="E1275">
        <v>11</v>
      </c>
      <c r="F1275">
        <v>7033000</v>
      </c>
      <c r="G1275" t="s">
        <v>1668</v>
      </c>
      <c r="H1275" t="s">
        <v>2198</v>
      </c>
      <c r="I1275" t="s">
        <v>582</v>
      </c>
      <c r="J1275" t="s">
        <v>598</v>
      </c>
      <c r="K1275" t="s">
        <v>2225</v>
      </c>
      <c r="L1275" t="s">
        <v>2325</v>
      </c>
      <c r="M1275" t="s">
        <v>2320</v>
      </c>
      <c r="N1275" t="s">
        <v>1745</v>
      </c>
      <c r="O1275" t="s">
        <v>660</v>
      </c>
      <c r="P1275" t="s">
        <v>1129</v>
      </c>
      <c r="Q1275" t="s">
        <v>2322</v>
      </c>
      <c r="R1275" t="s">
        <v>2326</v>
      </c>
      <c r="U1275">
        <v>2166.02</v>
      </c>
      <c r="V1275">
        <v>8664.08</v>
      </c>
    </row>
    <row r="1276" spans="1:22" x14ac:dyDescent="0.2">
      <c r="A1276" s="1124">
        <v>11065117034000</v>
      </c>
      <c r="B1276" t="s">
        <v>1624</v>
      </c>
      <c r="C1276">
        <v>10</v>
      </c>
      <c r="D1276">
        <v>65</v>
      </c>
      <c r="E1276">
        <v>11</v>
      </c>
      <c r="F1276">
        <v>7034000</v>
      </c>
      <c r="G1276" t="s">
        <v>1634</v>
      </c>
      <c r="H1276" t="s">
        <v>2198</v>
      </c>
      <c r="I1276" t="s">
        <v>582</v>
      </c>
      <c r="J1276" t="s">
        <v>598</v>
      </c>
      <c r="K1276" t="s">
        <v>2225</v>
      </c>
      <c r="L1276" t="s">
        <v>2325</v>
      </c>
      <c r="M1276" t="s">
        <v>2320</v>
      </c>
      <c r="N1276" t="s">
        <v>1745</v>
      </c>
      <c r="O1276" t="s">
        <v>660</v>
      </c>
      <c r="P1276" t="s">
        <v>1129</v>
      </c>
      <c r="Q1276" t="s">
        <v>2322</v>
      </c>
      <c r="R1276" t="s">
        <v>2326</v>
      </c>
      <c r="U1276">
        <v>613.82000000000005</v>
      </c>
      <c r="V1276">
        <v>2473.1</v>
      </c>
    </row>
    <row r="1277" spans="1:22" x14ac:dyDescent="0.2">
      <c r="A1277" s="1124">
        <v>11065117035000</v>
      </c>
      <c r="B1277" t="s">
        <v>1624</v>
      </c>
      <c r="C1277">
        <v>10</v>
      </c>
      <c r="D1277">
        <v>65</v>
      </c>
      <c r="E1277">
        <v>11</v>
      </c>
      <c r="F1277">
        <v>7035000</v>
      </c>
      <c r="G1277" t="s">
        <v>2222</v>
      </c>
      <c r="H1277" t="s">
        <v>2198</v>
      </c>
      <c r="I1277" t="s">
        <v>582</v>
      </c>
      <c r="J1277" t="s">
        <v>598</v>
      </c>
      <c r="K1277" t="s">
        <v>2225</v>
      </c>
      <c r="L1277" t="s">
        <v>2325</v>
      </c>
      <c r="M1277" t="s">
        <v>2320</v>
      </c>
      <c r="N1277" t="s">
        <v>1745</v>
      </c>
      <c r="O1277" t="s">
        <v>660</v>
      </c>
      <c r="P1277" t="s">
        <v>1129</v>
      </c>
      <c r="Q1277" t="s">
        <v>2322</v>
      </c>
      <c r="R1277" t="s">
        <v>2326</v>
      </c>
    </row>
    <row r="1278" spans="1:22" x14ac:dyDescent="0.2">
      <c r="A1278" s="1124">
        <v>11065117215000</v>
      </c>
      <c r="B1278" t="s">
        <v>1624</v>
      </c>
      <c r="C1278">
        <v>10</v>
      </c>
      <c r="D1278">
        <v>65</v>
      </c>
      <c r="E1278">
        <v>11</v>
      </c>
      <c r="F1278">
        <v>7215000</v>
      </c>
      <c r="G1278" t="s">
        <v>1743</v>
      </c>
      <c r="H1278" t="s">
        <v>2198</v>
      </c>
      <c r="I1278" t="s">
        <v>582</v>
      </c>
      <c r="J1278" t="s">
        <v>598</v>
      </c>
      <c r="K1278" t="s">
        <v>2225</v>
      </c>
      <c r="L1278" t="s">
        <v>2325</v>
      </c>
      <c r="M1278" t="s">
        <v>2320</v>
      </c>
      <c r="N1278" t="s">
        <v>1745</v>
      </c>
      <c r="O1278" t="s">
        <v>660</v>
      </c>
      <c r="P1278" t="s">
        <v>1129</v>
      </c>
      <c r="Q1278" t="s">
        <v>2322</v>
      </c>
      <c r="R1278" t="s">
        <v>2326</v>
      </c>
      <c r="U1278">
        <v>74.319999999999993</v>
      </c>
      <c r="V1278">
        <v>74.319999999999993</v>
      </c>
    </row>
    <row r="1279" spans="1:22" x14ac:dyDescent="0.2">
      <c r="A1279" s="1124">
        <v>11065117220000</v>
      </c>
      <c r="B1279" t="s">
        <v>1624</v>
      </c>
      <c r="C1279">
        <v>10</v>
      </c>
      <c r="D1279">
        <v>65</v>
      </c>
      <c r="E1279">
        <v>11</v>
      </c>
      <c r="F1279">
        <v>7220000</v>
      </c>
      <c r="G1279" t="s">
        <v>1757</v>
      </c>
      <c r="H1279" t="s">
        <v>2198</v>
      </c>
      <c r="I1279" t="s">
        <v>582</v>
      </c>
      <c r="J1279" t="s">
        <v>598</v>
      </c>
      <c r="K1279" t="s">
        <v>2225</v>
      </c>
      <c r="L1279" t="s">
        <v>2325</v>
      </c>
      <c r="M1279" t="s">
        <v>2320</v>
      </c>
      <c r="N1279" t="s">
        <v>1745</v>
      </c>
      <c r="O1279" t="s">
        <v>660</v>
      </c>
      <c r="P1279" t="s">
        <v>1129</v>
      </c>
      <c r="Q1279" t="s">
        <v>2322</v>
      </c>
      <c r="R1279" t="s">
        <v>2326</v>
      </c>
      <c r="U1279">
        <v>81.8</v>
      </c>
      <c r="V1279">
        <v>5642.33</v>
      </c>
    </row>
    <row r="1280" spans="1:22" x14ac:dyDescent="0.2">
      <c r="A1280" s="1124">
        <v>11065117240000</v>
      </c>
      <c r="B1280" t="s">
        <v>1624</v>
      </c>
      <c r="C1280">
        <v>10</v>
      </c>
      <c r="D1280">
        <v>65</v>
      </c>
      <c r="E1280">
        <v>11</v>
      </c>
      <c r="F1280">
        <v>7240000</v>
      </c>
      <c r="G1280" t="s">
        <v>1636</v>
      </c>
      <c r="H1280" t="s">
        <v>2198</v>
      </c>
      <c r="I1280" t="s">
        <v>582</v>
      </c>
      <c r="J1280" t="s">
        <v>598</v>
      </c>
      <c r="K1280" t="s">
        <v>2225</v>
      </c>
      <c r="L1280" t="s">
        <v>2325</v>
      </c>
      <c r="M1280" t="s">
        <v>2320</v>
      </c>
      <c r="N1280" t="s">
        <v>1745</v>
      </c>
      <c r="O1280" t="s">
        <v>660</v>
      </c>
      <c r="P1280" t="s">
        <v>1129</v>
      </c>
      <c r="Q1280" t="s">
        <v>2322</v>
      </c>
      <c r="R1280" t="s">
        <v>2326</v>
      </c>
    </row>
    <row r="1281" spans="1:22" x14ac:dyDescent="0.2">
      <c r="A1281" s="1124">
        <v>11065117260000</v>
      </c>
      <c r="B1281" t="s">
        <v>1624</v>
      </c>
      <c r="C1281">
        <v>10</v>
      </c>
      <c r="D1281">
        <v>65</v>
      </c>
      <c r="E1281">
        <v>11</v>
      </c>
      <c r="F1281">
        <v>7260000</v>
      </c>
      <c r="G1281" t="s">
        <v>1758</v>
      </c>
      <c r="H1281" t="s">
        <v>2198</v>
      </c>
      <c r="I1281" t="s">
        <v>582</v>
      </c>
      <c r="J1281" t="s">
        <v>598</v>
      </c>
      <c r="K1281" t="s">
        <v>2225</v>
      </c>
      <c r="L1281" t="s">
        <v>2325</v>
      </c>
      <c r="M1281" t="s">
        <v>2320</v>
      </c>
      <c r="N1281" t="s">
        <v>1745</v>
      </c>
      <c r="O1281" t="s">
        <v>660</v>
      </c>
      <c r="P1281" t="s">
        <v>1129</v>
      </c>
      <c r="Q1281" t="s">
        <v>2322</v>
      </c>
      <c r="R1281" t="s">
        <v>2326</v>
      </c>
      <c r="U1281">
        <v>0</v>
      </c>
      <c r="V1281">
        <v>935</v>
      </c>
    </row>
    <row r="1282" spans="1:22" x14ac:dyDescent="0.2">
      <c r="A1282" s="1124">
        <v>11065117365000</v>
      </c>
      <c r="B1282" t="s">
        <v>1624</v>
      </c>
      <c r="C1282">
        <v>10</v>
      </c>
      <c r="D1282">
        <v>65</v>
      </c>
      <c r="E1282">
        <v>11</v>
      </c>
      <c r="F1282">
        <v>7365000</v>
      </c>
      <c r="G1282" t="s">
        <v>1701</v>
      </c>
      <c r="H1282" t="s">
        <v>2198</v>
      </c>
      <c r="I1282" t="s">
        <v>582</v>
      </c>
      <c r="J1282" t="s">
        <v>598</v>
      </c>
      <c r="K1282" t="s">
        <v>2225</v>
      </c>
      <c r="L1282" t="s">
        <v>2325</v>
      </c>
      <c r="M1282" t="s">
        <v>2320</v>
      </c>
      <c r="N1282" t="s">
        <v>1745</v>
      </c>
      <c r="O1282" t="s">
        <v>660</v>
      </c>
      <c r="P1282" t="s">
        <v>1129</v>
      </c>
      <c r="Q1282" t="s">
        <v>2322</v>
      </c>
      <c r="R1282" t="s">
        <v>2326</v>
      </c>
    </row>
    <row r="1283" spans="1:22" x14ac:dyDescent="0.2">
      <c r="A1283" s="1124">
        <v>11065117510000</v>
      </c>
      <c r="B1283" t="s">
        <v>1624</v>
      </c>
      <c r="C1283">
        <v>10</v>
      </c>
      <c r="D1283">
        <v>65</v>
      </c>
      <c r="E1283">
        <v>11</v>
      </c>
      <c r="F1283">
        <v>7510000</v>
      </c>
      <c r="G1283" t="s">
        <v>1678</v>
      </c>
      <c r="H1283" t="s">
        <v>2198</v>
      </c>
      <c r="I1283" t="s">
        <v>582</v>
      </c>
      <c r="J1283" t="s">
        <v>598</v>
      </c>
      <c r="K1283" t="s">
        <v>2225</v>
      </c>
      <c r="L1283" t="s">
        <v>2325</v>
      </c>
      <c r="M1283" t="s">
        <v>2320</v>
      </c>
      <c r="N1283" t="s">
        <v>1745</v>
      </c>
      <c r="O1283" t="s">
        <v>660</v>
      </c>
      <c r="P1283" t="s">
        <v>1129</v>
      </c>
      <c r="Q1283" t="s">
        <v>2322</v>
      </c>
      <c r="R1283" t="s">
        <v>2326</v>
      </c>
      <c r="U1283">
        <v>0</v>
      </c>
      <c r="V1283">
        <v>6982.14</v>
      </c>
    </row>
    <row r="1284" spans="1:22" x14ac:dyDescent="0.2">
      <c r="A1284" s="1124">
        <v>11065117539000</v>
      </c>
      <c r="B1284" t="s">
        <v>1624</v>
      </c>
      <c r="C1284">
        <v>10</v>
      </c>
      <c r="D1284">
        <v>65</v>
      </c>
      <c r="E1284">
        <v>11</v>
      </c>
      <c r="F1284">
        <v>7539000</v>
      </c>
      <c r="G1284" t="s">
        <v>1702</v>
      </c>
      <c r="H1284" t="s">
        <v>2198</v>
      </c>
      <c r="I1284" t="s">
        <v>582</v>
      </c>
      <c r="J1284" t="s">
        <v>598</v>
      </c>
      <c r="K1284" t="s">
        <v>2225</v>
      </c>
      <c r="L1284" t="s">
        <v>2325</v>
      </c>
      <c r="M1284" t="s">
        <v>2320</v>
      </c>
      <c r="N1284" t="s">
        <v>1745</v>
      </c>
      <c r="O1284" t="s">
        <v>660</v>
      </c>
      <c r="P1284" t="s">
        <v>1129</v>
      </c>
      <c r="Q1284" t="s">
        <v>2322</v>
      </c>
      <c r="R1284" t="s">
        <v>2326</v>
      </c>
    </row>
    <row r="1285" spans="1:22" x14ac:dyDescent="0.2">
      <c r="A1285" s="1124">
        <v>11065117572000</v>
      </c>
      <c r="B1285" t="s">
        <v>1624</v>
      </c>
      <c r="C1285">
        <v>10</v>
      </c>
      <c r="D1285">
        <v>65</v>
      </c>
      <c r="E1285">
        <v>11</v>
      </c>
      <c r="F1285">
        <v>7572000</v>
      </c>
      <c r="G1285" t="s">
        <v>1637</v>
      </c>
      <c r="H1285" t="s">
        <v>2198</v>
      </c>
      <c r="I1285" t="s">
        <v>582</v>
      </c>
      <c r="J1285" t="s">
        <v>598</v>
      </c>
      <c r="K1285" t="s">
        <v>2225</v>
      </c>
      <c r="L1285" t="s">
        <v>2325</v>
      </c>
      <c r="M1285" t="s">
        <v>2320</v>
      </c>
      <c r="N1285" t="s">
        <v>1745</v>
      </c>
      <c r="O1285" t="s">
        <v>660</v>
      </c>
      <c r="P1285" t="s">
        <v>1129</v>
      </c>
      <c r="Q1285" t="s">
        <v>2322</v>
      </c>
      <c r="R1285" t="s">
        <v>2326</v>
      </c>
    </row>
    <row r="1286" spans="1:22" x14ac:dyDescent="0.2">
      <c r="A1286" s="1124">
        <v>11065117574000</v>
      </c>
      <c r="B1286" t="s">
        <v>1624</v>
      </c>
      <c r="C1286">
        <v>10</v>
      </c>
      <c r="D1286">
        <v>65</v>
      </c>
      <c r="E1286">
        <v>11</v>
      </c>
      <c r="F1286">
        <v>7574000</v>
      </c>
      <c r="G1286" t="s">
        <v>1647</v>
      </c>
      <c r="H1286" t="s">
        <v>2198</v>
      </c>
      <c r="I1286" t="s">
        <v>582</v>
      </c>
      <c r="J1286" t="s">
        <v>598</v>
      </c>
      <c r="K1286" t="s">
        <v>2225</v>
      </c>
      <c r="L1286" t="s">
        <v>2325</v>
      </c>
      <c r="M1286" t="s">
        <v>2320</v>
      </c>
      <c r="N1286" t="s">
        <v>1745</v>
      </c>
      <c r="O1286" t="s">
        <v>660</v>
      </c>
      <c r="P1286" t="s">
        <v>1129</v>
      </c>
      <c r="Q1286" t="s">
        <v>2322</v>
      </c>
      <c r="R1286" t="s">
        <v>2326</v>
      </c>
      <c r="U1286">
        <v>4704.7</v>
      </c>
      <c r="V1286">
        <v>14210.93</v>
      </c>
    </row>
    <row r="1287" spans="1:22" x14ac:dyDescent="0.2">
      <c r="A1287" s="1124">
        <v>11065117585000</v>
      </c>
      <c r="B1287" t="s">
        <v>1624</v>
      </c>
      <c r="C1287">
        <v>10</v>
      </c>
      <c r="D1287">
        <v>65</v>
      </c>
      <c r="E1287">
        <v>11</v>
      </c>
      <c r="F1287">
        <v>7585000</v>
      </c>
      <c r="G1287" t="s">
        <v>1680</v>
      </c>
      <c r="H1287" t="s">
        <v>2198</v>
      </c>
      <c r="I1287" t="s">
        <v>582</v>
      </c>
      <c r="J1287" t="s">
        <v>598</v>
      </c>
      <c r="K1287" t="s">
        <v>2225</v>
      </c>
      <c r="L1287" t="s">
        <v>2325</v>
      </c>
      <c r="M1287" t="s">
        <v>2320</v>
      </c>
      <c r="N1287" t="s">
        <v>1745</v>
      </c>
      <c r="O1287" t="s">
        <v>660</v>
      </c>
      <c r="P1287" t="s">
        <v>1129</v>
      </c>
      <c r="Q1287" t="s">
        <v>2322</v>
      </c>
      <c r="R1287" t="s">
        <v>2326</v>
      </c>
      <c r="U1287">
        <v>1641.04</v>
      </c>
      <c r="V1287">
        <v>30932.560000000001</v>
      </c>
    </row>
    <row r="1288" spans="1:22" x14ac:dyDescent="0.2">
      <c r="A1288" s="1124">
        <v>11065117588000</v>
      </c>
      <c r="B1288" t="s">
        <v>1624</v>
      </c>
      <c r="C1288">
        <v>10</v>
      </c>
      <c r="D1288">
        <v>65</v>
      </c>
      <c r="E1288">
        <v>11</v>
      </c>
      <c r="F1288">
        <v>7588000</v>
      </c>
      <c r="G1288" t="s">
        <v>1681</v>
      </c>
      <c r="H1288" t="s">
        <v>2198</v>
      </c>
      <c r="I1288" t="s">
        <v>582</v>
      </c>
      <c r="J1288" t="s">
        <v>598</v>
      </c>
      <c r="K1288" t="s">
        <v>2225</v>
      </c>
      <c r="L1288" t="s">
        <v>2325</v>
      </c>
      <c r="M1288" t="s">
        <v>2320</v>
      </c>
      <c r="N1288" t="s">
        <v>1745</v>
      </c>
      <c r="O1288" t="s">
        <v>660</v>
      </c>
      <c r="P1288" t="s">
        <v>1129</v>
      </c>
      <c r="Q1288" t="s">
        <v>2322</v>
      </c>
      <c r="R1288" t="s">
        <v>2326</v>
      </c>
      <c r="U1288">
        <v>115.6</v>
      </c>
      <c r="V1288">
        <v>337.5</v>
      </c>
    </row>
    <row r="1289" spans="1:22" x14ac:dyDescent="0.2">
      <c r="A1289" s="1124">
        <v>11065117638000</v>
      </c>
      <c r="B1289" t="s">
        <v>1624</v>
      </c>
      <c r="C1289">
        <v>10</v>
      </c>
      <c r="D1289">
        <v>65</v>
      </c>
      <c r="E1289">
        <v>11</v>
      </c>
      <c r="F1289">
        <v>7638000</v>
      </c>
      <c r="G1289" t="s">
        <v>1682</v>
      </c>
      <c r="H1289" t="s">
        <v>2198</v>
      </c>
      <c r="I1289" t="s">
        <v>582</v>
      </c>
      <c r="J1289" t="s">
        <v>598</v>
      </c>
      <c r="K1289" t="s">
        <v>2225</v>
      </c>
      <c r="L1289" t="s">
        <v>2325</v>
      </c>
      <c r="M1289" t="s">
        <v>2320</v>
      </c>
      <c r="N1289" t="s">
        <v>1745</v>
      </c>
      <c r="O1289" t="s">
        <v>660</v>
      </c>
      <c r="P1289" t="s">
        <v>1129</v>
      </c>
      <c r="Q1289" t="s">
        <v>2322</v>
      </c>
      <c r="R1289" t="s">
        <v>2326</v>
      </c>
      <c r="U1289">
        <v>837.11</v>
      </c>
      <c r="V1289">
        <v>3129.67</v>
      </c>
    </row>
    <row r="1290" spans="1:22" x14ac:dyDescent="0.2">
      <c r="A1290" s="1124">
        <v>11065117640000</v>
      </c>
      <c r="B1290" t="s">
        <v>1624</v>
      </c>
      <c r="C1290">
        <v>10</v>
      </c>
      <c r="D1290">
        <v>65</v>
      </c>
      <c r="E1290">
        <v>11</v>
      </c>
      <c r="F1290">
        <v>7640000</v>
      </c>
      <c r="G1290" t="s">
        <v>2307</v>
      </c>
      <c r="H1290" t="s">
        <v>2198</v>
      </c>
      <c r="I1290" t="s">
        <v>582</v>
      </c>
      <c r="J1290" t="s">
        <v>598</v>
      </c>
      <c r="K1290" t="s">
        <v>2225</v>
      </c>
      <c r="L1290" t="s">
        <v>2325</v>
      </c>
      <c r="M1290" t="s">
        <v>2320</v>
      </c>
      <c r="N1290" t="s">
        <v>1745</v>
      </c>
      <c r="O1290" t="s">
        <v>660</v>
      </c>
      <c r="P1290" t="s">
        <v>1129</v>
      </c>
      <c r="Q1290" t="s">
        <v>2322</v>
      </c>
      <c r="R1290" t="s">
        <v>2326</v>
      </c>
    </row>
    <row r="1291" spans="1:22" x14ac:dyDescent="0.2">
      <c r="A1291" s="1124">
        <v>11065117749000</v>
      </c>
      <c r="B1291" t="s">
        <v>1624</v>
      </c>
      <c r="C1291">
        <v>10</v>
      </c>
      <c r="D1291">
        <v>65</v>
      </c>
      <c r="E1291">
        <v>11</v>
      </c>
      <c r="F1291">
        <v>7749000</v>
      </c>
      <c r="G1291" t="s">
        <v>1738</v>
      </c>
      <c r="H1291" t="s">
        <v>2198</v>
      </c>
      <c r="I1291" t="s">
        <v>582</v>
      </c>
      <c r="J1291" t="s">
        <v>598</v>
      </c>
      <c r="K1291" t="s">
        <v>2225</v>
      </c>
      <c r="L1291" t="s">
        <v>2325</v>
      </c>
      <c r="M1291" t="s">
        <v>2320</v>
      </c>
      <c r="N1291" t="s">
        <v>1745</v>
      </c>
      <c r="O1291" t="s">
        <v>660</v>
      </c>
      <c r="P1291" t="s">
        <v>1129</v>
      </c>
      <c r="Q1291" t="s">
        <v>2322</v>
      </c>
      <c r="R1291" t="s">
        <v>2326</v>
      </c>
      <c r="U1291">
        <v>600</v>
      </c>
      <c r="V1291">
        <v>1005</v>
      </c>
    </row>
    <row r="1292" spans="1:22" x14ac:dyDescent="0.2">
      <c r="A1292" s="1124">
        <v>11065117756000</v>
      </c>
      <c r="B1292" t="s">
        <v>1624</v>
      </c>
      <c r="C1292">
        <v>10</v>
      </c>
      <c r="D1292">
        <v>65</v>
      </c>
      <c r="E1292">
        <v>11</v>
      </c>
      <c r="F1292">
        <v>7756000</v>
      </c>
      <c r="G1292" t="s">
        <v>1718</v>
      </c>
      <c r="H1292" t="s">
        <v>2198</v>
      </c>
      <c r="I1292" t="s">
        <v>582</v>
      </c>
      <c r="J1292" t="s">
        <v>598</v>
      </c>
      <c r="K1292" t="s">
        <v>2225</v>
      </c>
      <c r="L1292" t="s">
        <v>2325</v>
      </c>
      <c r="M1292" t="s">
        <v>2320</v>
      </c>
      <c r="N1292" t="s">
        <v>1745</v>
      </c>
      <c r="O1292" t="s">
        <v>660</v>
      </c>
      <c r="P1292" t="s">
        <v>1129</v>
      </c>
      <c r="Q1292" t="s">
        <v>2322</v>
      </c>
      <c r="R1292" t="s">
        <v>2326</v>
      </c>
      <c r="U1292">
        <v>0</v>
      </c>
      <c r="V1292">
        <v>2950</v>
      </c>
    </row>
    <row r="1293" spans="1:22" x14ac:dyDescent="0.2">
      <c r="A1293" s="1124">
        <v>11065117782000</v>
      </c>
      <c r="B1293" t="s">
        <v>1624</v>
      </c>
      <c r="C1293">
        <v>10</v>
      </c>
      <c r="D1293">
        <v>65</v>
      </c>
      <c r="E1293">
        <v>11</v>
      </c>
      <c r="F1293">
        <v>7782000</v>
      </c>
      <c r="G1293" t="s">
        <v>1687</v>
      </c>
      <c r="H1293" t="s">
        <v>2198</v>
      </c>
      <c r="I1293" t="s">
        <v>582</v>
      </c>
      <c r="J1293" t="s">
        <v>598</v>
      </c>
      <c r="K1293" t="s">
        <v>2225</v>
      </c>
      <c r="L1293" t="s">
        <v>2325</v>
      </c>
      <c r="M1293" t="s">
        <v>2320</v>
      </c>
      <c r="N1293" t="s">
        <v>1745</v>
      </c>
      <c r="O1293" t="s">
        <v>660</v>
      </c>
      <c r="P1293" t="s">
        <v>1129</v>
      </c>
      <c r="Q1293" t="s">
        <v>2322</v>
      </c>
      <c r="R1293" t="s">
        <v>2326</v>
      </c>
    </row>
    <row r="1294" spans="1:22" x14ac:dyDescent="0.2">
      <c r="A1294" s="1124">
        <v>11065117785000</v>
      </c>
      <c r="B1294" t="s">
        <v>1624</v>
      </c>
      <c r="C1294">
        <v>10</v>
      </c>
      <c r="D1294">
        <v>65</v>
      </c>
      <c r="E1294">
        <v>11</v>
      </c>
      <c r="F1294">
        <v>7785000</v>
      </c>
      <c r="G1294" t="s">
        <v>1638</v>
      </c>
      <c r="H1294" t="s">
        <v>2198</v>
      </c>
      <c r="I1294" t="s">
        <v>582</v>
      </c>
      <c r="J1294" t="s">
        <v>598</v>
      </c>
      <c r="K1294" t="s">
        <v>2225</v>
      </c>
      <c r="L1294" t="s">
        <v>2325</v>
      </c>
      <c r="M1294" t="s">
        <v>2320</v>
      </c>
      <c r="N1294" t="s">
        <v>1745</v>
      </c>
      <c r="O1294" t="s">
        <v>660</v>
      </c>
      <c r="P1294" t="s">
        <v>1129</v>
      </c>
      <c r="Q1294" t="s">
        <v>2322</v>
      </c>
      <c r="R1294" t="s">
        <v>2326</v>
      </c>
      <c r="U1294">
        <v>16929.25</v>
      </c>
      <c r="V1294">
        <v>66024.539999999994</v>
      </c>
    </row>
    <row r="1295" spans="1:22" x14ac:dyDescent="0.2">
      <c r="A1295" s="1124">
        <v>11065117787000</v>
      </c>
      <c r="B1295" t="s">
        <v>1624</v>
      </c>
      <c r="C1295">
        <v>10</v>
      </c>
      <c r="D1295">
        <v>65</v>
      </c>
      <c r="E1295">
        <v>11</v>
      </c>
      <c r="F1295">
        <v>7787000</v>
      </c>
      <c r="G1295" t="s">
        <v>1705</v>
      </c>
      <c r="H1295" t="s">
        <v>2198</v>
      </c>
      <c r="I1295" t="s">
        <v>582</v>
      </c>
      <c r="J1295" t="s">
        <v>598</v>
      </c>
      <c r="K1295" t="s">
        <v>2225</v>
      </c>
      <c r="L1295" t="s">
        <v>2325</v>
      </c>
      <c r="M1295" t="s">
        <v>2320</v>
      </c>
      <c r="N1295" t="s">
        <v>1745</v>
      </c>
      <c r="O1295" t="s">
        <v>660</v>
      </c>
      <c r="P1295" t="s">
        <v>1129</v>
      </c>
      <c r="Q1295" t="s">
        <v>2322</v>
      </c>
      <c r="R1295" t="s">
        <v>2326</v>
      </c>
    </row>
    <row r="1296" spans="1:22" x14ac:dyDescent="0.2">
      <c r="A1296" s="1124">
        <v>11065117789000</v>
      </c>
      <c r="B1296" t="s">
        <v>1624</v>
      </c>
      <c r="C1296">
        <v>10</v>
      </c>
      <c r="D1296">
        <v>65</v>
      </c>
      <c r="E1296">
        <v>11</v>
      </c>
      <c r="F1296">
        <v>7789000</v>
      </c>
      <c r="G1296" t="s">
        <v>1688</v>
      </c>
      <c r="H1296" t="s">
        <v>2198</v>
      </c>
      <c r="I1296" t="s">
        <v>582</v>
      </c>
      <c r="J1296" t="s">
        <v>598</v>
      </c>
      <c r="K1296" t="s">
        <v>2225</v>
      </c>
      <c r="L1296" t="s">
        <v>2325</v>
      </c>
      <c r="M1296" t="s">
        <v>2320</v>
      </c>
      <c r="N1296" t="s">
        <v>1745</v>
      </c>
      <c r="O1296" t="s">
        <v>660</v>
      </c>
      <c r="P1296" t="s">
        <v>1129</v>
      </c>
      <c r="Q1296" t="s">
        <v>2322</v>
      </c>
      <c r="R1296" t="s">
        <v>2326</v>
      </c>
      <c r="U1296">
        <v>0</v>
      </c>
      <c r="V1296">
        <v>5572</v>
      </c>
    </row>
    <row r="1297" spans="1:22" x14ac:dyDescent="0.2">
      <c r="A1297" s="1124">
        <v>11065117824000</v>
      </c>
      <c r="B1297" t="s">
        <v>1624</v>
      </c>
      <c r="C1297">
        <v>10</v>
      </c>
      <c r="D1297">
        <v>65</v>
      </c>
      <c r="E1297">
        <v>11</v>
      </c>
      <c r="F1297">
        <v>7824000</v>
      </c>
      <c r="G1297" t="s">
        <v>1639</v>
      </c>
      <c r="H1297" t="s">
        <v>2198</v>
      </c>
      <c r="I1297" t="s">
        <v>582</v>
      </c>
      <c r="J1297" t="s">
        <v>598</v>
      </c>
      <c r="K1297" t="s">
        <v>2225</v>
      </c>
      <c r="L1297" t="s">
        <v>2325</v>
      </c>
      <c r="M1297" t="s">
        <v>2320</v>
      </c>
      <c r="N1297" t="s">
        <v>1745</v>
      </c>
      <c r="O1297" t="s">
        <v>660</v>
      </c>
      <c r="P1297" t="s">
        <v>1129</v>
      </c>
      <c r="Q1297" t="s">
        <v>2322</v>
      </c>
      <c r="R1297" t="s">
        <v>2326</v>
      </c>
      <c r="U1297">
        <v>5189.9399999999996</v>
      </c>
      <c r="V1297">
        <v>18526.400000000001</v>
      </c>
    </row>
    <row r="1298" spans="1:22" x14ac:dyDescent="0.2">
      <c r="A1298" s="1124">
        <v>11065117897000</v>
      </c>
      <c r="B1298" t="s">
        <v>1624</v>
      </c>
      <c r="C1298">
        <v>10</v>
      </c>
      <c r="D1298">
        <v>65</v>
      </c>
      <c r="E1298">
        <v>11</v>
      </c>
      <c r="F1298">
        <v>7897000</v>
      </c>
      <c r="G1298" t="s">
        <v>2342</v>
      </c>
      <c r="H1298" t="s">
        <v>2198</v>
      </c>
      <c r="I1298" t="s">
        <v>582</v>
      </c>
      <c r="J1298" t="s">
        <v>598</v>
      </c>
      <c r="K1298" t="s">
        <v>2225</v>
      </c>
      <c r="L1298" t="s">
        <v>2325</v>
      </c>
      <c r="M1298" t="s">
        <v>2320</v>
      </c>
      <c r="N1298" t="s">
        <v>1745</v>
      </c>
      <c r="O1298" t="s">
        <v>660</v>
      </c>
      <c r="P1298" t="s">
        <v>1129</v>
      </c>
      <c r="Q1298" t="s">
        <v>2322</v>
      </c>
      <c r="R1298" t="s">
        <v>2326</v>
      </c>
    </row>
    <row r="1299" spans="1:22" x14ac:dyDescent="0.2">
      <c r="A1299" s="1124">
        <v>11065117898000</v>
      </c>
      <c r="B1299" t="s">
        <v>1624</v>
      </c>
      <c r="C1299">
        <v>10</v>
      </c>
      <c r="D1299">
        <v>65</v>
      </c>
      <c r="E1299">
        <v>11</v>
      </c>
      <c r="F1299">
        <v>7898000</v>
      </c>
      <c r="G1299" t="s">
        <v>2343</v>
      </c>
      <c r="H1299" t="s">
        <v>2198</v>
      </c>
      <c r="I1299" t="s">
        <v>582</v>
      </c>
      <c r="J1299" t="s">
        <v>598</v>
      </c>
      <c r="K1299" t="s">
        <v>2225</v>
      </c>
      <c r="L1299" t="s">
        <v>2325</v>
      </c>
      <c r="M1299" t="s">
        <v>2320</v>
      </c>
      <c r="N1299" t="s">
        <v>1745</v>
      </c>
      <c r="O1299" t="s">
        <v>660</v>
      </c>
      <c r="P1299" t="s">
        <v>1129</v>
      </c>
      <c r="Q1299" t="s">
        <v>2322</v>
      </c>
      <c r="R1299" t="s">
        <v>2326</v>
      </c>
    </row>
    <row r="1300" spans="1:22" x14ac:dyDescent="0.2">
      <c r="A1300" s="1124">
        <v>11065117990000</v>
      </c>
      <c r="B1300" t="s">
        <v>1624</v>
      </c>
      <c r="C1300">
        <v>10</v>
      </c>
      <c r="D1300">
        <v>65</v>
      </c>
      <c r="E1300">
        <v>11</v>
      </c>
      <c r="F1300">
        <v>7990000</v>
      </c>
      <c r="G1300" t="s">
        <v>2208</v>
      </c>
      <c r="H1300" t="s">
        <v>2198</v>
      </c>
      <c r="I1300" t="s">
        <v>582</v>
      </c>
      <c r="J1300" t="s">
        <v>598</v>
      </c>
      <c r="K1300" t="s">
        <v>2225</v>
      </c>
      <c r="L1300" t="s">
        <v>2325</v>
      </c>
      <c r="M1300" t="s">
        <v>2320</v>
      </c>
      <c r="N1300" t="s">
        <v>1745</v>
      </c>
      <c r="O1300" t="s">
        <v>660</v>
      </c>
      <c r="P1300" t="s">
        <v>1129</v>
      </c>
      <c r="Q1300" t="s">
        <v>2322</v>
      </c>
      <c r="R1300" t="s">
        <v>2326</v>
      </c>
    </row>
    <row r="1301" spans="1:22" x14ac:dyDescent="0.2">
      <c r="A1301" s="1124">
        <v>11065118621000</v>
      </c>
      <c r="B1301" t="s">
        <v>1624</v>
      </c>
      <c r="C1301">
        <v>10</v>
      </c>
      <c r="D1301">
        <v>65</v>
      </c>
      <c r="E1301">
        <v>11</v>
      </c>
      <c r="F1301">
        <v>8621000</v>
      </c>
      <c r="G1301" t="s">
        <v>2344</v>
      </c>
      <c r="H1301" t="s">
        <v>2198</v>
      </c>
      <c r="I1301" t="s">
        <v>582</v>
      </c>
      <c r="J1301" t="s">
        <v>598</v>
      </c>
      <c r="K1301" t="s">
        <v>2225</v>
      </c>
      <c r="L1301" t="s">
        <v>2325</v>
      </c>
      <c r="M1301" t="s">
        <v>2320</v>
      </c>
      <c r="N1301" t="s">
        <v>1745</v>
      </c>
      <c r="O1301" t="s">
        <v>660</v>
      </c>
      <c r="P1301" t="s">
        <v>1129</v>
      </c>
      <c r="Q1301" t="s">
        <v>2322</v>
      </c>
      <c r="R1301" t="s">
        <v>2326</v>
      </c>
    </row>
    <row r="1302" spans="1:22" hidden="1" x14ac:dyDescent="0.2">
      <c r="A1302" s="1124">
        <v>11065125237000</v>
      </c>
      <c r="B1302" t="s">
        <v>1624</v>
      </c>
      <c r="C1302">
        <v>10</v>
      </c>
      <c r="D1302">
        <v>65</v>
      </c>
      <c r="E1302">
        <v>12</v>
      </c>
      <c r="F1302">
        <v>5237000</v>
      </c>
      <c r="G1302" t="s">
        <v>2333</v>
      </c>
      <c r="H1302" t="s">
        <v>2198</v>
      </c>
      <c r="I1302" t="s">
        <v>1625</v>
      </c>
      <c r="J1302" t="s">
        <v>1245</v>
      </c>
      <c r="L1302" t="s">
        <v>2325</v>
      </c>
      <c r="M1302" t="s">
        <v>2320</v>
      </c>
      <c r="N1302" t="s">
        <v>1745</v>
      </c>
      <c r="O1302" t="s">
        <v>660</v>
      </c>
      <c r="P1302" t="s">
        <v>1129</v>
      </c>
      <c r="Q1302" t="s">
        <v>2322</v>
      </c>
      <c r="R1302" t="s">
        <v>2326</v>
      </c>
    </row>
    <row r="1303" spans="1:22" hidden="1" x14ac:dyDescent="0.2">
      <c r="A1303" s="1124">
        <v>11065125247000</v>
      </c>
      <c r="B1303" t="s">
        <v>1624</v>
      </c>
      <c r="C1303">
        <v>10</v>
      </c>
      <c r="D1303">
        <v>65</v>
      </c>
      <c r="E1303">
        <v>12</v>
      </c>
      <c r="F1303">
        <v>5247000</v>
      </c>
      <c r="G1303" t="s">
        <v>2345</v>
      </c>
      <c r="H1303" t="s">
        <v>2198</v>
      </c>
      <c r="I1303" t="s">
        <v>1625</v>
      </c>
      <c r="J1303" t="s">
        <v>1245</v>
      </c>
      <c r="L1303" t="s">
        <v>2325</v>
      </c>
      <c r="M1303" t="s">
        <v>2320</v>
      </c>
      <c r="N1303" t="s">
        <v>1745</v>
      </c>
      <c r="O1303" t="s">
        <v>660</v>
      </c>
      <c r="P1303" t="s">
        <v>1129</v>
      </c>
      <c r="Q1303" t="s">
        <v>2322</v>
      </c>
      <c r="R1303" t="s">
        <v>2326</v>
      </c>
    </row>
    <row r="1304" spans="1:22" hidden="1" x14ac:dyDescent="0.2">
      <c r="A1304" s="1124">
        <v>11065125430000</v>
      </c>
      <c r="B1304" t="s">
        <v>1624</v>
      </c>
      <c r="C1304">
        <v>10</v>
      </c>
      <c r="D1304">
        <v>65</v>
      </c>
      <c r="E1304">
        <v>12</v>
      </c>
      <c r="F1304">
        <v>5430000</v>
      </c>
      <c r="G1304" t="s">
        <v>1756</v>
      </c>
      <c r="H1304" t="s">
        <v>2198</v>
      </c>
      <c r="I1304" t="s">
        <v>1625</v>
      </c>
      <c r="J1304" t="s">
        <v>1245</v>
      </c>
      <c r="L1304" t="s">
        <v>2325</v>
      </c>
      <c r="M1304" t="s">
        <v>2320</v>
      </c>
      <c r="N1304" t="s">
        <v>1745</v>
      </c>
      <c r="O1304" t="s">
        <v>660</v>
      </c>
      <c r="P1304" t="s">
        <v>1129</v>
      </c>
      <c r="Q1304" t="s">
        <v>2322</v>
      </c>
      <c r="R1304" t="s">
        <v>2326</v>
      </c>
    </row>
    <row r="1305" spans="1:22" hidden="1" x14ac:dyDescent="0.2">
      <c r="A1305" s="1124">
        <v>11065125451000</v>
      </c>
      <c r="B1305" t="s">
        <v>1624</v>
      </c>
      <c r="C1305">
        <v>10</v>
      </c>
      <c r="D1305">
        <v>65</v>
      </c>
      <c r="E1305">
        <v>12</v>
      </c>
      <c r="F1305">
        <v>5451000</v>
      </c>
      <c r="G1305" t="s">
        <v>2346</v>
      </c>
      <c r="H1305" t="s">
        <v>2198</v>
      </c>
      <c r="I1305" t="s">
        <v>1625</v>
      </c>
      <c r="J1305" t="s">
        <v>1245</v>
      </c>
      <c r="L1305" t="s">
        <v>2325</v>
      </c>
      <c r="M1305" t="s">
        <v>2320</v>
      </c>
      <c r="N1305" t="s">
        <v>1745</v>
      </c>
      <c r="O1305" t="s">
        <v>660</v>
      </c>
      <c r="P1305" t="s">
        <v>1129</v>
      </c>
      <c r="Q1305" t="s">
        <v>2322</v>
      </c>
      <c r="R1305" t="s">
        <v>2326</v>
      </c>
    </row>
    <row r="1306" spans="1:22" hidden="1" x14ac:dyDescent="0.2">
      <c r="A1306" s="1124">
        <v>11065125452000</v>
      </c>
      <c r="B1306" t="s">
        <v>1624</v>
      </c>
      <c r="C1306">
        <v>10</v>
      </c>
      <c r="D1306">
        <v>65</v>
      </c>
      <c r="E1306">
        <v>12</v>
      </c>
      <c r="F1306">
        <v>5452000</v>
      </c>
      <c r="G1306" t="s">
        <v>1759</v>
      </c>
      <c r="H1306" t="s">
        <v>2198</v>
      </c>
      <c r="I1306" t="s">
        <v>1625</v>
      </c>
      <c r="J1306" t="s">
        <v>1245</v>
      </c>
      <c r="L1306" t="s">
        <v>2325</v>
      </c>
      <c r="M1306" t="s">
        <v>2320</v>
      </c>
      <c r="N1306" t="s">
        <v>1745</v>
      </c>
      <c r="O1306" t="s">
        <v>660</v>
      </c>
      <c r="P1306" t="s">
        <v>1129</v>
      </c>
      <c r="Q1306" t="s">
        <v>2322</v>
      </c>
      <c r="R1306" t="s">
        <v>2326</v>
      </c>
      <c r="U1306">
        <v>-243.27</v>
      </c>
      <c r="V1306">
        <v>-408.61</v>
      </c>
    </row>
    <row r="1307" spans="1:22" hidden="1" x14ac:dyDescent="0.2">
      <c r="A1307" s="1124">
        <v>11065125453000</v>
      </c>
      <c r="B1307" t="s">
        <v>1624</v>
      </c>
      <c r="C1307">
        <v>10</v>
      </c>
      <c r="D1307">
        <v>65</v>
      </c>
      <c r="E1307">
        <v>12</v>
      </c>
      <c r="F1307">
        <v>5453000</v>
      </c>
      <c r="G1307" t="s">
        <v>1760</v>
      </c>
      <c r="H1307" t="s">
        <v>2198</v>
      </c>
      <c r="I1307" t="s">
        <v>1625</v>
      </c>
      <c r="J1307" t="s">
        <v>1245</v>
      </c>
      <c r="L1307" t="s">
        <v>2325</v>
      </c>
      <c r="M1307" t="s">
        <v>2320</v>
      </c>
      <c r="N1307" t="s">
        <v>1745</v>
      </c>
      <c r="O1307" t="s">
        <v>660</v>
      </c>
      <c r="P1307" t="s">
        <v>1129</v>
      </c>
      <c r="Q1307" t="s">
        <v>2322</v>
      </c>
      <c r="R1307" t="s">
        <v>2326</v>
      </c>
      <c r="U1307">
        <v>-81.09</v>
      </c>
      <c r="V1307">
        <v>-136.19999999999999</v>
      </c>
    </row>
    <row r="1308" spans="1:22" hidden="1" x14ac:dyDescent="0.2">
      <c r="A1308" s="1124">
        <v>11065125454000</v>
      </c>
      <c r="B1308" t="s">
        <v>1624</v>
      </c>
      <c r="C1308">
        <v>10</v>
      </c>
      <c r="D1308">
        <v>65</v>
      </c>
      <c r="E1308">
        <v>12</v>
      </c>
      <c r="F1308">
        <v>5454000</v>
      </c>
      <c r="G1308" t="s">
        <v>1761</v>
      </c>
      <c r="H1308" t="s">
        <v>2198</v>
      </c>
      <c r="I1308" t="s">
        <v>1625</v>
      </c>
      <c r="J1308" t="s">
        <v>1245</v>
      </c>
      <c r="L1308" t="s">
        <v>2325</v>
      </c>
      <c r="M1308" t="s">
        <v>2320</v>
      </c>
      <c r="N1308" t="s">
        <v>1745</v>
      </c>
      <c r="O1308" t="s">
        <v>660</v>
      </c>
      <c r="P1308" t="s">
        <v>1129</v>
      </c>
      <c r="Q1308" t="s">
        <v>2322</v>
      </c>
      <c r="R1308" t="s">
        <v>2326</v>
      </c>
      <c r="U1308">
        <v>-175.29</v>
      </c>
      <c r="V1308">
        <v>-321.02999999999997</v>
      </c>
    </row>
    <row r="1309" spans="1:22" hidden="1" x14ac:dyDescent="0.2">
      <c r="A1309" s="1124">
        <v>11065125455000</v>
      </c>
      <c r="B1309" t="s">
        <v>1624</v>
      </c>
      <c r="C1309">
        <v>10</v>
      </c>
      <c r="D1309">
        <v>65</v>
      </c>
      <c r="E1309">
        <v>12</v>
      </c>
      <c r="F1309">
        <v>5455000</v>
      </c>
      <c r="G1309" t="s">
        <v>1762</v>
      </c>
      <c r="H1309" t="s">
        <v>2198</v>
      </c>
      <c r="I1309" t="s">
        <v>1625</v>
      </c>
      <c r="J1309" t="s">
        <v>1245</v>
      </c>
      <c r="L1309" t="s">
        <v>2325</v>
      </c>
      <c r="M1309" t="s">
        <v>2320</v>
      </c>
      <c r="N1309" t="s">
        <v>1745</v>
      </c>
      <c r="O1309" t="s">
        <v>660</v>
      </c>
      <c r="P1309" t="s">
        <v>1129</v>
      </c>
      <c r="Q1309" t="s">
        <v>2322</v>
      </c>
      <c r="R1309" t="s">
        <v>2326</v>
      </c>
      <c r="U1309">
        <v>-48.65</v>
      </c>
      <c r="V1309">
        <v>-81.72</v>
      </c>
    </row>
    <row r="1310" spans="1:22" hidden="1" x14ac:dyDescent="0.2">
      <c r="A1310" s="1124">
        <v>11065125456000</v>
      </c>
      <c r="B1310" t="s">
        <v>1624</v>
      </c>
      <c r="C1310">
        <v>10</v>
      </c>
      <c r="D1310">
        <v>65</v>
      </c>
      <c r="E1310">
        <v>12</v>
      </c>
      <c r="F1310">
        <v>5456000</v>
      </c>
      <c r="G1310" t="s">
        <v>1763</v>
      </c>
      <c r="H1310" t="s">
        <v>2198</v>
      </c>
      <c r="I1310" t="s">
        <v>1625</v>
      </c>
      <c r="J1310" t="s">
        <v>1245</v>
      </c>
      <c r="L1310" t="s">
        <v>2325</v>
      </c>
      <c r="M1310" t="s">
        <v>2320</v>
      </c>
      <c r="N1310" t="s">
        <v>1745</v>
      </c>
      <c r="O1310" t="s">
        <v>660</v>
      </c>
      <c r="P1310" t="s">
        <v>1129</v>
      </c>
      <c r="Q1310" t="s">
        <v>2322</v>
      </c>
      <c r="R1310" t="s">
        <v>2326</v>
      </c>
      <c r="U1310">
        <v>-251.38</v>
      </c>
      <c r="V1310">
        <v>-422.23</v>
      </c>
    </row>
    <row r="1311" spans="1:22" hidden="1" x14ac:dyDescent="0.2">
      <c r="A1311" s="1124">
        <v>11065125457000</v>
      </c>
      <c r="B1311" t="s">
        <v>1624</v>
      </c>
      <c r="C1311">
        <v>10</v>
      </c>
      <c r="D1311">
        <v>65</v>
      </c>
      <c r="E1311">
        <v>12</v>
      </c>
      <c r="F1311">
        <v>5457000</v>
      </c>
      <c r="G1311" t="s">
        <v>1764</v>
      </c>
      <c r="H1311" t="s">
        <v>2198</v>
      </c>
      <c r="I1311" t="s">
        <v>1625</v>
      </c>
      <c r="J1311" t="s">
        <v>1245</v>
      </c>
      <c r="L1311" t="s">
        <v>2325</v>
      </c>
      <c r="M1311" t="s">
        <v>2320</v>
      </c>
      <c r="N1311" t="s">
        <v>1745</v>
      </c>
      <c r="O1311" t="s">
        <v>660</v>
      </c>
      <c r="P1311" t="s">
        <v>1129</v>
      </c>
      <c r="Q1311" t="s">
        <v>2322</v>
      </c>
      <c r="R1311" t="s">
        <v>2326</v>
      </c>
      <c r="U1311">
        <v>-16.22</v>
      </c>
      <c r="V1311">
        <v>-27.24</v>
      </c>
    </row>
    <row r="1312" spans="1:22" hidden="1" x14ac:dyDescent="0.2">
      <c r="A1312" s="1124">
        <v>11065125465000</v>
      </c>
      <c r="B1312" t="s">
        <v>1624</v>
      </c>
      <c r="C1312">
        <v>10</v>
      </c>
      <c r="D1312">
        <v>65</v>
      </c>
      <c r="E1312">
        <v>12</v>
      </c>
      <c r="F1312">
        <v>5465000</v>
      </c>
      <c r="G1312" t="s">
        <v>2347</v>
      </c>
      <c r="H1312" t="s">
        <v>2198</v>
      </c>
      <c r="I1312" t="s">
        <v>1625</v>
      </c>
      <c r="J1312" t="s">
        <v>1245</v>
      </c>
      <c r="L1312" t="s">
        <v>2325</v>
      </c>
      <c r="M1312" t="s">
        <v>2320</v>
      </c>
      <c r="N1312" t="s">
        <v>1745</v>
      </c>
      <c r="O1312" t="s">
        <v>660</v>
      </c>
      <c r="P1312" t="s">
        <v>1129</v>
      </c>
      <c r="Q1312" t="s">
        <v>2322</v>
      </c>
      <c r="R1312" t="s">
        <v>2326</v>
      </c>
    </row>
    <row r="1313" spans="1:22" x14ac:dyDescent="0.2">
      <c r="A1313" s="1124">
        <v>11065127010000</v>
      </c>
      <c r="B1313" t="s">
        <v>1624</v>
      </c>
      <c r="C1313">
        <v>10</v>
      </c>
      <c r="D1313">
        <v>65</v>
      </c>
      <c r="E1313">
        <v>12</v>
      </c>
      <c r="F1313">
        <v>7010000</v>
      </c>
      <c r="G1313" t="s">
        <v>1628</v>
      </c>
      <c r="H1313" t="s">
        <v>2198</v>
      </c>
      <c r="I1313" t="s">
        <v>582</v>
      </c>
      <c r="J1313" t="s">
        <v>598</v>
      </c>
      <c r="K1313" t="s">
        <v>2225</v>
      </c>
      <c r="L1313" t="s">
        <v>2325</v>
      </c>
      <c r="M1313" t="s">
        <v>2320</v>
      </c>
      <c r="N1313" t="s">
        <v>1745</v>
      </c>
      <c r="O1313" t="s">
        <v>660</v>
      </c>
      <c r="P1313" t="s">
        <v>1129</v>
      </c>
      <c r="Q1313" t="s">
        <v>2322</v>
      </c>
      <c r="R1313" t="s">
        <v>2326</v>
      </c>
      <c r="U1313">
        <v>106084.49</v>
      </c>
      <c r="V1313">
        <v>429513.77</v>
      </c>
    </row>
    <row r="1314" spans="1:22" x14ac:dyDescent="0.2">
      <c r="A1314" s="1124">
        <v>11065127011000</v>
      </c>
      <c r="B1314" t="s">
        <v>1624</v>
      </c>
      <c r="C1314">
        <v>10</v>
      </c>
      <c r="D1314">
        <v>65</v>
      </c>
      <c r="E1314">
        <v>12</v>
      </c>
      <c r="F1314">
        <v>7011000</v>
      </c>
      <c r="G1314" t="s">
        <v>1642</v>
      </c>
      <c r="H1314" t="s">
        <v>2198</v>
      </c>
      <c r="I1314" t="s">
        <v>582</v>
      </c>
      <c r="J1314" t="s">
        <v>598</v>
      </c>
      <c r="K1314" t="s">
        <v>2225</v>
      </c>
      <c r="L1314" t="s">
        <v>2325</v>
      </c>
      <c r="M1314" t="s">
        <v>2320</v>
      </c>
      <c r="N1314" t="s">
        <v>1745</v>
      </c>
      <c r="O1314" t="s">
        <v>660</v>
      </c>
      <c r="P1314" t="s">
        <v>1129</v>
      </c>
      <c r="Q1314" t="s">
        <v>2322</v>
      </c>
      <c r="R1314" t="s">
        <v>2326</v>
      </c>
    </row>
    <row r="1315" spans="1:22" x14ac:dyDescent="0.2">
      <c r="A1315" s="1124">
        <v>11065127012000</v>
      </c>
      <c r="B1315" t="s">
        <v>1624</v>
      </c>
      <c r="C1315">
        <v>10</v>
      </c>
      <c r="D1315">
        <v>65</v>
      </c>
      <c r="E1315">
        <v>12</v>
      </c>
      <c r="F1315">
        <v>7012000</v>
      </c>
      <c r="G1315" t="s">
        <v>1629</v>
      </c>
      <c r="H1315" t="s">
        <v>2198</v>
      </c>
      <c r="I1315" t="s">
        <v>582</v>
      </c>
      <c r="J1315" t="s">
        <v>598</v>
      </c>
      <c r="K1315" t="s">
        <v>2225</v>
      </c>
      <c r="L1315" t="s">
        <v>2325</v>
      </c>
      <c r="M1315" t="s">
        <v>2320</v>
      </c>
      <c r="N1315" t="s">
        <v>1745</v>
      </c>
      <c r="O1315" t="s">
        <v>660</v>
      </c>
      <c r="P1315" t="s">
        <v>1129</v>
      </c>
      <c r="Q1315" t="s">
        <v>2322</v>
      </c>
      <c r="R1315" t="s">
        <v>2326</v>
      </c>
      <c r="U1315">
        <v>8326.76</v>
      </c>
      <c r="V1315">
        <v>20764.849999999999</v>
      </c>
    </row>
    <row r="1316" spans="1:22" x14ac:dyDescent="0.2">
      <c r="A1316" s="1124">
        <v>11065127013000</v>
      </c>
      <c r="B1316" t="s">
        <v>1624</v>
      </c>
      <c r="C1316">
        <v>10</v>
      </c>
      <c r="D1316">
        <v>65</v>
      </c>
      <c r="E1316">
        <v>12</v>
      </c>
      <c r="F1316">
        <v>7013000</v>
      </c>
      <c r="G1316" t="s">
        <v>1698</v>
      </c>
      <c r="H1316" t="s">
        <v>2198</v>
      </c>
      <c r="I1316" t="s">
        <v>582</v>
      </c>
      <c r="J1316" t="s">
        <v>598</v>
      </c>
      <c r="K1316" t="s">
        <v>2225</v>
      </c>
      <c r="L1316" t="s">
        <v>2325</v>
      </c>
      <c r="M1316" t="s">
        <v>2320</v>
      </c>
      <c r="N1316" t="s">
        <v>1745</v>
      </c>
      <c r="O1316" t="s">
        <v>660</v>
      </c>
      <c r="P1316" t="s">
        <v>1129</v>
      </c>
      <c r="Q1316" t="s">
        <v>2322</v>
      </c>
      <c r="R1316" t="s">
        <v>2326</v>
      </c>
      <c r="U1316">
        <v>1145.0999999999999</v>
      </c>
      <c r="V1316">
        <v>4580.3999999999996</v>
      </c>
    </row>
    <row r="1317" spans="1:22" x14ac:dyDescent="0.2">
      <c r="A1317" s="1124">
        <v>11065127014000</v>
      </c>
      <c r="B1317" t="s">
        <v>1624</v>
      </c>
      <c r="C1317">
        <v>10</v>
      </c>
      <c r="D1317">
        <v>65</v>
      </c>
      <c r="E1317">
        <v>12</v>
      </c>
      <c r="F1317">
        <v>7014000</v>
      </c>
      <c r="G1317" t="s">
        <v>1630</v>
      </c>
      <c r="H1317" t="s">
        <v>2198</v>
      </c>
      <c r="I1317" t="s">
        <v>582</v>
      </c>
      <c r="J1317" t="s">
        <v>598</v>
      </c>
      <c r="K1317" t="s">
        <v>2225</v>
      </c>
      <c r="L1317" t="s">
        <v>2325</v>
      </c>
      <c r="M1317" t="s">
        <v>2320</v>
      </c>
      <c r="N1317" t="s">
        <v>1745</v>
      </c>
      <c r="O1317" t="s">
        <v>660</v>
      </c>
      <c r="P1317" t="s">
        <v>1129</v>
      </c>
      <c r="Q1317" t="s">
        <v>2322</v>
      </c>
      <c r="R1317" t="s">
        <v>2326</v>
      </c>
      <c r="U1317">
        <v>4036.5</v>
      </c>
      <c r="V1317">
        <v>15884.55</v>
      </c>
    </row>
    <row r="1318" spans="1:22" x14ac:dyDescent="0.2">
      <c r="A1318" s="1124">
        <v>11065127015000</v>
      </c>
      <c r="B1318" t="s">
        <v>1624</v>
      </c>
      <c r="C1318">
        <v>10</v>
      </c>
      <c r="D1318">
        <v>65</v>
      </c>
      <c r="E1318">
        <v>12</v>
      </c>
      <c r="F1318">
        <v>7015000</v>
      </c>
      <c r="G1318" t="s">
        <v>1699</v>
      </c>
      <c r="H1318" t="s">
        <v>2198</v>
      </c>
      <c r="I1318" t="s">
        <v>582</v>
      </c>
      <c r="J1318" t="s">
        <v>598</v>
      </c>
      <c r="K1318" t="s">
        <v>2225</v>
      </c>
      <c r="L1318" t="s">
        <v>2325</v>
      </c>
      <c r="M1318" t="s">
        <v>2320</v>
      </c>
      <c r="N1318" t="s">
        <v>1745</v>
      </c>
      <c r="O1318" t="s">
        <v>660</v>
      </c>
      <c r="P1318" t="s">
        <v>1129</v>
      </c>
      <c r="Q1318" t="s">
        <v>2322</v>
      </c>
      <c r="R1318" t="s">
        <v>2326</v>
      </c>
    </row>
    <row r="1319" spans="1:22" x14ac:dyDescent="0.2">
      <c r="A1319" s="1124">
        <v>11065127019000</v>
      </c>
      <c r="B1319" t="s">
        <v>1624</v>
      </c>
      <c r="C1319">
        <v>10</v>
      </c>
      <c r="D1319">
        <v>65</v>
      </c>
      <c r="E1319">
        <v>12</v>
      </c>
      <c r="F1319">
        <v>7019000</v>
      </c>
      <c r="G1319" t="s">
        <v>1735</v>
      </c>
      <c r="H1319" t="s">
        <v>2198</v>
      </c>
      <c r="I1319" t="s">
        <v>582</v>
      </c>
      <c r="J1319" t="s">
        <v>598</v>
      </c>
      <c r="K1319" t="s">
        <v>2225</v>
      </c>
      <c r="L1319" t="s">
        <v>2325</v>
      </c>
      <c r="M1319" t="s">
        <v>2320</v>
      </c>
      <c r="N1319" t="s">
        <v>1745</v>
      </c>
      <c r="O1319" t="s">
        <v>660</v>
      </c>
      <c r="P1319" t="s">
        <v>1129</v>
      </c>
      <c r="Q1319" t="s">
        <v>2322</v>
      </c>
      <c r="R1319" t="s">
        <v>2326</v>
      </c>
    </row>
    <row r="1320" spans="1:22" x14ac:dyDescent="0.2">
      <c r="A1320" s="1124">
        <v>11065127020000</v>
      </c>
      <c r="B1320" t="s">
        <v>1624</v>
      </c>
      <c r="C1320">
        <v>10</v>
      </c>
      <c r="D1320">
        <v>65</v>
      </c>
      <c r="E1320">
        <v>12</v>
      </c>
      <c r="F1320">
        <v>7020000</v>
      </c>
      <c r="G1320" t="s">
        <v>1741</v>
      </c>
      <c r="H1320" t="s">
        <v>2198</v>
      </c>
      <c r="I1320" t="s">
        <v>582</v>
      </c>
      <c r="J1320" t="s">
        <v>598</v>
      </c>
      <c r="K1320" t="s">
        <v>2225</v>
      </c>
      <c r="L1320" t="s">
        <v>2325</v>
      </c>
      <c r="M1320" t="s">
        <v>2320</v>
      </c>
      <c r="N1320" t="s">
        <v>1745</v>
      </c>
      <c r="O1320" t="s">
        <v>660</v>
      </c>
      <c r="P1320" t="s">
        <v>1129</v>
      </c>
      <c r="Q1320" t="s">
        <v>2322</v>
      </c>
      <c r="R1320" t="s">
        <v>2326</v>
      </c>
    </row>
    <row r="1321" spans="1:22" x14ac:dyDescent="0.2">
      <c r="A1321" s="1124">
        <v>11065127021000</v>
      </c>
      <c r="B1321" t="s">
        <v>1624</v>
      </c>
      <c r="C1321">
        <v>10</v>
      </c>
      <c r="D1321">
        <v>65</v>
      </c>
      <c r="E1321">
        <v>12</v>
      </c>
      <c r="F1321">
        <v>7021000</v>
      </c>
      <c r="G1321" t="s">
        <v>1771</v>
      </c>
      <c r="H1321" t="s">
        <v>2198</v>
      </c>
      <c r="I1321" t="s">
        <v>582</v>
      </c>
      <c r="J1321" t="s">
        <v>598</v>
      </c>
      <c r="K1321" t="s">
        <v>2225</v>
      </c>
      <c r="L1321" t="s">
        <v>2325</v>
      </c>
      <c r="M1321" t="s">
        <v>2320</v>
      </c>
      <c r="N1321" t="s">
        <v>1745</v>
      </c>
      <c r="O1321" t="s">
        <v>660</v>
      </c>
      <c r="P1321" t="s">
        <v>1129</v>
      </c>
      <c r="Q1321" t="s">
        <v>2322</v>
      </c>
      <c r="R1321" t="s">
        <v>2326</v>
      </c>
    </row>
    <row r="1322" spans="1:22" x14ac:dyDescent="0.2">
      <c r="A1322" s="1124">
        <v>11065127027000</v>
      </c>
      <c r="B1322" t="s">
        <v>1624</v>
      </c>
      <c r="C1322">
        <v>10</v>
      </c>
      <c r="D1322">
        <v>65</v>
      </c>
      <c r="E1322">
        <v>12</v>
      </c>
      <c r="F1322">
        <v>7027000</v>
      </c>
      <c r="G1322" t="s">
        <v>1631</v>
      </c>
      <c r="H1322" t="s">
        <v>2198</v>
      </c>
      <c r="I1322" t="s">
        <v>582</v>
      </c>
      <c r="J1322" t="s">
        <v>598</v>
      </c>
      <c r="K1322" t="s">
        <v>2225</v>
      </c>
      <c r="L1322" t="s">
        <v>2325</v>
      </c>
      <c r="M1322" t="s">
        <v>2320</v>
      </c>
      <c r="N1322" t="s">
        <v>1745</v>
      </c>
      <c r="O1322" t="s">
        <v>660</v>
      </c>
      <c r="P1322" t="s">
        <v>1129</v>
      </c>
      <c r="Q1322" t="s">
        <v>2322</v>
      </c>
      <c r="R1322" t="s">
        <v>2326</v>
      </c>
      <c r="U1322">
        <v>1200</v>
      </c>
      <c r="V1322">
        <v>4800</v>
      </c>
    </row>
    <row r="1323" spans="1:22" x14ac:dyDescent="0.2">
      <c r="A1323" s="1124">
        <v>11065127031000</v>
      </c>
      <c r="B1323" t="s">
        <v>1624</v>
      </c>
      <c r="C1323">
        <v>10</v>
      </c>
      <c r="D1323">
        <v>65</v>
      </c>
      <c r="E1323">
        <v>12</v>
      </c>
      <c r="F1323">
        <v>7031000</v>
      </c>
      <c r="G1323" t="s">
        <v>1632</v>
      </c>
      <c r="H1323" t="s">
        <v>2198</v>
      </c>
      <c r="I1323" t="s">
        <v>582</v>
      </c>
      <c r="J1323" t="s">
        <v>598</v>
      </c>
      <c r="K1323" t="s">
        <v>2225</v>
      </c>
      <c r="L1323" t="s">
        <v>2325</v>
      </c>
      <c r="M1323" t="s">
        <v>2320</v>
      </c>
      <c r="N1323" t="s">
        <v>1745</v>
      </c>
      <c r="O1323" t="s">
        <v>660</v>
      </c>
      <c r="P1323" t="s">
        <v>1129</v>
      </c>
      <c r="Q1323" t="s">
        <v>2322</v>
      </c>
      <c r="R1323" t="s">
        <v>2326</v>
      </c>
      <c r="U1323">
        <v>19279.62</v>
      </c>
      <c r="V1323">
        <v>77118.48</v>
      </c>
    </row>
    <row r="1324" spans="1:22" x14ac:dyDescent="0.2">
      <c r="A1324" s="1124">
        <v>11065127032000</v>
      </c>
      <c r="B1324" t="s">
        <v>1624</v>
      </c>
      <c r="C1324">
        <v>10</v>
      </c>
      <c r="D1324">
        <v>65</v>
      </c>
      <c r="E1324">
        <v>12</v>
      </c>
      <c r="F1324">
        <v>7032000</v>
      </c>
      <c r="G1324" t="s">
        <v>1633</v>
      </c>
      <c r="H1324" t="s">
        <v>2198</v>
      </c>
      <c r="I1324" t="s">
        <v>582</v>
      </c>
      <c r="J1324" t="s">
        <v>598</v>
      </c>
      <c r="K1324" t="s">
        <v>2225</v>
      </c>
      <c r="L1324" t="s">
        <v>2325</v>
      </c>
      <c r="M1324" t="s">
        <v>2320</v>
      </c>
      <c r="N1324" t="s">
        <v>1745</v>
      </c>
      <c r="O1324" t="s">
        <v>660</v>
      </c>
      <c r="P1324" t="s">
        <v>1129</v>
      </c>
      <c r="Q1324" t="s">
        <v>2322</v>
      </c>
      <c r="R1324" t="s">
        <v>2326</v>
      </c>
      <c r="U1324">
        <v>2919</v>
      </c>
      <c r="V1324">
        <v>10507.2</v>
      </c>
    </row>
    <row r="1325" spans="1:22" x14ac:dyDescent="0.2">
      <c r="A1325" s="1124">
        <v>11065127033000</v>
      </c>
      <c r="B1325" t="s">
        <v>1624</v>
      </c>
      <c r="C1325">
        <v>10</v>
      </c>
      <c r="D1325">
        <v>65</v>
      </c>
      <c r="E1325">
        <v>12</v>
      </c>
      <c r="F1325">
        <v>7033000</v>
      </c>
      <c r="G1325" t="s">
        <v>1668</v>
      </c>
      <c r="H1325" t="s">
        <v>2198</v>
      </c>
      <c r="I1325" t="s">
        <v>582</v>
      </c>
      <c r="J1325" t="s">
        <v>598</v>
      </c>
      <c r="K1325" t="s">
        <v>2225</v>
      </c>
      <c r="L1325" t="s">
        <v>2325</v>
      </c>
      <c r="M1325" t="s">
        <v>2320</v>
      </c>
      <c r="N1325" t="s">
        <v>1745</v>
      </c>
      <c r="O1325" t="s">
        <v>660</v>
      </c>
      <c r="P1325" t="s">
        <v>1129</v>
      </c>
      <c r="Q1325" t="s">
        <v>2322</v>
      </c>
      <c r="R1325" t="s">
        <v>2326</v>
      </c>
      <c r="U1325">
        <v>700.71</v>
      </c>
      <c r="V1325">
        <v>2802.84</v>
      </c>
    </row>
    <row r="1326" spans="1:22" x14ac:dyDescent="0.2">
      <c r="A1326" s="1124">
        <v>11065127034000</v>
      </c>
      <c r="B1326" t="s">
        <v>1624</v>
      </c>
      <c r="C1326">
        <v>10</v>
      </c>
      <c r="D1326">
        <v>65</v>
      </c>
      <c r="E1326">
        <v>12</v>
      </c>
      <c r="F1326">
        <v>7034000</v>
      </c>
      <c r="G1326" t="s">
        <v>1634</v>
      </c>
      <c r="H1326" t="s">
        <v>2198</v>
      </c>
      <c r="I1326" t="s">
        <v>582</v>
      </c>
      <c r="J1326" t="s">
        <v>598</v>
      </c>
      <c r="K1326" t="s">
        <v>2225</v>
      </c>
      <c r="L1326" t="s">
        <v>2325</v>
      </c>
      <c r="M1326" t="s">
        <v>2320</v>
      </c>
      <c r="N1326" t="s">
        <v>1745</v>
      </c>
      <c r="O1326" t="s">
        <v>660</v>
      </c>
      <c r="P1326" t="s">
        <v>1129</v>
      </c>
      <c r="Q1326" t="s">
        <v>2322</v>
      </c>
      <c r="R1326" t="s">
        <v>2326</v>
      </c>
      <c r="U1326">
        <v>1051.22</v>
      </c>
      <c r="V1326">
        <v>4190.75</v>
      </c>
    </row>
    <row r="1327" spans="1:22" x14ac:dyDescent="0.2">
      <c r="A1327" s="1124">
        <v>11065127035000</v>
      </c>
      <c r="B1327" t="s">
        <v>1624</v>
      </c>
      <c r="C1327">
        <v>10</v>
      </c>
      <c r="D1327">
        <v>65</v>
      </c>
      <c r="E1327">
        <v>12</v>
      </c>
      <c r="F1327">
        <v>7035000</v>
      </c>
      <c r="G1327" t="s">
        <v>2222</v>
      </c>
      <c r="H1327" t="s">
        <v>2198</v>
      </c>
      <c r="I1327" t="s">
        <v>582</v>
      </c>
      <c r="J1327" t="s">
        <v>598</v>
      </c>
      <c r="K1327" t="s">
        <v>2225</v>
      </c>
      <c r="L1327" t="s">
        <v>2325</v>
      </c>
      <c r="M1327" t="s">
        <v>2320</v>
      </c>
      <c r="N1327" t="s">
        <v>1745</v>
      </c>
      <c r="O1327" t="s">
        <v>660</v>
      </c>
      <c r="P1327" t="s">
        <v>1129</v>
      </c>
      <c r="Q1327" t="s">
        <v>2322</v>
      </c>
      <c r="R1327" t="s">
        <v>2326</v>
      </c>
    </row>
    <row r="1328" spans="1:22" x14ac:dyDescent="0.2">
      <c r="A1328" s="1124">
        <v>11065127588000</v>
      </c>
      <c r="B1328" t="s">
        <v>1624</v>
      </c>
      <c r="C1328">
        <v>10</v>
      </c>
      <c r="D1328">
        <v>65</v>
      </c>
      <c r="E1328">
        <v>12</v>
      </c>
      <c r="F1328">
        <v>7588000</v>
      </c>
      <c r="G1328" t="s">
        <v>1681</v>
      </c>
      <c r="H1328" t="s">
        <v>2198</v>
      </c>
      <c r="I1328" t="s">
        <v>582</v>
      </c>
      <c r="J1328" t="s">
        <v>598</v>
      </c>
      <c r="K1328" t="s">
        <v>2225</v>
      </c>
      <c r="L1328" t="s">
        <v>2325</v>
      </c>
      <c r="M1328" t="s">
        <v>2320</v>
      </c>
      <c r="N1328" t="s">
        <v>1745</v>
      </c>
      <c r="O1328" t="s">
        <v>660</v>
      </c>
      <c r="P1328" t="s">
        <v>1129</v>
      </c>
      <c r="Q1328" t="s">
        <v>2322</v>
      </c>
      <c r="R1328" t="s">
        <v>2326</v>
      </c>
      <c r="U1328">
        <v>17285.13</v>
      </c>
      <c r="V1328">
        <v>49780.98</v>
      </c>
    </row>
    <row r="1329" spans="1:22" x14ac:dyDescent="0.2">
      <c r="A1329" s="1124">
        <v>11065127636000</v>
      </c>
      <c r="B1329" t="s">
        <v>1624</v>
      </c>
      <c r="C1329">
        <v>10</v>
      </c>
      <c r="D1329">
        <v>65</v>
      </c>
      <c r="E1329">
        <v>12</v>
      </c>
      <c r="F1329">
        <v>7636000</v>
      </c>
      <c r="G1329" t="s">
        <v>1765</v>
      </c>
      <c r="H1329" t="s">
        <v>2198</v>
      </c>
      <c r="I1329" t="s">
        <v>582</v>
      </c>
      <c r="J1329" t="s">
        <v>598</v>
      </c>
      <c r="K1329" t="s">
        <v>2225</v>
      </c>
      <c r="L1329" t="s">
        <v>2325</v>
      </c>
      <c r="M1329" t="s">
        <v>2320</v>
      </c>
      <c r="N1329" t="s">
        <v>1745</v>
      </c>
      <c r="O1329" t="s">
        <v>660</v>
      </c>
      <c r="P1329" t="s">
        <v>1129</v>
      </c>
      <c r="Q1329" t="s">
        <v>2322</v>
      </c>
      <c r="R1329" t="s">
        <v>2326</v>
      </c>
      <c r="U1329">
        <v>1250.98</v>
      </c>
      <c r="V1329">
        <v>11935.37</v>
      </c>
    </row>
    <row r="1330" spans="1:22" x14ac:dyDescent="0.2">
      <c r="A1330" s="1124">
        <v>11065127658000</v>
      </c>
      <c r="B1330" t="s">
        <v>1624</v>
      </c>
      <c r="C1330">
        <v>10</v>
      </c>
      <c r="D1330">
        <v>65</v>
      </c>
      <c r="E1330">
        <v>12</v>
      </c>
      <c r="F1330">
        <v>7658000</v>
      </c>
      <c r="G1330" t="s">
        <v>1766</v>
      </c>
      <c r="H1330" t="s">
        <v>2198</v>
      </c>
      <c r="I1330" t="s">
        <v>582</v>
      </c>
      <c r="J1330" t="s">
        <v>598</v>
      </c>
      <c r="K1330" t="s">
        <v>2225</v>
      </c>
      <c r="L1330" t="s">
        <v>2325</v>
      </c>
      <c r="M1330" t="s">
        <v>2320</v>
      </c>
      <c r="N1330" t="s">
        <v>1745</v>
      </c>
      <c r="O1330" t="s">
        <v>660</v>
      </c>
      <c r="P1330" t="s">
        <v>1129</v>
      </c>
      <c r="Q1330" t="s">
        <v>2322</v>
      </c>
      <c r="R1330" t="s">
        <v>2326</v>
      </c>
      <c r="U1330">
        <v>30697.29</v>
      </c>
      <c r="V1330">
        <v>118924.36</v>
      </c>
    </row>
    <row r="1331" spans="1:22" x14ac:dyDescent="0.2">
      <c r="A1331" s="1124">
        <v>11065127705000</v>
      </c>
      <c r="B1331" t="s">
        <v>1624</v>
      </c>
      <c r="C1331">
        <v>10</v>
      </c>
      <c r="D1331">
        <v>65</v>
      </c>
      <c r="E1331">
        <v>12</v>
      </c>
      <c r="F1331">
        <v>7705000</v>
      </c>
      <c r="G1331" t="s">
        <v>1767</v>
      </c>
      <c r="H1331" t="s">
        <v>2198</v>
      </c>
      <c r="I1331" t="s">
        <v>582</v>
      </c>
      <c r="J1331" t="s">
        <v>598</v>
      </c>
      <c r="K1331" t="s">
        <v>2225</v>
      </c>
      <c r="L1331" t="s">
        <v>2325</v>
      </c>
      <c r="M1331" t="s">
        <v>2320</v>
      </c>
      <c r="N1331" t="s">
        <v>1745</v>
      </c>
      <c r="O1331" t="s">
        <v>660</v>
      </c>
      <c r="P1331" t="s">
        <v>1129</v>
      </c>
      <c r="Q1331" t="s">
        <v>2322</v>
      </c>
      <c r="R1331" t="s">
        <v>2326</v>
      </c>
      <c r="U1331">
        <v>24383.7</v>
      </c>
      <c r="V1331">
        <v>89636.27</v>
      </c>
    </row>
    <row r="1332" spans="1:22" x14ac:dyDescent="0.2">
      <c r="A1332" s="1124">
        <v>11065127785000</v>
      </c>
      <c r="B1332" t="s">
        <v>1624</v>
      </c>
      <c r="C1332">
        <v>10</v>
      </c>
      <c r="D1332">
        <v>65</v>
      </c>
      <c r="E1332">
        <v>12</v>
      </c>
      <c r="F1332">
        <v>7785000</v>
      </c>
      <c r="G1332" t="s">
        <v>1638</v>
      </c>
      <c r="H1332" t="s">
        <v>2198</v>
      </c>
      <c r="I1332" t="s">
        <v>582</v>
      </c>
      <c r="J1332" t="s">
        <v>598</v>
      </c>
      <c r="K1332" t="s">
        <v>2225</v>
      </c>
      <c r="L1332" t="s">
        <v>2325</v>
      </c>
      <c r="M1332" t="s">
        <v>2320</v>
      </c>
      <c r="N1332" t="s">
        <v>1745</v>
      </c>
      <c r="O1332" t="s">
        <v>660</v>
      </c>
      <c r="P1332" t="s">
        <v>1129</v>
      </c>
      <c r="Q1332" t="s">
        <v>2322</v>
      </c>
      <c r="R1332" t="s">
        <v>2326</v>
      </c>
      <c r="U1332">
        <v>2667.44</v>
      </c>
      <c r="V1332">
        <v>10665.31</v>
      </c>
    </row>
    <row r="1333" spans="1:22" x14ac:dyDescent="0.2">
      <c r="A1333" s="1124">
        <v>11065127824000</v>
      </c>
      <c r="B1333" t="s">
        <v>1624</v>
      </c>
      <c r="C1333">
        <v>10</v>
      </c>
      <c r="D1333">
        <v>65</v>
      </c>
      <c r="E1333">
        <v>12</v>
      </c>
      <c r="F1333">
        <v>7824000</v>
      </c>
      <c r="G1333" t="s">
        <v>1639</v>
      </c>
      <c r="H1333" t="s">
        <v>2198</v>
      </c>
      <c r="I1333" t="s">
        <v>582</v>
      </c>
      <c r="J1333" t="s">
        <v>598</v>
      </c>
      <c r="K1333" t="s">
        <v>2225</v>
      </c>
      <c r="L1333" t="s">
        <v>2325</v>
      </c>
      <c r="M1333" t="s">
        <v>2320</v>
      </c>
      <c r="N1333" t="s">
        <v>1745</v>
      </c>
      <c r="O1333" t="s">
        <v>660</v>
      </c>
      <c r="P1333" t="s">
        <v>1129</v>
      </c>
      <c r="Q1333" t="s">
        <v>2322</v>
      </c>
      <c r="R1333" t="s">
        <v>2326</v>
      </c>
      <c r="U1333">
        <v>13135.33</v>
      </c>
      <c r="V1333">
        <v>33135.4</v>
      </c>
    </row>
    <row r="1334" spans="1:22" x14ac:dyDescent="0.2">
      <c r="A1334" s="1124">
        <v>11065127851000</v>
      </c>
      <c r="B1334" t="s">
        <v>1624</v>
      </c>
      <c r="C1334">
        <v>10</v>
      </c>
      <c r="D1334">
        <v>65</v>
      </c>
      <c r="E1334">
        <v>12</v>
      </c>
      <c r="F1334">
        <v>7851000</v>
      </c>
      <c r="G1334" t="s">
        <v>1768</v>
      </c>
      <c r="H1334" t="s">
        <v>2198</v>
      </c>
      <c r="I1334" t="s">
        <v>582</v>
      </c>
      <c r="J1334" t="s">
        <v>598</v>
      </c>
      <c r="K1334" t="s">
        <v>2225</v>
      </c>
      <c r="L1334" t="s">
        <v>2325</v>
      </c>
      <c r="M1334" t="s">
        <v>2320</v>
      </c>
      <c r="N1334" t="s">
        <v>1745</v>
      </c>
      <c r="O1334" t="s">
        <v>660</v>
      </c>
      <c r="P1334" t="s">
        <v>1129</v>
      </c>
      <c r="Q1334" t="s">
        <v>2322</v>
      </c>
      <c r="R1334" t="s">
        <v>2326</v>
      </c>
      <c r="U1334">
        <v>5917.85</v>
      </c>
      <c r="V1334">
        <v>9643.36</v>
      </c>
    </row>
    <row r="1335" spans="1:22" x14ac:dyDescent="0.2">
      <c r="A1335" s="1124">
        <v>11065127859000</v>
      </c>
      <c r="B1335" t="s">
        <v>1624</v>
      </c>
      <c r="C1335">
        <v>10</v>
      </c>
      <c r="D1335">
        <v>65</v>
      </c>
      <c r="E1335">
        <v>12</v>
      </c>
      <c r="F1335">
        <v>7859000</v>
      </c>
      <c r="G1335" t="s">
        <v>1769</v>
      </c>
      <c r="H1335" t="s">
        <v>2198</v>
      </c>
      <c r="I1335" t="s">
        <v>582</v>
      </c>
      <c r="J1335" t="s">
        <v>598</v>
      </c>
      <c r="K1335" t="s">
        <v>2225</v>
      </c>
      <c r="L1335" t="s">
        <v>2325</v>
      </c>
      <c r="M1335" t="s">
        <v>2320</v>
      </c>
      <c r="N1335" t="s">
        <v>1745</v>
      </c>
      <c r="O1335" t="s">
        <v>660</v>
      </c>
      <c r="P1335" t="s">
        <v>1129</v>
      </c>
      <c r="Q1335" t="s">
        <v>2322</v>
      </c>
      <c r="R1335" t="s">
        <v>2326</v>
      </c>
      <c r="U1335">
        <v>3006.65</v>
      </c>
      <c r="V1335">
        <v>5514.97</v>
      </c>
    </row>
    <row r="1336" spans="1:22" x14ac:dyDescent="0.2">
      <c r="A1336" s="1124">
        <v>11065127860000</v>
      </c>
      <c r="B1336" t="s">
        <v>1624</v>
      </c>
      <c r="C1336">
        <v>10</v>
      </c>
      <c r="D1336">
        <v>65</v>
      </c>
      <c r="E1336">
        <v>12</v>
      </c>
      <c r="F1336">
        <v>7860000</v>
      </c>
      <c r="G1336" t="s">
        <v>2348</v>
      </c>
      <c r="H1336" t="s">
        <v>2198</v>
      </c>
      <c r="I1336" t="s">
        <v>582</v>
      </c>
      <c r="J1336" t="s">
        <v>598</v>
      </c>
      <c r="K1336" t="s">
        <v>2225</v>
      </c>
      <c r="L1336" t="s">
        <v>2325</v>
      </c>
      <c r="M1336" t="s">
        <v>2320</v>
      </c>
      <c r="N1336" t="s">
        <v>1745</v>
      </c>
      <c r="O1336" t="s">
        <v>660</v>
      </c>
      <c r="P1336" t="s">
        <v>1129</v>
      </c>
      <c r="Q1336" t="s">
        <v>2322</v>
      </c>
      <c r="R1336" t="s">
        <v>2326</v>
      </c>
    </row>
    <row r="1337" spans="1:22" x14ac:dyDescent="0.2">
      <c r="A1337" s="1124">
        <v>11065127867000</v>
      </c>
      <c r="B1337" t="s">
        <v>1624</v>
      </c>
      <c r="C1337">
        <v>10</v>
      </c>
      <c r="D1337">
        <v>65</v>
      </c>
      <c r="E1337">
        <v>12</v>
      </c>
      <c r="F1337">
        <v>7867000</v>
      </c>
      <c r="G1337" t="s">
        <v>1770</v>
      </c>
      <c r="H1337" t="s">
        <v>2198</v>
      </c>
      <c r="I1337" t="s">
        <v>582</v>
      </c>
      <c r="J1337" t="s">
        <v>598</v>
      </c>
      <c r="K1337" t="s">
        <v>2225</v>
      </c>
      <c r="L1337" t="s">
        <v>2325</v>
      </c>
      <c r="M1337" t="s">
        <v>2320</v>
      </c>
      <c r="N1337" t="s">
        <v>1745</v>
      </c>
      <c r="O1337" t="s">
        <v>660</v>
      </c>
      <c r="P1337" t="s">
        <v>1129</v>
      </c>
      <c r="Q1337" t="s">
        <v>2322</v>
      </c>
      <c r="R1337" t="s">
        <v>2326</v>
      </c>
      <c r="U1337">
        <v>0</v>
      </c>
      <c r="V1337">
        <v>21055.9</v>
      </c>
    </row>
    <row r="1338" spans="1:22" x14ac:dyDescent="0.2">
      <c r="A1338" s="1124">
        <v>11065127899000</v>
      </c>
      <c r="B1338" t="s">
        <v>1624</v>
      </c>
      <c r="C1338">
        <v>10</v>
      </c>
      <c r="D1338">
        <v>65</v>
      </c>
      <c r="E1338">
        <v>12</v>
      </c>
      <c r="F1338">
        <v>7899000</v>
      </c>
      <c r="G1338" t="s">
        <v>2349</v>
      </c>
      <c r="H1338" t="s">
        <v>2198</v>
      </c>
      <c r="I1338" t="s">
        <v>582</v>
      </c>
      <c r="J1338" t="s">
        <v>598</v>
      </c>
      <c r="K1338" t="s">
        <v>2225</v>
      </c>
      <c r="L1338" t="s">
        <v>2325</v>
      </c>
      <c r="M1338" t="s">
        <v>2320</v>
      </c>
      <c r="N1338" t="s">
        <v>1745</v>
      </c>
      <c r="O1338" t="s">
        <v>660</v>
      </c>
      <c r="P1338" t="s">
        <v>1129</v>
      </c>
      <c r="Q1338" t="s">
        <v>2322</v>
      </c>
      <c r="R1338" t="s">
        <v>2326</v>
      </c>
    </row>
    <row r="1339" spans="1:22" x14ac:dyDescent="0.2">
      <c r="A1339" s="1124">
        <v>11065128621000</v>
      </c>
      <c r="B1339" t="s">
        <v>1624</v>
      </c>
      <c r="C1339">
        <v>10</v>
      </c>
      <c r="D1339">
        <v>65</v>
      </c>
      <c r="E1339">
        <v>12</v>
      </c>
      <c r="F1339">
        <v>8621000</v>
      </c>
      <c r="G1339" t="s">
        <v>2344</v>
      </c>
      <c r="H1339" t="s">
        <v>2198</v>
      </c>
      <c r="I1339" t="s">
        <v>582</v>
      </c>
      <c r="J1339" t="s">
        <v>598</v>
      </c>
      <c r="K1339" t="s">
        <v>2225</v>
      </c>
      <c r="L1339" t="s">
        <v>2325</v>
      </c>
      <c r="M1339" t="s">
        <v>2320</v>
      </c>
      <c r="N1339" t="s">
        <v>1745</v>
      </c>
      <c r="O1339" t="s">
        <v>660</v>
      </c>
      <c r="P1339" t="s">
        <v>1129</v>
      </c>
      <c r="Q1339" t="s">
        <v>2322</v>
      </c>
      <c r="R1339" t="s">
        <v>2326</v>
      </c>
    </row>
    <row r="1340" spans="1:22" hidden="1" x14ac:dyDescent="0.2">
      <c r="A1340" s="1124">
        <v>11065135237000</v>
      </c>
      <c r="B1340" t="s">
        <v>1624</v>
      </c>
      <c r="C1340">
        <v>10</v>
      </c>
      <c r="D1340">
        <v>65</v>
      </c>
      <c r="E1340">
        <v>13</v>
      </c>
      <c r="F1340">
        <v>5237000</v>
      </c>
      <c r="G1340" t="s">
        <v>2333</v>
      </c>
      <c r="H1340" t="s">
        <v>2198</v>
      </c>
      <c r="I1340" t="s">
        <v>1625</v>
      </c>
      <c r="J1340" t="s">
        <v>1245</v>
      </c>
      <c r="L1340" t="s">
        <v>2325</v>
      </c>
      <c r="M1340" t="s">
        <v>2320</v>
      </c>
      <c r="N1340" t="s">
        <v>1745</v>
      </c>
      <c r="O1340" t="s">
        <v>660</v>
      </c>
      <c r="P1340" t="s">
        <v>1129</v>
      </c>
      <c r="Q1340" t="s">
        <v>2322</v>
      </c>
      <c r="R1340" t="s">
        <v>2326</v>
      </c>
    </row>
    <row r="1341" spans="1:22" x14ac:dyDescent="0.2">
      <c r="A1341" s="1124">
        <v>11065137010000</v>
      </c>
      <c r="B1341" t="s">
        <v>1624</v>
      </c>
      <c r="C1341">
        <v>10</v>
      </c>
      <c r="D1341">
        <v>65</v>
      </c>
      <c r="E1341">
        <v>13</v>
      </c>
      <c r="F1341">
        <v>7010000</v>
      </c>
      <c r="G1341" t="s">
        <v>1628</v>
      </c>
      <c r="H1341" t="s">
        <v>2198</v>
      </c>
      <c r="I1341" t="s">
        <v>582</v>
      </c>
      <c r="J1341" t="s">
        <v>598</v>
      </c>
      <c r="K1341" t="s">
        <v>2225</v>
      </c>
      <c r="L1341" t="s">
        <v>2325</v>
      </c>
      <c r="M1341" t="s">
        <v>2320</v>
      </c>
      <c r="N1341" t="s">
        <v>1745</v>
      </c>
      <c r="O1341" t="s">
        <v>660</v>
      </c>
      <c r="P1341" t="s">
        <v>1129</v>
      </c>
      <c r="Q1341" t="s">
        <v>2322</v>
      </c>
      <c r="R1341" t="s">
        <v>2326</v>
      </c>
    </row>
    <row r="1342" spans="1:22" x14ac:dyDescent="0.2">
      <c r="A1342" s="1124">
        <v>11065137575000</v>
      </c>
      <c r="B1342" t="s">
        <v>1624</v>
      </c>
      <c r="C1342">
        <v>10</v>
      </c>
      <c r="D1342">
        <v>65</v>
      </c>
      <c r="E1342">
        <v>13</v>
      </c>
      <c r="F1342">
        <v>7575000</v>
      </c>
      <c r="G1342" t="s">
        <v>1772</v>
      </c>
      <c r="H1342" t="s">
        <v>2198</v>
      </c>
      <c r="I1342" t="s">
        <v>582</v>
      </c>
      <c r="J1342" t="s">
        <v>598</v>
      </c>
      <c r="K1342" t="s">
        <v>2225</v>
      </c>
      <c r="L1342" t="s">
        <v>2325</v>
      </c>
      <c r="M1342" t="s">
        <v>2320</v>
      </c>
      <c r="N1342" t="s">
        <v>1745</v>
      </c>
      <c r="O1342" t="s">
        <v>660</v>
      </c>
      <c r="P1342" t="s">
        <v>1129</v>
      </c>
      <c r="Q1342" t="s">
        <v>2322</v>
      </c>
      <c r="R1342" t="s">
        <v>2326</v>
      </c>
    </row>
    <row r="1343" spans="1:22" x14ac:dyDescent="0.2">
      <c r="A1343" s="1124">
        <v>11065137636000</v>
      </c>
      <c r="B1343" t="s">
        <v>1624</v>
      </c>
      <c r="C1343">
        <v>10</v>
      </c>
      <c r="D1343">
        <v>65</v>
      </c>
      <c r="E1343">
        <v>13</v>
      </c>
      <c r="F1343">
        <v>7636000</v>
      </c>
      <c r="G1343" t="s">
        <v>1765</v>
      </c>
      <c r="H1343" t="s">
        <v>2198</v>
      </c>
      <c r="I1343" t="s">
        <v>582</v>
      </c>
      <c r="J1343" t="s">
        <v>598</v>
      </c>
      <c r="K1343" t="s">
        <v>2225</v>
      </c>
      <c r="L1343" t="s">
        <v>2325</v>
      </c>
      <c r="M1343" t="s">
        <v>2320</v>
      </c>
      <c r="N1343" t="s">
        <v>1745</v>
      </c>
      <c r="O1343" t="s">
        <v>660</v>
      </c>
      <c r="P1343" t="s">
        <v>1129</v>
      </c>
      <c r="Q1343" t="s">
        <v>2322</v>
      </c>
      <c r="R1343" t="s">
        <v>2326</v>
      </c>
    </row>
    <row r="1344" spans="1:22" x14ac:dyDescent="0.2">
      <c r="A1344" s="1124">
        <v>11065137658000</v>
      </c>
      <c r="B1344" t="s">
        <v>1624</v>
      </c>
      <c r="C1344">
        <v>10</v>
      </c>
      <c r="D1344">
        <v>65</v>
      </c>
      <c r="E1344">
        <v>13</v>
      </c>
      <c r="F1344">
        <v>7658000</v>
      </c>
      <c r="G1344" t="s">
        <v>1766</v>
      </c>
      <c r="H1344" t="s">
        <v>2198</v>
      </c>
      <c r="I1344" t="s">
        <v>582</v>
      </c>
      <c r="J1344" t="s">
        <v>598</v>
      </c>
      <c r="K1344" t="s">
        <v>2225</v>
      </c>
      <c r="L1344" t="s">
        <v>2325</v>
      </c>
      <c r="M1344" t="s">
        <v>2320</v>
      </c>
      <c r="N1344" t="s">
        <v>1745</v>
      </c>
      <c r="O1344" t="s">
        <v>660</v>
      </c>
      <c r="P1344" t="s">
        <v>1129</v>
      </c>
      <c r="Q1344" t="s">
        <v>2322</v>
      </c>
      <c r="R1344" t="s">
        <v>2326</v>
      </c>
      <c r="U1344">
        <v>39.450000000000003</v>
      </c>
      <c r="V1344">
        <v>39.450000000000003</v>
      </c>
    </row>
    <row r="1345" spans="1:18" x14ac:dyDescent="0.2">
      <c r="A1345" s="1124">
        <v>11065137705000</v>
      </c>
      <c r="B1345" t="s">
        <v>1624</v>
      </c>
      <c r="C1345">
        <v>10</v>
      </c>
      <c r="D1345">
        <v>65</v>
      </c>
      <c r="E1345">
        <v>13</v>
      </c>
      <c r="F1345">
        <v>7705000</v>
      </c>
      <c r="G1345" t="s">
        <v>1767</v>
      </c>
      <c r="H1345" t="s">
        <v>2198</v>
      </c>
      <c r="I1345" t="s">
        <v>582</v>
      </c>
      <c r="J1345" t="s">
        <v>598</v>
      </c>
      <c r="K1345" t="s">
        <v>2225</v>
      </c>
      <c r="L1345" t="s">
        <v>2325</v>
      </c>
      <c r="M1345" t="s">
        <v>2320</v>
      </c>
      <c r="N1345" t="s">
        <v>1745</v>
      </c>
      <c r="O1345" t="s">
        <v>660</v>
      </c>
      <c r="P1345" t="s">
        <v>1129</v>
      </c>
      <c r="Q1345" t="s">
        <v>2322</v>
      </c>
      <c r="R1345" t="s">
        <v>2326</v>
      </c>
    </row>
    <row r="1346" spans="1:18" x14ac:dyDescent="0.2">
      <c r="A1346" s="1124">
        <v>11065137851000</v>
      </c>
      <c r="B1346" t="s">
        <v>1624</v>
      </c>
      <c r="C1346">
        <v>10</v>
      </c>
      <c r="D1346">
        <v>65</v>
      </c>
      <c r="E1346">
        <v>13</v>
      </c>
      <c r="F1346">
        <v>7851000</v>
      </c>
      <c r="G1346" t="s">
        <v>1768</v>
      </c>
      <c r="H1346" t="s">
        <v>2198</v>
      </c>
      <c r="I1346" t="s">
        <v>582</v>
      </c>
      <c r="J1346" t="s">
        <v>598</v>
      </c>
      <c r="K1346" t="s">
        <v>2225</v>
      </c>
      <c r="L1346" t="s">
        <v>2325</v>
      </c>
      <c r="M1346" t="s">
        <v>2320</v>
      </c>
      <c r="N1346" t="s">
        <v>1745</v>
      </c>
      <c r="O1346" t="s">
        <v>660</v>
      </c>
      <c r="P1346" t="s">
        <v>1129</v>
      </c>
      <c r="Q1346" t="s">
        <v>2322</v>
      </c>
      <c r="R1346" t="s">
        <v>2326</v>
      </c>
    </row>
    <row r="1347" spans="1:18" x14ac:dyDescent="0.2">
      <c r="A1347" s="1124">
        <v>11065137859000</v>
      </c>
      <c r="B1347" t="s">
        <v>1624</v>
      </c>
      <c r="C1347">
        <v>10</v>
      </c>
      <c r="D1347">
        <v>65</v>
      </c>
      <c r="E1347">
        <v>13</v>
      </c>
      <c r="F1347">
        <v>7859000</v>
      </c>
      <c r="G1347" t="s">
        <v>1769</v>
      </c>
      <c r="H1347" t="s">
        <v>2198</v>
      </c>
      <c r="I1347" t="s">
        <v>582</v>
      </c>
      <c r="J1347" t="s">
        <v>598</v>
      </c>
      <c r="K1347" t="s">
        <v>2225</v>
      </c>
      <c r="L1347" t="s">
        <v>2325</v>
      </c>
      <c r="M1347" t="s">
        <v>2320</v>
      </c>
      <c r="N1347" t="s">
        <v>1745</v>
      </c>
      <c r="O1347" t="s">
        <v>660</v>
      </c>
      <c r="P1347" t="s">
        <v>1129</v>
      </c>
      <c r="Q1347" t="s">
        <v>2322</v>
      </c>
      <c r="R1347" t="s">
        <v>2326</v>
      </c>
    </row>
    <row r="1348" spans="1:18" x14ac:dyDescent="0.2">
      <c r="A1348" s="1124">
        <v>11065137867000</v>
      </c>
      <c r="B1348" t="s">
        <v>1624</v>
      </c>
      <c r="C1348">
        <v>10</v>
      </c>
      <c r="D1348">
        <v>65</v>
      </c>
      <c r="E1348">
        <v>13</v>
      </c>
      <c r="F1348">
        <v>7867000</v>
      </c>
      <c r="G1348" t="s">
        <v>1770</v>
      </c>
      <c r="H1348" t="s">
        <v>2198</v>
      </c>
      <c r="I1348" t="s">
        <v>582</v>
      </c>
      <c r="J1348" t="s">
        <v>598</v>
      </c>
      <c r="K1348" t="s">
        <v>2225</v>
      </c>
      <c r="L1348" t="s">
        <v>2325</v>
      </c>
      <c r="M1348" t="s">
        <v>2320</v>
      </c>
      <c r="N1348" t="s">
        <v>1745</v>
      </c>
      <c r="O1348" t="s">
        <v>660</v>
      </c>
      <c r="P1348" t="s">
        <v>1129</v>
      </c>
      <c r="Q1348" t="s">
        <v>2322</v>
      </c>
      <c r="R1348" t="s">
        <v>2326</v>
      </c>
    </row>
    <row r="1349" spans="1:18" x14ac:dyDescent="0.2">
      <c r="A1349" s="1124">
        <v>11065137895000</v>
      </c>
      <c r="B1349" t="s">
        <v>1624</v>
      </c>
      <c r="C1349">
        <v>10</v>
      </c>
      <c r="D1349">
        <v>65</v>
      </c>
      <c r="E1349">
        <v>13</v>
      </c>
      <c r="F1349">
        <v>7895000</v>
      </c>
      <c r="G1349" t="s">
        <v>2350</v>
      </c>
      <c r="H1349" t="s">
        <v>2198</v>
      </c>
      <c r="I1349" t="s">
        <v>582</v>
      </c>
      <c r="J1349" t="s">
        <v>598</v>
      </c>
      <c r="K1349" t="s">
        <v>2225</v>
      </c>
      <c r="L1349" t="s">
        <v>2325</v>
      </c>
      <c r="M1349" t="s">
        <v>2320</v>
      </c>
      <c r="N1349" t="s">
        <v>1745</v>
      </c>
      <c r="O1349" t="s">
        <v>660</v>
      </c>
      <c r="P1349" t="s">
        <v>1129</v>
      </c>
      <c r="Q1349" t="s">
        <v>2322</v>
      </c>
      <c r="R1349" t="s">
        <v>2326</v>
      </c>
    </row>
    <row r="1350" spans="1:18" hidden="1" x14ac:dyDescent="0.2">
      <c r="A1350" s="1124">
        <v>11065145237000</v>
      </c>
      <c r="B1350" t="s">
        <v>1624</v>
      </c>
      <c r="C1350">
        <v>10</v>
      </c>
      <c r="D1350">
        <v>65</v>
      </c>
      <c r="E1350">
        <v>14</v>
      </c>
      <c r="F1350">
        <v>5237000</v>
      </c>
      <c r="G1350" t="s">
        <v>2333</v>
      </c>
      <c r="H1350" t="s">
        <v>2198</v>
      </c>
      <c r="I1350" t="s">
        <v>1625</v>
      </c>
      <c r="J1350" t="s">
        <v>1245</v>
      </c>
      <c r="L1350" t="s">
        <v>2325</v>
      </c>
      <c r="M1350" t="s">
        <v>2320</v>
      </c>
      <c r="N1350" t="s">
        <v>1745</v>
      </c>
      <c r="O1350" t="s">
        <v>660</v>
      </c>
      <c r="P1350" t="s">
        <v>1129</v>
      </c>
      <c r="Q1350" t="s">
        <v>2322</v>
      </c>
      <c r="R1350" t="s">
        <v>2326</v>
      </c>
    </row>
    <row r="1351" spans="1:18" x14ac:dyDescent="0.2">
      <c r="A1351" s="1124">
        <v>11065147010000</v>
      </c>
      <c r="B1351" t="s">
        <v>1624</v>
      </c>
      <c r="C1351">
        <v>10</v>
      </c>
      <c r="D1351">
        <v>65</v>
      </c>
      <c r="E1351">
        <v>14</v>
      </c>
      <c r="F1351">
        <v>7010000</v>
      </c>
      <c r="G1351" t="s">
        <v>1628</v>
      </c>
      <c r="H1351" t="s">
        <v>2198</v>
      </c>
      <c r="I1351" t="s">
        <v>582</v>
      </c>
      <c r="J1351" t="s">
        <v>598</v>
      </c>
      <c r="K1351" t="s">
        <v>2225</v>
      </c>
      <c r="L1351" t="s">
        <v>2325</v>
      </c>
      <c r="M1351" t="s">
        <v>2320</v>
      </c>
      <c r="N1351" t="s">
        <v>1745</v>
      </c>
      <c r="O1351" t="s">
        <v>660</v>
      </c>
      <c r="P1351" t="s">
        <v>1129</v>
      </c>
      <c r="Q1351" t="s">
        <v>2322</v>
      </c>
      <c r="R1351" t="s">
        <v>2326</v>
      </c>
    </row>
    <row r="1352" spans="1:18" x14ac:dyDescent="0.2">
      <c r="A1352" s="1124">
        <v>11065147011000</v>
      </c>
      <c r="B1352" t="s">
        <v>1624</v>
      </c>
      <c r="C1352">
        <v>10</v>
      </c>
      <c r="D1352">
        <v>65</v>
      </c>
      <c r="E1352">
        <v>14</v>
      </c>
      <c r="F1352">
        <v>7011000</v>
      </c>
      <c r="G1352" t="s">
        <v>1642</v>
      </c>
      <c r="H1352" t="s">
        <v>2198</v>
      </c>
      <c r="I1352" t="s">
        <v>582</v>
      </c>
      <c r="J1352" t="s">
        <v>598</v>
      </c>
      <c r="K1352" t="s">
        <v>2225</v>
      </c>
      <c r="L1352" t="s">
        <v>2325</v>
      </c>
      <c r="M1352" t="s">
        <v>2320</v>
      </c>
      <c r="N1352" t="s">
        <v>1745</v>
      </c>
      <c r="O1352" t="s">
        <v>660</v>
      </c>
      <c r="P1352" t="s">
        <v>1129</v>
      </c>
      <c r="Q1352" t="s">
        <v>2322</v>
      </c>
      <c r="R1352" t="s">
        <v>2326</v>
      </c>
    </row>
    <row r="1353" spans="1:18" x14ac:dyDescent="0.2">
      <c r="A1353" s="1124">
        <v>11065147012000</v>
      </c>
      <c r="B1353" t="s">
        <v>1624</v>
      </c>
      <c r="C1353">
        <v>10</v>
      </c>
      <c r="D1353">
        <v>65</v>
      </c>
      <c r="E1353">
        <v>14</v>
      </c>
      <c r="F1353">
        <v>7012000</v>
      </c>
      <c r="G1353" t="s">
        <v>1629</v>
      </c>
      <c r="H1353" t="s">
        <v>2198</v>
      </c>
      <c r="I1353" t="s">
        <v>582</v>
      </c>
      <c r="J1353" t="s">
        <v>598</v>
      </c>
      <c r="K1353" t="s">
        <v>2225</v>
      </c>
      <c r="L1353" t="s">
        <v>2325</v>
      </c>
      <c r="M1353" t="s">
        <v>2320</v>
      </c>
      <c r="N1353" t="s">
        <v>1745</v>
      </c>
      <c r="O1353" t="s">
        <v>660</v>
      </c>
      <c r="P1353" t="s">
        <v>1129</v>
      </c>
      <c r="Q1353" t="s">
        <v>2322</v>
      </c>
      <c r="R1353" t="s">
        <v>2326</v>
      </c>
    </row>
    <row r="1354" spans="1:18" x14ac:dyDescent="0.2">
      <c r="A1354" s="1124">
        <v>11065147013000</v>
      </c>
      <c r="B1354" t="s">
        <v>1624</v>
      </c>
      <c r="C1354">
        <v>10</v>
      </c>
      <c r="D1354">
        <v>65</v>
      </c>
      <c r="E1354">
        <v>14</v>
      </c>
      <c r="F1354">
        <v>7013000</v>
      </c>
      <c r="G1354" t="s">
        <v>1698</v>
      </c>
      <c r="H1354" t="s">
        <v>2198</v>
      </c>
      <c r="I1354" t="s">
        <v>582</v>
      </c>
      <c r="J1354" t="s">
        <v>598</v>
      </c>
      <c r="K1354" t="s">
        <v>2225</v>
      </c>
      <c r="L1354" t="s">
        <v>2325</v>
      </c>
      <c r="M1354" t="s">
        <v>2320</v>
      </c>
      <c r="N1354" t="s">
        <v>1745</v>
      </c>
      <c r="O1354" t="s">
        <v>660</v>
      </c>
      <c r="P1354" t="s">
        <v>1129</v>
      </c>
      <c r="Q1354" t="s">
        <v>2322</v>
      </c>
      <c r="R1354" t="s">
        <v>2326</v>
      </c>
    </row>
    <row r="1355" spans="1:18" x14ac:dyDescent="0.2">
      <c r="A1355" s="1124">
        <v>11065147014000</v>
      </c>
      <c r="B1355" t="s">
        <v>1624</v>
      </c>
      <c r="C1355">
        <v>10</v>
      </c>
      <c r="D1355">
        <v>65</v>
      </c>
      <c r="E1355">
        <v>14</v>
      </c>
      <c r="F1355">
        <v>7014000</v>
      </c>
      <c r="G1355" t="s">
        <v>1630</v>
      </c>
      <c r="H1355" t="s">
        <v>2198</v>
      </c>
      <c r="I1355" t="s">
        <v>582</v>
      </c>
      <c r="J1355" t="s">
        <v>598</v>
      </c>
      <c r="K1355" t="s">
        <v>2225</v>
      </c>
      <c r="L1355" t="s">
        <v>2325</v>
      </c>
      <c r="M1355" t="s">
        <v>2320</v>
      </c>
      <c r="N1355" t="s">
        <v>1745</v>
      </c>
      <c r="O1355" t="s">
        <v>660</v>
      </c>
      <c r="P1355" t="s">
        <v>1129</v>
      </c>
      <c r="Q1355" t="s">
        <v>2322</v>
      </c>
      <c r="R1355" t="s">
        <v>2326</v>
      </c>
    </row>
    <row r="1356" spans="1:18" x14ac:dyDescent="0.2">
      <c r="A1356" s="1124">
        <v>11065147015000</v>
      </c>
      <c r="B1356" t="s">
        <v>1624</v>
      </c>
      <c r="C1356">
        <v>10</v>
      </c>
      <c r="D1356">
        <v>65</v>
      </c>
      <c r="E1356">
        <v>14</v>
      </c>
      <c r="F1356">
        <v>7015000</v>
      </c>
      <c r="G1356" t="s">
        <v>1699</v>
      </c>
      <c r="H1356" t="s">
        <v>2198</v>
      </c>
      <c r="I1356" t="s">
        <v>582</v>
      </c>
      <c r="J1356" t="s">
        <v>598</v>
      </c>
      <c r="K1356" t="s">
        <v>2225</v>
      </c>
      <c r="L1356" t="s">
        <v>2325</v>
      </c>
      <c r="M1356" t="s">
        <v>2320</v>
      </c>
      <c r="N1356" t="s">
        <v>1745</v>
      </c>
      <c r="O1356" t="s">
        <v>660</v>
      </c>
      <c r="P1356" t="s">
        <v>1129</v>
      </c>
      <c r="Q1356" t="s">
        <v>2322</v>
      </c>
      <c r="R1356" t="s">
        <v>2326</v>
      </c>
    </row>
    <row r="1357" spans="1:18" x14ac:dyDescent="0.2">
      <c r="A1357" s="1124">
        <v>11065147019000</v>
      </c>
      <c r="B1357" t="s">
        <v>1624</v>
      </c>
      <c r="C1357">
        <v>10</v>
      </c>
      <c r="D1357">
        <v>65</v>
      </c>
      <c r="E1357">
        <v>14</v>
      </c>
      <c r="F1357">
        <v>7019000</v>
      </c>
      <c r="G1357" t="s">
        <v>1735</v>
      </c>
      <c r="H1357" t="s">
        <v>2198</v>
      </c>
      <c r="I1357" t="s">
        <v>582</v>
      </c>
      <c r="J1357" t="s">
        <v>598</v>
      </c>
      <c r="K1357" t="s">
        <v>2225</v>
      </c>
      <c r="L1357" t="s">
        <v>2325</v>
      </c>
      <c r="M1357" t="s">
        <v>2320</v>
      </c>
      <c r="N1357" t="s">
        <v>1745</v>
      </c>
      <c r="O1357" t="s">
        <v>660</v>
      </c>
      <c r="P1357" t="s">
        <v>1129</v>
      </c>
      <c r="Q1357" t="s">
        <v>2322</v>
      </c>
      <c r="R1357" t="s">
        <v>2326</v>
      </c>
    </row>
    <row r="1358" spans="1:18" x14ac:dyDescent="0.2">
      <c r="A1358" s="1124">
        <v>11065147020000</v>
      </c>
      <c r="B1358" t="s">
        <v>1624</v>
      </c>
      <c r="C1358">
        <v>10</v>
      </c>
      <c r="D1358">
        <v>65</v>
      </c>
      <c r="E1358">
        <v>14</v>
      </c>
      <c r="F1358">
        <v>7020000</v>
      </c>
      <c r="G1358" t="s">
        <v>1741</v>
      </c>
      <c r="H1358" t="s">
        <v>2198</v>
      </c>
      <c r="I1358" t="s">
        <v>582</v>
      </c>
      <c r="J1358" t="s">
        <v>598</v>
      </c>
      <c r="K1358" t="s">
        <v>2225</v>
      </c>
      <c r="L1358" t="s">
        <v>2325</v>
      </c>
      <c r="M1358" t="s">
        <v>2320</v>
      </c>
      <c r="N1358" t="s">
        <v>1745</v>
      </c>
      <c r="O1358" t="s">
        <v>660</v>
      </c>
      <c r="P1358" t="s">
        <v>1129</v>
      </c>
      <c r="Q1358" t="s">
        <v>2322</v>
      </c>
      <c r="R1358" t="s">
        <v>2326</v>
      </c>
    </row>
    <row r="1359" spans="1:18" x14ac:dyDescent="0.2">
      <c r="A1359" s="1124">
        <v>11065147021000</v>
      </c>
      <c r="B1359" t="s">
        <v>1624</v>
      </c>
      <c r="C1359">
        <v>10</v>
      </c>
      <c r="D1359">
        <v>65</v>
      </c>
      <c r="E1359">
        <v>14</v>
      </c>
      <c r="F1359">
        <v>7021000</v>
      </c>
      <c r="G1359" t="s">
        <v>1771</v>
      </c>
      <c r="H1359" t="s">
        <v>2198</v>
      </c>
      <c r="I1359" t="s">
        <v>582</v>
      </c>
      <c r="J1359" t="s">
        <v>598</v>
      </c>
      <c r="K1359" t="s">
        <v>2225</v>
      </c>
      <c r="L1359" t="s">
        <v>2325</v>
      </c>
      <c r="M1359" t="s">
        <v>2320</v>
      </c>
      <c r="N1359" t="s">
        <v>1745</v>
      </c>
      <c r="O1359" t="s">
        <v>660</v>
      </c>
      <c r="P1359" t="s">
        <v>1129</v>
      </c>
      <c r="Q1359" t="s">
        <v>2322</v>
      </c>
      <c r="R1359" t="s">
        <v>2326</v>
      </c>
    </row>
    <row r="1360" spans="1:18" x14ac:dyDescent="0.2">
      <c r="A1360" s="1124">
        <v>11065147031000</v>
      </c>
      <c r="B1360" t="s">
        <v>1624</v>
      </c>
      <c r="C1360">
        <v>10</v>
      </c>
      <c r="D1360">
        <v>65</v>
      </c>
      <c r="E1360">
        <v>14</v>
      </c>
      <c r="F1360">
        <v>7031000</v>
      </c>
      <c r="G1360" t="s">
        <v>1632</v>
      </c>
      <c r="H1360" t="s">
        <v>2198</v>
      </c>
      <c r="I1360" t="s">
        <v>582</v>
      </c>
      <c r="J1360" t="s">
        <v>598</v>
      </c>
      <c r="K1360" t="s">
        <v>2225</v>
      </c>
      <c r="L1360" t="s">
        <v>2325</v>
      </c>
      <c r="M1360" t="s">
        <v>2320</v>
      </c>
      <c r="N1360" t="s">
        <v>1745</v>
      </c>
      <c r="O1360" t="s">
        <v>660</v>
      </c>
      <c r="P1360" t="s">
        <v>1129</v>
      </c>
      <c r="Q1360" t="s">
        <v>2322</v>
      </c>
      <c r="R1360" t="s">
        <v>2326</v>
      </c>
    </row>
    <row r="1361" spans="1:18" x14ac:dyDescent="0.2">
      <c r="A1361" s="1124">
        <v>11065147032000</v>
      </c>
      <c r="B1361" t="s">
        <v>1624</v>
      </c>
      <c r="C1361">
        <v>10</v>
      </c>
      <c r="D1361">
        <v>65</v>
      </c>
      <c r="E1361">
        <v>14</v>
      </c>
      <c r="F1361">
        <v>7032000</v>
      </c>
      <c r="G1361" t="s">
        <v>1633</v>
      </c>
      <c r="H1361" t="s">
        <v>2198</v>
      </c>
      <c r="I1361" t="s">
        <v>582</v>
      </c>
      <c r="J1361" t="s">
        <v>598</v>
      </c>
      <c r="K1361" t="s">
        <v>2225</v>
      </c>
      <c r="L1361" t="s">
        <v>2325</v>
      </c>
      <c r="M1361" t="s">
        <v>2320</v>
      </c>
      <c r="N1361" t="s">
        <v>1745</v>
      </c>
      <c r="O1361" t="s">
        <v>660</v>
      </c>
      <c r="P1361" t="s">
        <v>1129</v>
      </c>
      <c r="Q1361" t="s">
        <v>2322</v>
      </c>
      <c r="R1361" t="s">
        <v>2326</v>
      </c>
    </row>
    <row r="1362" spans="1:18" x14ac:dyDescent="0.2">
      <c r="A1362" s="1124">
        <v>11065147033000</v>
      </c>
      <c r="B1362" t="s">
        <v>1624</v>
      </c>
      <c r="C1362">
        <v>10</v>
      </c>
      <c r="D1362">
        <v>65</v>
      </c>
      <c r="E1362">
        <v>14</v>
      </c>
      <c r="F1362">
        <v>7033000</v>
      </c>
      <c r="G1362" t="s">
        <v>1668</v>
      </c>
      <c r="H1362" t="s">
        <v>2198</v>
      </c>
      <c r="I1362" t="s">
        <v>582</v>
      </c>
      <c r="J1362" t="s">
        <v>598</v>
      </c>
      <c r="K1362" t="s">
        <v>2225</v>
      </c>
      <c r="L1362" t="s">
        <v>2325</v>
      </c>
      <c r="M1362" t="s">
        <v>2320</v>
      </c>
      <c r="N1362" t="s">
        <v>1745</v>
      </c>
      <c r="O1362" t="s">
        <v>660</v>
      </c>
      <c r="P1362" t="s">
        <v>1129</v>
      </c>
      <c r="Q1362" t="s">
        <v>2322</v>
      </c>
      <c r="R1362" t="s">
        <v>2326</v>
      </c>
    </row>
    <row r="1363" spans="1:18" x14ac:dyDescent="0.2">
      <c r="A1363" s="1124">
        <v>11065147034000</v>
      </c>
      <c r="B1363" t="s">
        <v>1624</v>
      </c>
      <c r="C1363">
        <v>10</v>
      </c>
      <c r="D1363">
        <v>65</v>
      </c>
      <c r="E1363">
        <v>14</v>
      </c>
      <c r="F1363">
        <v>7034000</v>
      </c>
      <c r="G1363" t="s">
        <v>1634</v>
      </c>
      <c r="H1363" t="s">
        <v>2198</v>
      </c>
      <c r="I1363" t="s">
        <v>582</v>
      </c>
      <c r="J1363" t="s">
        <v>598</v>
      </c>
      <c r="K1363" t="s">
        <v>2225</v>
      </c>
      <c r="L1363" t="s">
        <v>2325</v>
      </c>
      <c r="M1363" t="s">
        <v>2320</v>
      </c>
      <c r="N1363" t="s">
        <v>1745</v>
      </c>
      <c r="O1363" t="s">
        <v>660</v>
      </c>
      <c r="P1363" t="s">
        <v>1129</v>
      </c>
      <c r="Q1363" t="s">
        <v>2322</v>
      </c>
      <c r="R1363" t="s">
        <v>2326</v>
      </c>
    </row>
    <row r="1364" spans="1:18" x14ac:dyDescent="0.2">
      <c r="A1364" s="1124">
        <v>11065147035000</v>
      </c>
      <c r="B1364" t="s">
        <v>1624</v>
      </c>
      <c r="C1364">
        <v>10</v>
      </c>
      <c r="D1364">
        <v>65</v>
      </c>
      <c r="E1364">
        <v>14</v>
      </c>
      <c r="F1364">
        <v>7035000</v>
      </c>
      <c r="G1364" t="s">
        <v>2222</v>
      </c>
      <c r="H1364" t="s">
        <v>2198</v>
      </c>
      <c r="I1364" t="s">
        <v>582</v>
      </c>
      <c r="J1364" t="s">
        <v>598</v>
      </c>
      <c r="K1364" t="s">
        <v>2225</v>
      </c>
      <c r="L1364" t="s">
        <v>2325</v>
      </c>
      <c r="M1364" t="s">
        <v>2320</v>
      </c>
      <c r="N1364" t="s">
        <v>1745</v>
      </c>
      <c r="O1364" t="s">
        <v>660</v>
      </c>
      <c r="P1364" t="s">
        <v>1129</v>
      </c>
      <c r="Q1364" t="s">
        <v>2322</v>
      </c>
      <c r="R1364" t="s">
        <v>2326</v>
      </c>
    </row>
    <row r="1365" spans="1:18" x14ac:dyDescent="0.2">
      <c r="A1365" s="1124">
        <v>11065147575000</v>
      </c>
      <c r="B1365" t="s">
        <v>1624</v>
      </c>
      <c r="C1365">
        <v>10</v>
      </c>
      <c r="D1365">
        <v>65</v>
      </c>
      <c r="E1365">
        <v>14</v>
      </c>
      <c r="F1365">
        <v>7575000</v>
      </c>
      <c r="G1365" t="s">
        <v>1772</v>
      </c>
      <c r="H1365" t="s">
        <v>2198</v>
      </c>
      <c r="I1365" t="s">
        <v>582</v>
      </c>
      <c r="J1365" t="s">
        <v>598</v>
      </c>
      <c r="K1365" t="s">
        <v>2225</v>
      </c>
      <c r="L1365" t="s">
        <v>2325</v>
      </c>
      <c r="M1365" t="s">
        <v>2320</v>
      </c>
      <c r="N1365" t="s">
        <v>1745</v>
      </c>
      <c r="O1365" t="s">
        <v>660</v>
      </c>
      <c r="P1365" t="s">
        <v>1129</v>
      </c>
      <c r="Q1365" t="s">
        <v>2322</v>
      </c>
      <c r="R1365" t="s">
        <v>2326</v>
      </c>
    </row>
    <row r="1366" spans="1:18" x14ac:dyDescent="0.2">
      <c r="A1366" s="1124">
        <v>11065147785000</v>
      </c>
      <c r="B1366" t="s">
        <v>1624</v>
      </c>
      <c r="C1366">
        <v>10</v>
      </c>
      <c r="D1366">
        <v>65</v>
      </c>
      <c r="E1366">
        <v>14</v>
      </c>
      <c r="F1366">
        <v>7785000</v>
      </c>
      <c r="G1366" t="s">
        <v>1638</v>
      </c>
      <c r="H1366" t="s">
        <v>2198</v>
      </c>
      <c r="I1366" t="s">
        <v>582</v>
      </c>
      <c r="J1366" t="s">
        <v>598</v>
      </c>
      <c r="K1366" t="s">
        <v>2225</v>
      </c>
      <c r="L1366" t="s">
        <v>2325</v>
      </c>
      <c r="M1366" t="s">
        <v>2320</v>
      </c>
      <c r="N1366" t="s">
        <v>1745</v>
      </c>
      <c r="O1366" t="s">
        <v>660</v>
      </c>
      <c r="P1366" t="s">
        <v>1129</v>
      </c>
      <c r="Q1366" t="s">
        <v>2322</v>
      </c>
      <c r="R1366" t="s">
        <v>2326</v>
      </c>
    </row>
    <row r="1367" spans="1:18" x14ac:dyDescent="0.2">
      <c r="A1367" s="1124">
        <v>11065147867000</v>
      </c>
      <c r="B1367" t="s">
        <v>1624</v>
      </c>
      <c r="C1367">
        <v>10</v>
      </c>
      <c r="D1367">
        <v>65</v>
      </c>
      <c r="E1367">
        <v>14</v>
      </c>
      <c r="F1367">
        <v>7867000</v>
      </c>
      <c r="G1367" t="s">
        <v>1770</v>
      </c>
      <c r="H1367" t="s">
        <v>2198</v>
      </c>
      <c r="I1367" t="s">
        <v>582</v>
      </c>
      <c r="J1367" t="s">
        <v>598</v>
      </c>
      <c r="K1367" t="s">
        <v>2225</v>
      </c>
      <c r="L1367" t="s">
        <v>2325</v>
      </c>
      <c r="M1367" t="s">
        <v>2320</v>
      </c>
      <c r="N1367" t="s">
        <v>1745</v>
      </c>
      <c r="O1367" t="s">
        <v>660</v>
      </c>
      <c r="P1367" t="s">
        <v>1129</v>
      </c>
      <c r="Q1367" t="s">
        <v>2322</v>
      </c>
      <c r="R1367" t="s">
        <v>2326</v>
      </c>
    </row>
    <row r="1368" spans="1:18" x14ac:dyDescent="0.2">
      <c r="A1368" s="1124">
        <v>11065147895000</v>
      </c>
      <c r="B1368" t="s">
        <v>1624</v>
      </c>
      <c r="C1368">
        <v>10</v>
      </c>
      <c r="D1368">
        <v>65</v>
      </c>
      <c r="E1368">
        <v>14</v>
      </c>
      <c r="F1368">
        <v>7895000</v>
      </c>
      <c r="G1368" t="s">
        <v>2350</v>
      </c>
      <c r="H1368" t="s">
        <v>2198</v>
      </c>
      <c r="I1368" t="s">
        <v>582</v>
      </c>
      <c r="J1368" t="s">
        <v>598</v>
      </c>
      <c r="K1368" t="s">
        <v>2225</v>
      </c>
      <c r="L1368" t="s">
        <v>2325</v>
      </c>
      <c r="M1368" t="s">
        <v>2320</v>
      </c>
      <c r="N1368" t="s">
        <v>1745</v>
      </c>
      <c r="O1368" t="s">
        <v>660</v>
      </c>
      <c r="P1368" t="s">
        <v>1129</v>
      </c>
      <c r="Q1368" t="s">
        <v>2322</v>
      </c>
      <c r="R1368" t="s">
        <v>2326</v>
      </c>
    </row>
    <row r="1369" spans="1:18" hidden="1" x14ac:dyDescent="0.2">
      <c r="A1369" s="1124">
        <v>11065155237000</v>
      </c>
      <c r="B1369" t="s">
        <v>1624</v>
      </c>
      <c r="C1369">
        <v>10</v>
      </c>
      <c r="D1369">
        <v>65</v>
      </c>
      <c r="E1369">
        <v>15</v>
      </c>
      <c r="F1369">
        <v>5237000</v>
      </c>
      <c r="G1369" t="s">
        <v>2333</v>
      </c>
      <c r="H1369" t="s">
        <v>2198</v>
      </c>
      <c r="I1369" t="s">
        <v>1625</v>
      </c>
      <c r="J1369" t="s">
        <v>1245</v>
      </c>
      <c r="L1369" t="s">
        <v>2325</v>
      </c>
      <c r="M1369" t="s">
        <v>2320</v>
      </c>
      <c r="N1369" t="s">
        <v>1745</v>
      </c>
      <c r="O1369" t="s">
        <v>660</v>
      </c>
      <c r="P1369" t="s">
        <v>1129</v>
      </c>
      <c r="Q1369" t="s">
        <v>2322</v>
      </c>
      <c r="R1369" t="s">
        <v>2326</v>
      </c>
    </row>
    <row r="1370" spans="1:18" x14ac:dyDescent="0.2">
      <c r="A1370" s="1124">
        <v>11065157010000</v>
      </c>
      <c r="B1370" t="s">
        <v>1624</v>
      </c>
      <c r="C1370">
        <v>10</v>
      </c>
      <c r="D1370">
        <v>65</v>
      </c>
      <c r="E1370">
        <v>15</v>
      </c>
      <c r="F1370">
        <v>7010000</v>
      </c>
      <c r="G1370" t="s">
        <v>1628</v>
      </c>
      <c r="H1370" t="s">
        <v>2198</v>
      </c>
      <c r="I1370" t="s">
        <v>582</v>
      </c>
      <c r="J1370" t="s">
        <v>598</v>
      </c>
      <c r="K1370" t="s">
        <v>2225</v>
      </c>
      <c r="L1370" t="s">
        <v>2325</v>
      </c>
      <c r="M1370" t="s">
        <v>2320</v>
      </c>
      <c r="N1370" t="s">
        <v>1745</v>
      </c>
      <c r="O1370" t="s">
        <v>660</v>
      </c>
      <c r="P1370" t="s">
        <v>1129</v>
      </c>
      <c r="Q1370" t="s">
        <v>2322</v>
      </c>
      <c r="R1370" t="s">
        <v>2326</v>
      </c>
    </row>
    <row r="1371" spans="1:18" x14ac:dyDescent="0.2">
      <c r="A1371" s="1124">
        <v>11065157011000</v>
      </c>
      <c r="B1371" t="s">
        <v>1624</v>
      </c>
      <c r="C1371">
        <v>10</v>
      </c>
      <c r="D1371">
        <v>65</v>
      </c>
      <c r="E1371">
        <v>15</v>
      </c>
      <c r="F1371">
        <v>7011000</v>
      </c>
      <c r="G1371" t="s">
        <v>1642</v>
      </c>
      <c r="H1371" t="s">
        <v>2198</v>
      </c>
      <c r="I1371" t="s">
        <v>582</v>
      </c>
      <c r="J1371" t="s">
        <v>598</v>
      </c>
      <c r="K1371" t="s">
        <v>2225</v>
      </c>
      <c r="L1371" t="s">
        <v>2325</v>
      </c>
      <c r="M1371" t="s">
        <v>2320</v>
      </c>
      <c r="N1371" t="s">
        <v>1745</v>
      </c>
      <c r="O1371" t="s">
        <v>660</v>
      </c>
      <c r="P1371" t="s">
        <v>1129</v>
      </c>
      <c r="Q1371" t="s">
        <v>2322</v>
      </c>
      <c r="R1371" t="s">
        <v>2326</v>
      </c>
    </row>
    <row r="1372" spans="1:18" x14ac:dyDescent="0.2">
      <c r="A1372" s="1124">
        <v>11065157012000</v>
      </c>
      <c r="B1372" t="s">
        <v>1624</v>
      </c>
      <c r="C1372">
        <v>10</v>
      </c>
      <c r="D1372">
        <v>65</v>
      </c>
      <c r="E1372">
        <v>15</v>
      </c>
      <c r="F1372">
        <v>7012000</v>
      </c>
      <c r="G1372" t="s">
        <v>1629</v>
      </c>
      <c r="H1372" t="s">
        <v>2198</v>
      </c>
      <c r="I1372" t="s">
        <v>582</v>
      </c>
      <c r="J1372" t="s">
        <v>598</v>
      </c>
      <c r="K1372" t="s">
        <v>2225</v>
      </c>
      <c r="L1372" t="s">
        <v>2325</v>
      </c>
      <c r="M1372" t="s">
        <v>2320</v>
      </c>
      <c r="N1372" t="s">
        <v>1745</v>
      </c>
      <c r="O1372" t="s">
        <v>660</v>
      </c>
      <c r="P1372" t="s">
        <v>1129</v>
      </c>
      <c r="Q1372" t="s">
        <v>2322</v>
      </c>
      <c r="R1372" t="s">
        <v>2326</v>
      </c>
    </row>
    <row r="1373" spans="1:18" x14ac:dyDescent="0.2">
      <c r="A1373" s="1124">
        <v>11065157013000</v>
      </c>
      <c r="B1373" t="s">
        <v>1624</v>
      </c>
      <c r="C1373">
        <v>10</v>
      </c>
      <c r="D1373">
        <v>65</v>
      </c>
      <c r="E1373">
        <v>15</v>
      </c>
      <c r="F1373">
        <v>7013000</v>
      </c>
      <c r="G1373" t="s">
        <v>1698</v>
      </c>
      <c r="H1373" t="s">
        <v>2198</v>
      </c>
      <c r="I1373" t="s">
        <v>582</v>
      </c>
      <c r="J1373" t="s">
        <v>598</v>
      </c>
      <c r="K1373" t="s">
        <v>2225</v>
      </c>
      <c r="L1373" t="s">
        <v>2325</v>
      </c>
      <c r="M1373" t="s">
        <v>2320</v>
      </c>
      <c r="N1373" t="s">
        <v>1745</v>
      </c>
      <c r="O1373" t="s">
        <v>660</v>
      </c>
      <c r="P1373" t="s">
        <v>1129</v>
      </c>
      <c r="Q1373" t="s">
        <v>2322</v>
      </c>
      <c r="R1373" t="s">
        <v>2326</v>
      </c>
    </row>
    <row r="1374" spans="1:18" x14ac:dyDescent="0.2">
      <c r="A1374" s="1124">
        <v>11065157014000</v>
      </c>
      <c r="B1374" t="s">
        <v>1624</v>
      </c>
      <c r="C1374">
        <v>10</v>
      </c>
      <c r="D1374">
        <v>65</v>
      </c>
      <c r="E1374">
        <v>15</v>
      </c>
      <c r="F1374">
        <v>7014000</v>
      </c>
      <c r="G1374" t="s">
        <v>1630</v>
      </c>
      <c r="H1374" t="s">
        <v>2198</v>
      </c>
      <c r="I1374" t="s">
        <v>582</v>
      </c>
      <c r="J1374" t="s">
        <v>598</v>
      </c>
      <c r="K1374" t="s">
        <v>2225</v>
      </c>
      <c r="L1374" t="s">
        <v>2325</v>
      </c>
      <c r="M1374" t="s">
        <v>2320</v>
      </c>
      <c r="N1374" t="s">
        <v>1745</v>
      </c>
      <c r="O1374" t="s">
        <v>660</v>
      </c>
      <c r="P1374" t="s">
        <v>1129</v>
      </c>
      <c r="Q1374" t="s">
        <v>2322</v>
      </c>
      <c r="R1374" t="s">
        <v>2326</v>
      </c>
    </row>
    <row r="1375" spans="1:18" x14ac:dyDescent="0.2">
      <c r="A1375" s="1124">
        <v>11065157015000</v>
      </c>
      <c r="B1375" t="s">
        <v>1624</v>
      </c>
      <c r="C1375">
        <v>10</v>
      </c>
      <c r="D1375">
        <v>65</v>
      </c>
      <c r="E1375">
        <v>15</v>
      </c>
      <c r="F1375">
        <v>7015000</v>
      </c>
      <c r="G1375" t="s">
        <v>1699</v>
      </c>
      <c r="H1375" t="s">
        <v>2198</v>
      </c>
      <c r="I1375" t="s">
        <v>582</v>
      </c>
      <c r="J1375" t="s">
        <v>598</v>
      </c>
      <c r="K1375" t="s">
        <v>2225</v>
      </c>
      <c r="L1375" t="s">
        <v>2325</v>
      </c>
      <c r="M1375" t="s">
        <v>2320</v>
      </c>
      <c r="N1375" t="s">
        <v>1745</v>
      </c>
      <c r="O1375" t="s">
        <v>660</v>
      </c>
      <c r="P1375" t="s">
        <v>1129</v>
      </c>
      <c r="Q1375" t="s">
        <v>2322</v>
      </c>
      <c r="R1375" t="s">
        <v>2326</v>
      </c>
    </row>
    <row r="1376" spans="1:18" x14ac:dyDescent="0.2">
      <c r="A1376" s="1124">
        <v>11065157019000</v>
      </c>
      <c r="B1376" t="s">
        <v>1624</v>
      </c>
      <c r="C1376">
        <v>10</v>
      </c>
      <c r="D1376">
        <v>65</v>
      </c>
      <c r="E1376">
        <v>15</v>
      </c>
      <c r="F1376">
        <v>7019000</v>
      </c>
      <c r="G1376" t="s">
        <v>1735</v>
      </c>
      <c r="H1376" t="s">
        <v>2198</v>
      </c>
      <c r="I1376" t="s">
        <v>582</v>
      </c>
      <c r="J1376" t="s">
        <v>598</v>
      </c>
      <c r="K1376" t="s">
        <v>2225</v>
      </c>
      <c r="L1376" t="s">
        <v>2325</v>
      </c>
      <c r="M1376" t="s">
        <v>2320</v>
      </c>
      <c r="N1376" t="s">
        <v>1745</v>
      </c>
      <c r="O1376" t="s">
        <v>660</v>
      </c>
      <c r="P1376" t="s">
        <v>1129</v>
      </c>
      <c r="Q1376" t="s">
        <v>2322</v>
      </c>
      <c r="R1376" t="s">
        <v>2326</v>
      </c>
    </row>
    <row r="1377" spans="1:18" x14ac:dyDescent="0.2">
      <c r="A1377" s="1124">
        <v>11065157020000</v>
      </c>
      <c r="B1377" t="s">
        <v>1624</v>
      </c>
      <c r="C1377">
        <v>10</v>
      </c>
      <c r="D1377">
        <v>65</v>
      </c>
      <c r="E1377">
        <v>15</v>
      </c>
      <c r="F1377">
        <v>7020000</v>
      </c>
      <c r="G1377" t="s">
        <v>1741</v>
      </c>
      <c r="H1377" t="s">
        <v>2198</v>
      </c>
      <c r="I1377" t="s">
        <v>582</v>
      </c>
      <c r="J1377" t="s">
        <v>598</v>
      </c>
      <c r="K1377" t="s">
        <v>2225</v>
      </c>
      <c r="L1377" t="s">
        <v>2325</v>
      </c>
      <c r="M1377" t="s">
        <v>2320</v>
      </c>
      <c r="N1377" t="s">
        <v>1745</v>
      </c>
      <c r="O1377" t="s">
        <v>660</v>
      </c>
      <c r="P1377" t="s">
        <v>1129</v>
      </c>
      <c r="Q1377" t="s">
        <v>2322</v>
      </c>
      <c r="R1377" t="s">
        <v>2326</v>
      </c>
    </row>
    <row r="1378" spans="1:18" x14ac:dyDescent="0.2">
      <c r="A1378" s="1124">
        <v>11065157021000</v>
      </c>
      <c r="B1378" t="s">
        <v>1624</v>
      </c>
      <c r="C1378">
        <v>10</v>
      </c>
      <c r="D1378">
        <v>65</v>
      </c>
      <c r="E1378">
        <v>15</v>
      </c>
      <c r="F1378">
        <v>7021000</v>
      </c>
      <c r="G1378" t="s">
        <v>1771</v>
      </c>
      <c r="H1378" t="s">
        <v>2198</v>
      </c>
      <c r="I1378" t="s">
        <v>582</v>
      </c>
      <c r="J1378" t="s">
        <v>598</v>
      </c>
      <c r="K1378" t="s">
        <v>2225</v>
      </c>
      <c r="L1378" t="s">
        <v>2325</v>
      </c>
      <c r="M1378" t="s">
        <v>2320</v>
      </c>
      <c r="N1378" t="s">
        <v>1745</v>
      </c>
      <c r="O1378" t="s">
        <v>660</v>
      </c>
      <c r="P1378" t="s">
        <v>1129</v>
      </c>
      <c r="Q1378" t="s">
        <v>2322</v>
      </c>
      <c r="R1378" t="s">
        <v>2326</v>
      </c>
    </row>
    <row r="1379" spans="1:18" x14ac:dyDescent="0.2">
      <c r="A1379" s="1124">
        <v>11065157027000</v>
      </c>
      <c r="B1379" t="s">
        <v>1624</v>
      </c>
      <c r="C1379">
        <v>10</v>
      </c>
      <c r="D1379">
        <v>65</v>
      </c>
      <c r="E1379">
        <v>15</v>
      </c>
      <c r="F1379">
        <v>7027000</v>
      </c>
      <c r="G1379" t="s">
        <v>1631</v>
      </c>
      <c r="H1379" t="s">
        <v>2198</v>
      </c>
      <c r="I1379" t="s">
        <v>582</v>
      </c>
      <c r="J1379" t="s">
        <v>598</v>
      </c>
      <c r="K1379" t="s">
        <v>2225</v>
      </c>
      <c r="L1379" t="s">
        <v>2325</v>
      </c>
      <c r="M1379" t="s">
        <v>2320</v>
      </c>
      <c r="N1379" t="s">
        <v>1745</v>
      </c>
      <c r="O1379" t="s">
        <v>660</v>
      </c>
      <c r="P1379" t="s">
        <v>1129</v>
      </c>
      <c r="Q1379" t="s">
        <v>2322</v>
      </c>
      <c r="R1379" t="s">
        <v>2326</v>
      </c>
    </row>
    <row r="1380" spans="1:18" x14ac:dyDescent="0.2">
      <c r="A1380" s="1124">
        <v>11065157031000</v>
      </c>
      <c r="B1380" t="s">
        <v>1624</v>
      </c>
      <c r="C1380">
        <v>10</v>
      </c>
      <c r="D1380">
        <v>65</v>
      </c>
      <c r="E1380">
        <v>15</v>
      </c>
      <c r="F1380">
        <v>7031000</v>
      </c>
      <c r="G1380" t="s">
        <v>1632</v>
      </c>
      <c r="H1380" t="s">
        <v>2198</v>
      </c>
      <c r="I1380" t="s">
        <v>582</v>
      </c>
      <c r="J1380" t="s">
        <v>598</v>
      </c>
      <c r="K1380" t="s">
        <v>2225</v>
      </c>
      <c r="L1380" t="s">
        <v>2325</v>
      </c>
      <c r="M1380" t="s">
        <v>2320</v>
      </c>
      <c r="N1380" t="s">
        <v>1745</v>
      </c>
      <c r="O1380" t="s">
        <v>660</v>
      </c>
      <c r="P1380" t="s">
        <v>1129</v>
      </c>
      <c r="Q1380" t="s">
        <v>2322</v>
      </c>
      <c r="R1380" t="s">
        <v>2326</v>
      </c>
    </row>
    <row r="1381" spans="1:18" x14ac:dyDescent="0.2">
      <c r="A1381" s="1124">
        <v>11065157032000</v>
      </c>
      <c r="B1381" t="s">
        <v>1624</v>
      </c>
      <c r="C1381">
        <v>10</v>
      </c>
      <c r="D1381">
        <v>65</v>
      </c>
      <c r="E1381">
        <v>15</v>
      </c>
      <c r="F1381">
        <v>7032000</v>
      </c>
      <c r="G1381" t="s">
        <v>1633</v>
      </c>
      <c r="H1381" t="s">
        <v>2198</v>
      </c>
      <c r="I1381" t="s">
        <v>582</v>
      </c>
      <c r="J1381" t="s">
        <v>598</v>
      </c>
      <c r="K1381" t="s">
        <v>2225</v>
      </c>
      <c r="L1381" t="s">
        <v>2325</v>
      </c>
      <c r="M1381" t="s">
        <v>2320</v>
      </c>
      <c r="N1381" t="s">
        <v>1745</v>
      </c>
      <c r="O1381" t="s">
        <v>660</v>
      </c>
      <c r="P1381" t="s">
        <v>1129</v>
      </c>
      <c r="Q1381" t="s">
        <v>2322</v>
      </c>
      <c r="R1381" t="s">
        <v>2326</v>
      </c>
    </row>
    <row r="1382" spans="1:18" x14ac:dyDescent="0.2">
      <c r="A1382" s="1124">
        <v>11065157033000</v>
      </c>
      <c r="B1382" t="s">
        <v>1624</v>
      </c>
      <c r="C1382">
        <v>10</v>
      </c>
      <c r="D1382">
        <v>65</v>
      </c>
      <c r="E1382">
        <v>15</v>
      </c>
      <c r="F1382">
        <v>7033000</v>
      </c>
      <c r="G1382" t="s">
        <v>1668</v>
      </c>
      <c r="H1382" t="s">
        <v>2198</v>
      </c>
      <c r="I1382" t="s">
        <v>582</v>
      </c>
      <c r="J1382" t="s">
        <v>598</v>
      </c>
      <c r="K1382" t="s">
        <v>2225</v>
      </c>
      <c r="L1382" t="s">
        <v>2325</v>
      </c>
      <c r="M1382" t="s">
        <v>2320</v>
      </c>
      <c r="N1382" t="s">
        <v>1745</v>
      </c>
      <c r="O1382" t="s">
        <v>660</v>
      </c>
      <c r="P1382" t="s">
        <v>1129</v>
      </c>
      <c r="Q1382" t="s">
        <v>2322</v>
      </c>
      <c r="R1382" t="s">
        <v>2326</v>
      </c>
    </row>
    <row r="1383" spans="1:18" x14ac:dyDescent="0.2">
      <c r="A1383" s="1124">
        <v>11065157034000</v>
      </c>
      <c r="B1383" t="s">
        <v>1624</v>
      </c>
      <c r="C1383">
        <v>10</v>
      </c>
      <c r="D1383">
        <v>65</v>
      </c>
      <c r="E1383">
        <v>15</v>
      </c>
      <c r="F1383">
        <v>7034000</v>
      </c>
      <c r="G1383" t="s">
        <v>1634</v>
      </c>
      <c r="H1383" t="s">
        <v>2198</v>
      </c>
      <c r="I1383" t="s">
        <v>582</v>
      </c>
      <c r="J1383" t="s">
        <v>598</v>
      </c>
      <c r="K1383" t="s">
        <v>2225</v>
      </c>
      <c r="L1383" t="s">
        <v>2325</v>
      </c>
      <c r="M1383" t="s">
        <v>2320</v>
      </c>
      <c r="N1383" t="s">
        <v>1745</v>
      </c>
      <c r="O1383" t="s">
        <v>660</v>
      </c>
      <c r="P1383" t="s">
        <v>1129</v>
      </c>
      <c r="Q1383" t="s">
        <v>2322</v>
      </c>
      <c r="R1383" t="s">
        <v>2326</v>
      </c>
    </row>
    <row r="1384" spans="1:18" x14ac:dyDescent="0.2">
      <c r="A1384" s="1124">
        <v>11065157035000</v>
      </c>
      <c r="B1384" t="s">
        <v>1624</v>
      </c>
      <c r="C1384">
        <v>10</v>
      </c>
      <c r="D1384">
        <v>65</v>
      </c>
      <c r="E1384">
        <v>15</v>
      </c>
      <c r="F1384">
        <v>7035000</v>
      </c>
      <c r="G1384" t="s">
        <v>2222</v>
      </c>
      <c r="H1384" t="s">
        <v>2198</v>
      </c>
      <c r="I1384" t="s">
        <v>582</v>
      </c>
      <c r="J1384" t="s">
        <v>598</v>
      </c>
      <c r="K1384" t="s">
        <v>2225</v>
      </c>
      <c r="L1384" t="s">
        <v>2325</v>
      </c>
      <c r="M1384" t="s">
        <v>2320</v>
      </c>
      <c r="N1384" t="s">
        <v>1745</v>
      </c>
      <c r="O1384" t="s">
        <v>660</v>
      </c>
      <c r="P1384" t="s">
        <v>1129</v>
      </c>
      <c r="Q1384" t="s">
        <v>2322</v>
      </c>
      <c r="R1384" t="s">
        <v>2326</v>
      </c>
    </row>
    <row r="1385" spans="1:18" x14ac:dyDescent="0.2">
      <c r="A1385" s="1124">
        <v>11065157575000</v>
      </c>
      <c r="B1385" t="s">
        <v>1624</v>
      </c>
      <c r="C1385">
        <v>10</v>
      </c>
      <c r="D1385">
        <v>65</v>
      </c>
      <c r="E1385">
        <v>15</v>
      </c>
      <c r="F1385">
        <v>7575000</v>
      </c>
      <c r="G1385" t="s">
        <v>1772</v>
      </c>
      <c r="H1385" t="s">
        <v>2198</v>
      </c>
      <c r="I1385" t="s">
        <v>582</v>
      </c>
      <c r="J1385" t="s">
        <v>598</v>
      </c>
      <c r="K1385" t="s">
        <v>2225</v>
      </c>
      <c r="L1385" t="s">
        <v>2325</v>
      </c>
      <c r="M1385" t="s">
        <v>2320</v>
      </c>
      <c r="N1385" t="s">
        <v>1745</v>
      </c>
      <c r="O1385" t="s">
        <v>660</v>
      </c>
      <c r="P1385" t="s">
        <v>1129</v>
      </c>
      <c r="Q1385" t="s">
        <v>2322</v>
      </c>
      <c r="R1385" t="s">
        <v>2326</v>
      </c>
    </row>
    <row r="1386" spans="1:18" x14ac:dyDescent="0.2">
      <c r="A1386" s="1124">
        <v>11065157636000</v>
      </c>
      <c r="B1386" t="s">
        <v>1624</v>
      </c>
      <c r="C1386">
        <v>10</v>
      </c>
      <c r="D1386">
        <v>65</v>
      </c>
      <c r="E1386">
        <v>15</v>
      </c>
      <c r="F1386">
        <v>7636000</v>
      </c>
      <c r="G1386" t="s">
        <v>1765</v>
      </c>
      <c r="H1386" t="s">
        <v>2198</v>
      </c>
      <c r="I1386" t="s">
        <v>582</v>
      </c>
      <c r="J1386" t="s">
        <v>598</v>
      </c>
      <c r="K1386" t="s">
        <v>2225</v>
      </c>
      <c r="L1386" t="s">
        <v>2325</v>
      </c>
      <c r="M1386" t="s">
        <v>2320</v>
      </c>
      <c r="N1386" t="s">
        <v>1745</v>
      </c>
      <c r="O1386" t="s">
        <v>660</v>
      </c>
      <c r="P1386" t="s">
        <v>1129</v>
      </c>
      <c r="Q1386" t="s">
        <v>2322</v>
      </c>
      <c r="R1386" t="s">
        <v>2326</v>
      </c>
    </row>
    <row r="1387" spans="1:18" x14ac:dyDescent="0.2">
      <c r="A1387" s="1124">
        <v>11065157658000</v>
      </c>
      <c r="B1387" t="s">
        <v>1624</v>
      </c>
      <c r="C1387">
        <v>10</v>
      </c>
      <c r="D1387">
        <v>65</v>
      </c>
      <c r="E1387">
        <v>15</v>
      </c>
      <c r="F1387">
        <v>7658000</v>
      </c>
      <c r="G1387" t="s">
        <v>1766</v>
      </c>
      <c r="H1387" t="s">
        <v>2198</v>
      </c>
      <c r="I1387" t="s">
        <v>582</v>
      </c>
      <c r="J1387" t="s">
        <v>598</v>
      </c>
      <c r="K1387" t="s">
        <v>2225</v>
      </c>
      <c r="L1387" t="s">
        <v>2325</v>
      </c>
      <c r="M1387" t="s">
        <v>2320</v>
      </c>
      <c r="N1387" t="s">
        <v>1745</v>
      </c>
      <c r="O1387" t="s">
        <v>660</v>
      </c>
      <c r="P1387" t="s">
        <v>1129</v>
      </c>
      <c r="Q1387" t="s">
        <v>2322</v>
      </c>
      <c r="R1387" t="s">
        <v>2326</v>
      </c>
    </row>
    <row r="1388" spans="1:18" x14ac:dyDescent="0.2">
      <c r="A1388" s="1124">
        <v>11065157705000</v>
      </c>
      <c r="B1388" t="s">
        <v>1624</v>
      </c>
      <c r="C1388">
        <v>10</v>
      </c>
      <c r="D1388">
        <v>65</v>
      </c>
      <c r="E1388">
        <v>15</v>
      </c>
      <c r="F1388">
        <v>7705000</v>
      </c>
      <c r="G1388" t="s">
        <v>1767</v>
      </c>
      <c r="H1388" t="s">
        <v>2198</v>
      </c>
      <c r="I1388" t="s">
        <v>582</v>
      </c>
      <c r="J1388" t="s">
        <v>598</v>
      </c>
      <c r="K1388" t="s">
        <v>2225</v>
      </c>
      <c r="L1388" t="s">
        <v>2325</v>
      </c>
      <c r="M1388" t="s">
        <v>2320</v>
      </c>
      <c r="N1388" t="s">
        <v>1745</v>
      </c>
      <c r="O1388" t="s">
        <v>660</v>
      </c>
      <c r="P1388" t="s">
        <v>1129</v>
      </c>
      <c r="Q1388" t="s">
        <v>2322</v>
      </c>
      <c r="R1388" t="s">
        <v>2326</v>
      </c>
    </row>
    <row r="1389" spans="1:18" x14ac:dyDescent="0.2">
      <c r="A1389" s="1124">
        <v>11065157785000</v>
      </c>
      <c r="B1389" t="s">
        <v>1624</v>
      </c>
      <c r="C1389">
        <v>10</v>
      </c>
      <c r="D1389">
        <v>65</v>
      </c>
      <c r="E1389">
        <v>15</v>
      </c>
      <c r="F1389">
        <v>7785000</v>
      </c>
      <c r="G1389" t="s">
        <v>1638</v>
      </c>
      <c r="H1389" t="s">
        <v>2198</v>
      </c>
      <c r="I1389" t="s">
        <v>582</v>
      </c>
      <c r="J1389" t="s">
        <v>598</v>
      </c>
      <c r="K1389" t="s">
        <v>2225</v>
      </c>
      <c r="L1389" t="s">
        <v>2325</v>
      </c>
      <c r="M1389" t="s">
        <v>2320</v>
      </c>
      <c r="N1389" t="s">
        <v>1745</v>
      </c>
      <c r="O1389" t="s">
        <v>660</v>
      </c>
      <c r="P1389" t="s">
        <v>1129</v>
      </c>
      <c r="Q1389" t="s">
        <v>2322</v>
      </c>
      <c r="R1389" t="s">
        <v>2326</v>
      </c>
    </row>
    <row r="1390" spans="1:18" x14ac:dyDescent="0.2">
      <c r="A1390" s="1124">
        <v>11065157824000</v>
      </c>
      <c r="B1390" t="s">
        <v>1624</v>
      </c>
      <c r="C1390">
        <v>10</v>
      </c>
      <c r="D1390">
        <v>65</v>
      </c>
      <c r="E1390">
        <v>15</v>
      </c>
      <c r="F1390">
        <v>7824000</v>
      </c>
      <c r="G1390" t="s">
        <v>1639</v>
      </c>
      <c r="H1390" t="s">
        <v>2198</v>
      </c>
      <c r="I1390" t="s">
        <v>582</v>
      </c>
      <c r="J1390" t="s">
        <v>598</v>
      </c>
      <c r="K1390" t="s">
        <v>2225</v>
      </c>
      <c r="L1390" t="s">
        <v>2325</v>
      </c>
      <c r="M1390" t="s">
        <v>2320</v>
      </c>
      <c r="N1390" t="s">
        <v>1745</v>
      </c>
      <c r="O1390" t="s">
        <v>660</v>
      </c>
      <c r="P1390" t="s">
        <v>1129</v>
      </c>
      <c r="Q1390" t="s">
        <v>2322</v>
      </c>
      <c r="R1390" t="s">
        <v>2326</v>
      </c>
    </row>
    <row r="1391" spans="1:18" x14ac:dyDescent="0.2">
      <c r="A1391" s="1124">
        <v>11065157851000</v>
      </c>
      <c r="B1391" t="s">
        <v>1624</v>
      </c>
      <c r="C1391">
        <v>10</v>
      </c>
      <c r="D1391">
        <v>65</v>
      </c>
      <c r="E1391">
        <v>15</v>
      </c>
      <c r="F1391">
        <v>7851000</v>
      </c>
      <c r="G1391" t="s">
        <v>1768</v>
      </c>
      <c r="H1391" t="s">
        <v>2198</v>
      </c>
      <c r="I1391" t="s">
        <v>582</v>
      </c>
      <c r="J1391" t="s">
        <v>598</v>
      </c>
      <c r="K1391" t="s">
        <v>2225</v>
      </c>
      <c r="L1391" t="s">
        <v>2325</v>
      </c>
      <c r="M1391" t="s">
        <v>2320</v>
      </c>
      <c r="N1391" t="s">
        <v>1745</v>
      </c>
      <c r="O1391" t="s">
        <v>660</v>
      </c>
      <c r="P1391" t="s">
        <v>1129</v>
      </c>
      <c r="Q1391" t="s">
        <v>2322</v>
      </c>
      <c r="R1391" t="s">
        <v>2326</v>
      </c>
    </row>
    <row r="1392" spans="1:18" x14ac:dyDescent="0.2">
      <c r="A1392" s="1124">
        <v>11065157859000</v>
      </c>
      <c r="B1392" t="s">
        <v>1624</v>
      </c>
      <c r="C1392">
        <v>10</v>
      </c>
      <c r="D1392">
        <v>65</v>
      </c>
      <c r="E1392">
        <v>15</v>
      </c>
      <c r="F1392">
        <v>7859000</v>
      </c>
      <c r="G1392" t="s">
        <v>1769</v>
      </c>
      <c r="H1392" t="s">
        <v>2198</v>
      </c>
      <c r="I1392" t="s">
        <v>582</v>
      </c>
      <c r="J1392" t="s">
        <v>598</v>
      </c>
      <c r="K1392" t="s">
        <v>2225</v>
      </c>
      <c r="L1392" t="s">
        <v>2325</v>
      </c>
      <c r="M1392" t="s">
        <v>2320</v>
      </c>
      <c r="N1392" t="s">
        <v>1745</v>
      </c>
      <c r="O1392" t="s">
        <v>660</v>
      </c>
      <c r="P1392" t="s">
        <v>1129</v>
      </c>
      <c r="Q1392" t="s">
        <v>2322</v>
      </c>
      <c r="R1392" t="s">
        <v>2326</v>
      </c>
    </row>
    <row r="1393" spans="1:18" x14ac:dyDescent="0.2">
      <c r="A1393" s="1124">
        <v>11065157860000</v>
      </c>
      <c r="B1393" t="s">
        <v>1624</v>
      </c>
      <c r="C1393">
        <v>10</v>
      </c>
      <c r="D1393">
        <v>65</v>
      </c>
      <c r="E1393">
        <v>15</v>
      </c>
      <c r="F1393">
        <v>7860000</v>
      </c>
      <c r="G1393" t="s">
        <v>2348</v>
      </c>
      <c r="H1393" t="s">
        <v>2198</v>
      </c>
      <c r="I1393" t="s">
        <v>582</v>
      </c>
      <c r="J1393" t="s">
        <v>598</v>
      </c>
      <c r="K1393" t="s">
        <v>2225</v>
      </c>
      <c r="L1393" t="s">
        <v>2325</v>
      </c>
      <c r="M1393" t="s">
        <v>2320</v>
      </c>
      <c r="N1393" t="s">
        <v>1745</v>
      </c>
      <c r="O1393" t="s">
        <v>660</v>
      </c>
      <c r="P1393" t="s">
        <v>1129</v>
      </c>
      <c r="Q1393" t="s">
        <v>2322</v>
      </c>
      <c r="R1393" t="s">
        <v>2326</v>
      </c>
    </row>
    <row r="1394" spans="1:18" x14ac:dyDescent="0.2">
      <c r="A1394" s="1124">
        <v>11065157867000</v>
      </c>
      <c r="B1394" t="s">
        <v>1624</v>
      </c>
      <c r="C1394">
        <v>10</v>
      </c>
      <c r="D1394">
        <v>65</v>
      </c>
      <c r="E1394">
        <v>15</v>
      </c>
      <c r="F1394">
        <v>7867000</v>
      </c>
      <c r="G1394" t="s">
        <v>1770</v>
      </c>
      <c r="H1394" t="s">
        <v>2198</v>
      </c>
      <c r="I1394" t="s">
        <v>582</v>
      </c>
      <c r="J1394" t="s">
        <v>598</v>
      </c>
      <c r="K1394" t="s">
        <v>2225</v>
      </c>
      <c r="L1394" t="s">
        <v>2325</v>
      </c>
      <c r="M1394" t="s">
        <v>2320</v>
      </c>
      <c r="N1394" t="s">
        <v>1745</v>
      </c>
      <c r="O1394" t="s">
        <v>660</v>
      </c>
      <c r="P1394" t="s">
        <v>1129</v>
      </c>
      <c r="Q1394" t="s">
        <v>2322</v>
      </c>
      <c r="R1394" t="s">
        <v>2326</v>
      </c>
    </row>
    <row r="1395" spans="1:18" x14ac:dyDescent="0.2">
      <c r="A1395" s="1124">
        <v>11065157895000</v>
      </c>
      <c r="B1395" t="s">
        <v>1624</v>
      </c>
      <c r="C1395">
        <v>10</v>
      </c>
      <c r="D1395">
        <v>65</v>
      </c>
      <c r="E1395">
        <v>15</v>
      </c>
      <c r="F1395">
        <v>7895000</v>
      </c>
      <c r="G1395" t="s">
        <v>2350</v>
      </c>
      <c r="H1395" t="s">
        <v>2198</v>
      </c>
      <c r="I1395" t="s">
        <v>582</v>
      </c>
      <c r="J1395" t="s">
        <v>598</v>
      </c>
      <c r="K1395" t="s">
        <v>2225</v>
      </c>
      <c r="L1395" t="s">
        <v>2325</v>
      </c>
      <c r="M1395" t="s">
        <v>2320</v>
      </c>
      <c r="N1395" t="s">
        <v>1745</v>
      </c>
      <c r="O1395" t="s">
        <v>660</v>
      </c>
      <c r="P1395" t="s">
        <v>1129</v>
      </c>
      <c r="Q1395" t="s">
        <v>2322</v>
      </c>
      <c r="R1395" t="s">
        <v>2326</v>
      </c>
    </row>
    <row r="1396" spans="1:18" hidden="1" x14ac:dyDescent="0.2">
      <c r="A1396" s="1124">
        <v>11065165237000</v>
      </c>
      <c r="B1396" t="s">
        <v>1624</v>
      </c>
      <c r="C1396">
        <v>10</v>
      </c>
      <c r="D1396">
        <v>65</v>
      </c>
      <c r="E1396">
        <v>16</v>
      </c>
      <c r="F1396">
        <v>5237000</v>
      </c>
      <c r="G1396" t="s">
        <v>2333</v>
      </c>
      <c r="H1396" t="s">
        <v>2198</v>
      </c>
      <c r="I1396" t="s">
        <v>1625</v>
      </c>
      <c r="J1396" t="s">
        <v>1245</v>
      </c>
      <c r="L1396" t="s">
        <v>2325</v>
      </c>
      <c r="M1396" t="s">
        <v>2320</v>
      </c>
      <c r="N1396" t="s">
        <v>1745</v>
      </c>
      <c r="O1396" t="s">
        <v>660</v>
      </c>
      <c r="P1396" t="s">
        <v>1129</v>
      </c>
      <c r="Q1396" t="s">
        <v>2322</v>
      </c>
      <c r="R1396" t="s">
        <v>2326</v>
      </c>
    </row>
    <row r="1397" spans="1:18" x14ac:dyDescent="0.2">
      <c r="A1397" s="1124">
        <v>11065167010000</v>
      </c>
      <c r="B1397" t="s">
        <v>1624</v>
      </c>
      <c r="C1397">
        <v>10</v>
      </c>
      <c r="D1397">
        <v>65</v>
      </c>
      <c r="E1397">
        <v>16</v>
      </c>
      <c r="F1397">
        <v>7010000</v>
      </c>
      <c r="G1397" t="s">
        <v>1628</v>
      </c>
      <c r="H1397" t="s">
        <v>2198</v>
      </c>
      <c r="I1397" t="s">
        <v>582</v>
      </c>
      <c r="J1397" t="s">
        <v>598</v>
      </c>
      <c r="K1397" t="s">
        <v>2225</v>
      </c>
      <c r="L1397" t="s">
        <v>2325</v>
      </c>
      <c r="M1397" t="s">
        <v>2320</v>
      </c>
      <c r="N1397" t="s">
        <v>1745</v>
      </c>
      <c r="O1397" t="s">
        <v>660</v>
      </c>
      <c r="P1397" t="s">
        <v>1129</v>
      </c>
      <c r="Q1397" t="s">
        <v>2322</v>
      </c>
      <c r="R1397" t="s">
        <v>2326</v>
      </c>
    </row>
    <row r="1398" spans="1:18" x14ac:dyDescent="0.2">
      <c r="A1398" s="1124">
        <v>11065167011000</v>
      </c>
      <c r="B1398" t="s">
        <v>1624</v>
      </c>
      <c r="C1398">
        <v>10</v>
      </c>
      <c r="D1398">
        <v>65</v>
      </c>
      <c r="E1398">
        <v>16</v>
      </c>
      <c r="F1398">
        <v>7011000</v>
      </c>
      <c r="G1398" t="s">
        <v>1642</v>
      </c>
      <c r="H1398" t="s">
        <v>2198</v>
      </c>
      <c r="I1398" t="s">
        <v>582</v>
      </c>
      <c r="J1398" t="s">
        <v>598</v>
      </c>
      <c r="K1398" t="s">
        <v>2225</v>
      </c>
      <c r="L1398" t="s">
        <v>2325</v>
      </c>
      <c r="M1398" t="s">
        <v>2320</v>
      </c>
      <c r="N1398" t="s">
        <v>1745</v>
      </c>
      <c r="O1398" t="s">
        <v>660</v>
      </c>
      <c r="P1398" t="s">
        <v>1129</v>
      </c>
      <c r="Q1398" t="s">
        <v>2322</v>
      </c>
      <c r="R1398" t="s">
        <v>2326</v>
      </c>
    </row>
    <row r="1399" spans="1:18" x14ac:dyDescent="0.2">
      <c r="A1399" s="1124">
        <v>11065167012000</v>
      </c>
      <c r="B1399" t="s">
        <v>1624</v>
      </c>
      <c r="C1399">
        <v>10</v>
      </c>
      <c r="D1399">
        <v>65</v>
      </c>
      <c r="E1399">
        <v>16</v>
      </c>
      <c r="F1399">
        <v>7012000</v>
      </c>
      <c r="G1399" t="s">
        <v>1629</v>
      </c>
      <c r="H1399" t="s">
        <v>2198</v>
      </c>
      <c r="I1399" t="s">
        <v>582</v>
      </c>
      <c r="J1399" t="s">
        <v>598</v>
      </c>
      <c r="K1399" t="s">
        <v>2225</v>
      </c>
      <c r="L1399" t="s">
        <v>2325</v>
      </c>
      <c r="M1399" t="s">
        <v>2320</v>
      </c>
      <c r="N1399" t="s">
        <v>1745</v>
      </c>
      <c r="O1399" t="s">
        <v>660</v>
      </c>
      <c r="P1399" t="s">
        <v>1129</v>
      </c>
      <c r="Q1399" t="s">
        <v>2322</v>
      </c>
      <c r="R1399" t="s">
        <v>2326</v>
      </c>
    </row>
    <row r="1400" spans="1:18" x14ac:dyDescent="0.2">
      <c r="A1400" s="1124">
        <v>11065167013000</v>
      </c>
      <c r="B1400" t="s">
        <v>1624</v>
      </c>
      <c r="C1400">
        <v>10</v>
      </c>
      <c r="D1400">
        <v>65</v>
      </c>
      <c r="E1400">
        <v>16</v>
      </c>
      <c r="F1400">
        <v>7013000</v>
      </c>
      <c r="G1400" t="s">
        <v>1698</v>
      </c>
      <c r="H1400" t="s">
        <v>2198</v>
      </c>
      <c r="I1400" t="s">
        <v>582</v>
      </c>
      <c r="J1400" t="s">
        <v>598</v>
      </c>
      <c r="K1400" t="s">
        <v>2225</v>
      </c>
      <c r="L1400" t="s">
        <v>2325</v>
      </c>
      <c r="M1400" t="s">
        <v>2320</v>
      </c>
      <c r="N1400" t="s">
        <v>1745</v>
      </c>
      <c r="O1400" t="s">
        <v>660</v>
      </c>
      <c r="P1400" t="s">
        <v>1129</v>
      </c>
      <c r="Q1400" t="s">
        <v>2322</v>
      </c>
      <c r="R1400" t="s">
        <v>2326</v>
      </c>
    </row>
    <row r="1401" spans="1:18" x14ac:dyDescent="0.2">
      <c r="A1401" s="1124">
        <v>11065167014000</v>
      </c>
      <c r="B1401" t="s">
        <v>1624</v>
      </c>
      <c r="C1401">
        <v>10</v>
      </c>
      <c r="D1401">
        <v>65</v>
      </c>
      <c r="E1401">
        <v>16</v>
      </c>
      <c r="F1401">
        <v>7014000</v>
      </c>
      <c r="G1401" t="s">
        <v>1630</v>
      </c>
      <c r="H1401" t="s">
        <v>2198</v>
      </c>
      <c r="I1401" t="s">
        <v>582</v>
      </c>
      <c r="J1401" t="s">
        <v>598</v>
      </c>
      <c r="K1401" t="s">
        <v>2225</v>
      </c>
      <c r="L1401" t="s">
        <v>2325</v>
      </c>
      <c r="M1401" t="s">
        <v>2320</v>
      </c>
      <c r="N1401" t="s">
        <v>1745</v>
      </c>
      <c r="O1401" t="s">
        <v>660</v>
      </c>
      <c r="P1401" t="s">
        <v>1129</v>
      </c>
      <c r="Q1401" t="s">
        <v>2322</v>
      </c>
      <c r="R1401" t="s">
        <v>2326</v>
      </c>
    </row>
    <row r="1402" spans="1:18" x14ac:dyDescent="0.2">
      <c r="A1402" s="1124">
        <v>11065167015000</v>
      </c>
      <c r="B1402" t="s">
        <v>1624</v>
      </c>
      <c r="C1402">
        <v>10</v>
      </c>
      <c r="D1402">
        <v>65</v>
      </c>
      <c r="E1402">
        <v>16</v>
      </c>
      <c r="F1402">
        <v>7015000</v>
      </c>
      <c r="G1402" t="s">
        <v>1699</v>
      </c>
      <c r="H1402" t="s">
        <v>2198</v>
      </c>
      <c r="I1402" t="s">
        <v>582</v>
      </c>
      <c r="J1402" t="s">
        <v>598</v>
      </c>
      <c r="K1402" t="s">
        <v>2225</v>
      </c>
      <c r="L1402" t="s">
        <v>2325</v>
      </c>
      <c r="M1402" t="s">
        <v>2320</v>
      </c>
      <c r="N1402" t="s">
        <v>1745</v>
      </c>
      <c r="O1402" t="s">
        <v>660</v>
      </c>
      <c r="P1402" t="s">
        <v>1129</v>
      </c>
      <c r="Q1402" t="s">
        <v>2322</v>
      </c>
      <c r="R1402" t="s">
        <v>2326</v>
      </c>
    </row>
    <row r="1403" spans="1:18" x14ac:dyDescent="0.2">
      <c r="A1403" s="1124">
        <v>11065167019000</v>
      </c>
      <c r="B1403" t="s">
        <v>1624</v>
      </c>
      <c r="C1403">
        <v>10</v>
      </c>
      <c r="D1403">
        <v>65</v>
      </c>
      <c r="E1403">
        <v>16</v>
      </c>
      <c r="F1403">
        <v>7019000</v>
      </c>
      <c r="G1403" t="s">
        <v>1735</v>
      </c>
      <c r="H1403" t="s">
        <v>2198</v>
      </c>
      <c r="I1403" t="s">
        <v>582</v>
      </c>
      <c r="J1403" t="s">
        <v>598</v>
      </c>
      <c r="K1403" t="s">
        <v>2225</v>
      </c>
      <c r="L1403" t="s">
        <v>2325</v>
      </c>
      <c r="M1403" t="s">
        <v>2320</v>
      </c>
      <c r="N1403" t="s">
        <v>1745</v>
      </c>
      <c r="O1403" t="s">
        <v>660</v>
      </c>
      <c r="P1403" t="s">
        <v>1129</v>
      </c>
      <c r="Q1403" t="s">
        <v>2322</v>
      </c>
      <c r="R1403" t="s">
        <v>2326</v>
      </c>
    </row>
    <row r="1404" spans="1:18" x14ac:dyDescent="0.2">
      <c r="A1404" s="1124">
        <v>11065167020000</v>
      </c>
      <c r="B1404" t="s">
        <v>1624</v>
      </c>
      <c r="C1404">
        <v>10</v>
      </c>
      <c r="D1404">
        <v>65</v>
      </c>
      <c r="E1404">
        <v>16</v>
      </c>
      <c r="F1404">
        <v>7020000</v>
      </c>
      <c r="G1404" t="s">
        <v>1741</v>
      </c>
      <c r="H1404" t="s">
        <v>2198</v>
      </c>
      <c r="I1404" t="s">
        <v>582</v>
      </c>
      <c r="J1404" t="s">
        <v>598</v>
      </c>
      <c r="K1404" t="s">
        <v>2225</v>
      </c>
      <c r="L1404" t="s">
        <v>2325</v>
      </c>
      <c r="M1404" t="s">
        <v>2320</v>
      </c>
      <c r="N1404" t="s">
        <v>1745</v>
      </c>
      <c r="O1404" t="s">
        <v>660</v>
      </c>
      <c r="P1404" t="s">
        <v>1129</v>
      </c>
      <c r="Q1404" t="s">
        <v>2322</v>
      </c>
      <c r="R1404" t="s">
        <v>2326</v>
      </c>
    </row>
    <row r="1405" spans="1:18" x14ac:dyDescent="0.2">
      <c r="A1405" s="1124">
        <v>11065167021000</v>
      </c>
      <c r="B1405" t="s">
        <v>1624</v>
      </c>
      <c r="C1405">
        <v>10</v>
      </c>
      <c r="D1405">
        <v>65</v>
      </c>
      <c r="E1405">
        <v>16</v>
      </c>
      <c r="F1405">
        <v>7021000</v>
      </c>
      <c r="G1405" t="s">
        <v>1771</v>
      </c>
      <c r="H1405" t="s">
        <v>2198</v>
      </c>
      <c r="I1405" t="s">
        <v>582</v>
      </c>
      <c r="J1405" t="s">
        <v>598</v>
      </c>
      <c r="K1405" t="s">
        <v>2225</v>
      </c>
      <c r="L1405" t="s">
        <v>2325</v>
      </c>
      <c r="M1405" t="s">
        <v>2320</v>
      </c>
      <c r="N1405" t="s">
        <v>1745</v>
      </c>
      <c r="O1405" t="s">
        <v>660</v>
      </c>
      <c r="P1405" t="s">
        <v>1129</v>
      </c>
      <c r="Q1405" t="s">
        <v>2322</v>
      </c>
      <c r="R1405" t="s">
        <v>2326</v>
      </c>
    </row>
    <row r="1406" spans="1:18" x14ac:dyDescent="0.2">
      <c r="A1406" s="1124">
        <v>11065167027000</v>
      </c>
      <c r="B1406" t="s">
        <v>1624</v>
      </c>
      <c r="C1406">
        <v>10</v>
      </c>
      <c r="D1406">
        <v>65</v>
      </c>
      <c r="E1406">
        <v>16</v>
      </c>
      <c r="F1406">
        <v>7027000</v>
      </c>
      <c r="G1406" t="s">
        <v>1631</v>
      </c>
      <c r="H1406" t="s">
        <v>2198</v>
      </c>
      <c r="I1406" t="s">
        <v>582</v>
      </c>
      <c r="J1406" t="s">
        <v>598</v>
      </c>
      <c r="K1406" t="s">
        <v>2225</v>
      </c>
      <c r="L1406" t="s">
        <v>2325</v>
      </c>
      <c r="M1406" t="s">
        <v>2320</v>
      </c>
      <c r="N1406" t="s">
        <v>1745</v>
      </c>
      <c r="O1406" t="s">
        <v>660</v>
      </c>
      <c r="P1406" t="s">
        <v>1129</v>
      </c>
      <c r="Q1406" t="s">
        <v>2322</v>
      </c>
      <c r="R1406" t="s">
        <v>2326</v>
      </c>
    </row>
    <row r="1407" spans="1:18" x14ac:dyDescent="0.2">
      <c r="A1407" s="1124">
        <v>11065167031000</v>
      </c>
      <c r="B1407" t="s">
        <v>1624</v>
      </c>
      <c r="C1407">
        <v>10</v>
      </c>
      <c r="D1407">
        <v>65</v>
      </c>
      <c r="E1407">
        <v>16</v>
      </c>
      <c r="F1407">
        <v>7031000</v>
      </c>
      <c r="G1407" t="s">
        <v>1632</v>
      </c>
      <c r="H1407" t="s">
        <v>2198</v>
      </c>
      <c r="I1407" t="s">
        <v>582</v>
      </c>
      <c r="J1407" t="s">
        <v>598</v>
      </c>
      <c r="K1407" t="s">
        <v>2225</v>
      </c>
      <c r="L1407" t="s">
        <v>2325</v>
      </c>
      <c r="M1407" t="s">
        <v>2320</v>
      </c>
      <c r="N1407" t="s">
        <v>1745</v>
      </c>
      <c r="O1407" t="s">
        <v>660</v>
      </c>
      <c r="P1407" t="s">
        <v>1129</v>
      </c>
      <c r="Q1407" t="s">
        <v>2322</v>
      </c>
      <c r="R1407" t="s">
        <v>2326</v>
      </c>
    </row>
    <row r="1408" spans="1:18" x14ac:dyDescent="0.2">
      <c r="A1408" s="1124">
        <v>11065167032000</v>
      </c>
      <c r="B1408" t="s">
        <v>1624</v>
      </c>
      <c r="C1408">
        <v>10</v>
      </c>
      <c r="D1408">
        <v>65</v>
      </c>
      <c r="E1408">
        <v>16</v>
      </c>
      <c r="F1408">
        <v>7032000</v>
      </c>
      <c r="G1408" t="s">
        <v>1633</v>
      </c>
      <c r="H1408" t="s">
        <v>2198</v>
      </c>
      <c r="I1408" t="s">
        <v>582</v>
      </c>
      <c r="J1408" t="s">
        <v>598</v>
      </c>
      <c r="K1408" t="s">
        <v>2225</v>
      </c>
      <c r="L1408" t="s">
        <v>2325</v>
      </c>
      <c r="M1408" t="s">
        <v>2320</v>
      </c>
      <c r="N1408" t="s">
        <v>1745</v>
      </c>
      <c r="O1408" t="s">
        <v>660</v>
      </c>
      <c r="P1408" t="s">
        <v>1129</v>
      </c>
      <c r="Q1408" t="s">
        <v>2322</v>
      </c>
      <c r="R1408" t="s">
        <v>2326</v>
      </c>
    </row>
    <row r="1409" spans="1:18" x14ac:dyDescent="0.2">
      <c r="A1409" s="1124">
        <v>11065167033000</v>
      </c>
      <c r="B1409" t="s">
        <v>1624</v>
      </c>
      <c r="C1409">
        <v>10</v>
      </c>
      <c r="D1409">
        <v>65</v>
      </c>
      <c r="E1409">
        <v>16</v>
      </c>
      <c r="F1409">
        <v>7033000</v>
      </c>
      <c r="G1409" t="s">
        <v>1668</v>
      </c>
      <c r="H1409" t="s">
        <v>2198</v>
      </c>
      <c r="I1409" t="s">
        <v>582</v>
      </c>
      <c r="J1409" t="s">
        <v>598</v>
      </c>
      <c r="K1409" t="s">
        <v>2225</v>
      </c>
      <c r="L1409" t="s">
        <v>2325</v>
      </c>
      <c r="M1409" t="s">
        <v>2320</v>
      </c>
      <c r="N1409" t="s">
        <v>1745</v>
      </c>
      <c r="O1409" t="s">
        <v>660</v>
      </c>
      <c r="P1409" t="s">
        <v>1129</v>
      </c>
      <c r="Q1409" t="s">
        <v>2322</v>
      </c>
      <c r="R1409" t="s">
        <v>2326</v>
      </c>
    </row>
    <row r="1410" spans="1:18" x14ac:dyDescent="0.2">
      <c r="A1410" s="1124">
        <v>11065167034000</v>
      </c>
      <c r="B1410" t="s">
        <v>1624</v>
      </c>
      <c r="C1410">
        <v>10</v>
      </c>
      <c r="D1410">
        <v>65</v>
      </c>
      <c r="E1410">
        <v>16</v>
      </c>
      <c r="F1410">
        <v>7034000</v>
      </c>
      <c r="G1410" t="s">
        <v>1634</v>
      </c>
      <c r="H1410" t="s">
        <v>2198</v>
      </c>
      <c r="I1410" t="s">
        <v>582</v>
      </c>
      <c r="J1410" t="s">
        <v>598</v>
      </c>
      <c r="K1410" t="s">
        <v>2225</v>
      </c>
      <c r="L1410" t="s">
        <v>2325</v>
      </c>
      <c r="M1410" t="s">
        <v>2320</v>
      </c>
      <c r="N1410" t="s">
        <v>1745</v>
      </c>
      <c r="O1410" t="s">
        <v>660</v>
      </c>
      <c r="P1410" t="s">
        <v>1129</v>
      </c>
      <c r="Q1410" t="s">
        <v>2322</v>
      </c>
      <c r="R1410" t="s">
        <v>2326</v>
      </c>
    </row>
    <row r="1411" spans="1:18" x14ac:dyDescent="0.2">
      <c r="A1411" s="1124">
        <v>11065167035000</v>
      </c>
      <c r="B1411" t="s">
        <v>1624</v>
      </c>
      <c r="C1411">
        <v>10</v>
      </c>
      <c r="D1411">
        <v>65</v>
      </c>
      <c r="E1411">
        <v>16</v>
      </c>
      <c r="F1411">
        <v>7035000</v>
      </c>
      <c r="G1411" t="s">
        <v>2222</v>
      </c>
      <c r="H1411" t="s">
        <v>2198</v>
      </c>
      <c r="I1411" t="s">
        <v>582</v>
      </c>
      <c r="J1411" t="s">
        <v>598</v>
      </c>
      <c r="K1411" t="s">
        <v>2225</v>
      </c>
      <c r="L1411" t="s">
        <v>2325</v>
      </c>
      <c r="M1411" t="s">
        <v>2320</v>
      </c>
      <c r="N1411" t="s">
        <v>1745</v>
      </c>
      <c r="O1411" t="s">
        <v>660</v>
      </c>
      <c r="P1411" t="s">
        <v>1129</v>
      </c>
      <c r="Q1411" t="s">
        <v>2322</v>
      </c>
      <c r="R1411" t="s">
        <v>2326</v>
      </c>
    </row>
    <row r="1412" spans="1:18" x14ac:dyDescent="0.2">
      <c r="A1412" s="1124">
        <v>11065167575000</v>
      </c>
      <c r="B1412" t="s">
        <v>1624</v>
      </c>
      <c r="C1412">
        <v>10</v>
      </c>
      <c r="D1412">
        <v>65</v>
      </c>
      <c r="E1412">
        <v>16</v>
      </c>
      <c r="F1412">
        <v>7575000</v>
      </c>
      <c r="G1412" t="s">
        <v>1772</v>
      </c>
      <c r="H1412" t="s">
        <v>2198</v>
      </c>
      <c r="I1412" t="s">
        <v>582</v>
      </c>
      <c r="J1412" t="s">
        <v>598</v>
      </c>
      <c r="K1412" t="s">
        <v>2225</v>
      </c>
      <c r="L1412" t="s">
        <v>2325</v>
      </c>
      <c r="M1412" t="s">
        <v>2320</v>
      </c>
      <c r="N1412" t="s">
        <v>1745</v>
      </c>
      <c r="O1412" t="s">
        <v>660</v>
      </c>
      <c r="P1412" t="s">
        <v>1129</v>
      </c>
      <c r="Q1412" t="s">
        <v>2322</v>
      </c>
      <c r="R1412" t="s">
        <v>2326</v>
      </c>
    </row>
    <row r="1413" spans="1:18" x14ac:dyDescent="0.2">
      <c r="A1413" s="1124">
        <v>11065167636000</v>
      </c>
      <c r="B1413" t="s">
        <v>1624</v>
      </c>
      <c r="C1413">
        <v>10</v>
      </c>
      <c r="D1413">
        <v>65</v>
      </c>
      <c r="E1413">
        <v>16</v>
      </c>
      <c r="F1413">
        <v>7636000</v>
      </c>
      <c r="G1413" t="s">
        <v>1765</v>
      </c>
      <c r="H1413" t="s">
        <v>2198</v>
      </c>
      <c r="I1413" t="s">
        <v>582</v>
      </c>
      <c r="J1413" t="s">
        <v>598</v>
      </c>
      <c r="K1413" t="s">
        <v>2225</v>
      </c>
      <c r="L1413" t="s">
        <v>2325</v>
      </c>
      <c r="M1413" t="s">
        <v>2320</v>
      </c>
      <c r="N1413" t="s">
        <v>1745</v>
      </c>
      <c r="O1413" t="s">
        <v>660</v>
      </c>
      <c r="P1413" t="s">
        <v>1129</v>
      </c>
      <c r="Q1413" t="s">
        <v>2322</v>
      </c>
      <c r="R1413" t="s">
        <v>2326</v>
      </c>
    </row>
    <row r="1414" spans="1:18" x14ac:dyDescent="0.2">
      <c r="A1414" s="1124">
        <v>11065167658000</v>
      </c>
      <c r="B1414" t="s">
        <v>1624</v>
      </c>
      <c r="C1414">
        <v>10</v>
      </c>
      <c r="D1414">
        <v>65</v>
      </c>
      <c r="E1414">
        <v>16</v>
      </c>
      <c r="F1414">
        <v>7658000</v>
      </c>
      <c r="G1414" t="s">
        <v>1766</v>
      </c>
      <c r="H1414" t="s">
        <v>2198</v>
      </c>
      <c r="I1414" t="s">
        <v>582</v>
      </c>
      <c r="J1414" t="s">
        <v>598</v>
      </c>
      <c r="K1414" t="s">
        <v>2225</v>
      </c>
      <c r="L1414" t="s">
        <v>2325</v>
      </c>
      <c r="M1414" t="s">
        <v>2320</v>
      </c>
      <c r="N1414" t="s">
        <v>1745</v>
      </c>
      <c r="O1414" t="s">
        <v>660</v>
      </c>
      <c r="P1414" t="s">
        <v>1129</v>
      </c>
      <c r="Q1414" t="s">
        <v>2322</v>
      </c>
      <c r="R1414" t="s">
        <v>2326</v>
      </c>
    </row>
    <row r="1415" spans="1:18" x14ac:dyDescent="0.2">
      <c r="A1415" s="1124">
        <v>11065167705000</v>
      </c>
      <c r="B1415" t="s">
        <v>1624</v>
      </c>
      <c r="C1415">
        <v>10</v>
      </c>
      <c r="D1415">
        <v>65</v>
      </c>
      <c r="E1415">
        <v>16</v>
      </c>
      <c r="F1415">
        <v>7705000</v>
      </c>
      <c r="G1415" t="s">
        <v>1767</v>
      </c>
      <c r="H1415" t="s">
        <v>2198</v>
      </c>
      <c r="I1415" t="s">
        <v>582</v>
      </c>
      <c r="J1415" t="s">
        <v>598</v>
      </c>
      <c r="K1415" t="s">
        <v>2225</v>
      </c>
      <c r="L1415" t="s">
        <v>2325</v>
      </c>
      <c r="M1415" t="s">
        <v>2320</v>
      </c>
      <c r="N1415" t="s">
        <v>1745</v>
      </c>
      <c r="O1415" t="s">
        <v>660</v>
      </c>
      <c r="P1415" t="s">
        <v>1129</v>
      </c>
      <c r="Q1415" t="s">
        <v>2322</v>
      </c>
      <c r="R1415" t="s">
        <v>2326</v>
      </c>
    </row>
    <row r="1416" spans="1:18" x14ac:dyDescent="0.2">
      <c r="A1416" s="1124">
        <v>11065167785000</v>
      </c>
      <c r="B1416" t="s">
        <v>1624</v>
      </c>
      <c r="C1416">
        <v>10</v>
      </c>
      <c r="D1416">
        <v>65</v>
      </c>
      <c r="E1416">
        <v>16</v>
      </c>
      <c r="F1416">
        <v>7785000</v>
      </c>
      <c r="G1416" t="s">
        <v>1638</v>
      </c>
      <c r="H1416" t="s">
        <v>2198</v>
      </c>
      <c r="I1416" t="s">
        <v>582</v>
      </c>
      <c r="J1416" t="s">
        <v>598</v>
      </c>
      <c r="K1416" t="s">
        <v>2225</v>
      </c>
      <c r="L1416" t="s">
        <v>2325</v>
      </c>
      <c r="M1416" t="s">
        <v>2320</v>
      </c>
      <c r="N1416" t="s">
        <v>1745</v>
      </c>
      <c r="O1416" t="s">
        <v>660</v>
      </c>
      <c r="P1416" t="s">
        <v>1129</v>
      </c>
      <c r="Q1416" t="s">
        <v>2322</v>
      </c>
      <c r="R1416" t="s">
        <v>2326</v>
      </c>
    </row>
    <row r="1417" spans="1:18" x14ac:dyDescent="0.2">
      <c r="A1417" s="1124">
        <v>11065167824000</v>
      </c>
      <c r="B1417" t="s">
        <v>1624</v>
      </c>
      <c r="C1417">
        <v>10</v>
      </c>
      <c r="D1417">
        <v>65</v>
      </c>
      <c r="E1417">
        <v>16</v>
      </c>
      <c r="F1417">
        <v>7824000</v>
      </c>
      <c r="G1417" t="s">
        <v>1639</v>
      </c>
      <c r="H1417" t="s">
        <v>2198</v>
      </c>
      <c r="I1417" t="s">
        <v>582</v>
      </c>
      <c r="J1417" t="s">
        <v>598</v>
      </c>
      <c r="K1417" t="s">
        <v>2225</v>
      </c>
      <c r="L1417" t="s">
        <v>2325</v>
      </c>
      <c r="M1417" t="s">
        <v>2320</v>
      </c>
      <c r="N1417" t="s">
        <v>1745</v>
      </c>
      <c r="O1417" t="s">
        <v>660</v>
      </c>
      <c r="P1417" t="s">
        <v>1129</v>
      </c>
      <c r="Q1417" t="s">
        <v>2322</v>
      </c>
      <c r="R1417" t="s">
        <v>2326</v>
      </c>
    </row>
    <row r="1418" spans="1:18" x14ac:dyDescent="0.2">
      <c r="A1418" s="1124">
        <v>11065167851000</v>
      </c>
      <c r="B1418" t="s">
        <v>1624</v>
      </c>
      <c r="C1418">
        <v>10</v>
      </c>
      <c r="D1418">
        <v>65</v>
      </c>
      <c r="E1418">
        <v>16</v>
      </c>
      <c r="F1418">
        <v>7851000</v>
      </c>
      <c r="G1418" t="s">
        <v>1768</v>
      </c>
      <c r="H1418" t="s">
        <v>2198</v>
      </c>
      <c r="I1418" t="s">
        <v>582</v>
      </c>
      <c r="J1418" t="s">
        <v>598</v>
      </c>
      <c r="K1418" t="s">
        <v>2225</v>
      </c>
      <c r="L1418" t="s">
        <v>2325</v>
      </c>
      <c r="M1418" t="s">
        <v>2320</v>
      </c>
      <c r="N1418" t="s">
        <v>1745</v>
      </c>
      <c r="O1418" t="s">
        <v>660</v>
      </c>
      <c r="P1418" t="s">
        <v>1129</v>
      </c>
      <c r="Q1418" t="s">
        <v>2322</v>
      </c>
      <c r="R1418" t="s">
        <v>2326</v>
      </c>
    </row>
    <row r="1419" spans="1:18" x14ac:dyDescent="0.2">
      <c r="A1419" s="1124">
        <v>11065167859000</v>
      </c>
      <c r="B1419" t="s">
        <v>1624</v>
      </c>
      <c r="C1419">
        <v>10</v>
      </c>
      <c r="D1419">
        <v>65</v>
      </c>
      <c r="E1419">
        <v>16</v>
      </c>
      <c r="F1419">
        <v>7859000</v>
      </c>
      <c r="G1419" t="s">
        <v>1769</v>
      </c>
      <c r="H1419" t="s">
        <v>2198</v>
      </c>
      <c r="I1419" t="s">
        <v>582</v>
      </c>
      <c r="J1419" t="s">
        <v>598</v>
      </c>
      <c r="K1419" t="s">
        <v>2225</v>
      </c>
      <c r="L1419" t="s">
        <v>2325</v>
      </c>
      <c r="M1419" t="s">
        <v>2320</v>
      </c>
      <c r="N1419" t="s">
        <v>1745</v>
      </c>
      <c r="O1419" t="s">
        <v>660</v>
      </c>
      <c r="P1419" t="s">
        <v>1129</v>
      </c>
      <c r="Q1419" t="s">
        <v>2322</v>
      </c>
      <c r="R1419" t="s">
        <v>2326</v>
      </c>
    </row>
    <row r="1420" spans="1:18" x14ac:dyDescent="0.2">
      <c r="A1420" s="1124">
        <v>11065167860000</v>
      </c>
      <c r="B1420" t="s">
        <v>1624</v>
      </c>
      <c r="C1420">
        <v>10</v>
      </c>
      <c r="D1420">
        <v>65</v>
      </c>
      <c r="E1420">
        <v>16</v>
      </c>
      <c r="F1420">
        <v>7860000</v>
      </c>
      <c r="G1420" t="s">
        <v>2348</v>
      </c>
      <c r="H1420" t="s">
        <v>2198</v>
      </c>
      <c r="I1420" t="s">
        <v>582</v>
      </c>
      <c r="J1420" t="s">
        <v>598</v>
      </c>
      <c r="K1420" t="s">
        <v>2225</v>
      </c>
      <c r="L1420" t="s">
        <v>2325</v>
      </c>
      <c r="M1420" t="s">
        <v>2320</v>
      </c>
      <c r="N1420" t="s">
        <v>1745</v>
      </c>
      <c r="O1420" t="s">
        <v>660</v>
      </c>
      <c r="P1420" t="s">
        <v>1129</v>
      </c>
      <c r="Q1420" t="s">
        <v>2322</v>
      </c>
      <c r="R1420" t="s">
        <v>2326</v>
      </c>
    </row>
    <row r="1421" spans="1:18" x14ac:dyDescent="0.2">
      <c r="A1421" s="1124">
        <v>11065167867000</v>
      </c>
      <c r="B1421" t="s">
        <v>1624</v>
      </c>
      <c r="C1421">
        <v>10</v>
      </c>
      <c r="D1421">
        <v>65</v>
      </c>
      <c r="E1421">
        <v>16</v>
      </c>
      <c r="F1421">
        <v>7867000</v>
      </c>
      <c r="G1421" t="s">
        <v>1770</v>
      </c>
      <c r="H1421" t="s">
        <v>2198</v>
      </c>
      <c r="I1421" t="s">
        <v>582</v>
      </c>
      <c r="J1421" t="s">
        <v>598</v>
      </c>
      <c r="K1421" t="s">
        <v>2225</v>
      </c>
      <c r="L1421" t="s">
        <v>2325</v>
      </c>
      <c r="M1421" t="s">
        <v>2320</v>
      </c>
      <c r="N1421" t="s">
        <v>1745</v>
      </c>
      <c r="O1421" t="s">
        <v>660</v>
      </c>
      <c r="P1421" t="s">
        <v>1129</v>
      </c>
      <c r="Q1421" t="s">
        <v>2322</v>
      </c>
      <c r="R1421" t="s">
        <v>2326</v>
      </c>
    </row>
    <row r="1422" spans="1:18" x14ac:dyDescent="0.2">
      <c r="A1422" s="1124">
        <v>11065167895000</v>
      </c>
      <c r="B1422" t="s">
        <v>1624</v>
      </c>
      <c r="C1422">
        <v>10</v>
      </c>
      <c r="D1422">
        <v>65</v>
      </c>
      <c r="E1422">
        <v>16</v>
      </c>
      <c r="F1422">
        <v>7895000</v>
      </c>
      <c r="G1422" t="s">
        <v>2350</v>
      </c>
      <c r="H1422" t="s">
        <v>2198</v>
      </c>
      <c r="I1422" t="s">
        <v>582</v>
      </c>
      <c r="J1422" t="s">
        <v>598</v>
      </c>
      <c r="K1422" t="s">
        <v>2225</v>
      </c>
      <c r="L1422" t="s">
        <v>2325</v>
      </c>
      <c r="M1422" t="s">
        <v>2320</v>
      </c>
      <c r="N1422" t="s">
        <v>1745</v>
      </c>
      <c r="O1422" t="s">
        <v>660</v>
      </c>
      <c r="P1422" t="s">
        <v>1129</v>
      </c>
      <c r="Q1422" t="s">
        <v>2322</v>
      </c>
      <c r="R1422" t="s">
        <v>2326</v>
      </c>
    </row>
    <row r="1423" spans="1:18" hidden="1" x14ac:dyDescent="0.2">
      <c r="A1423" s="1124">
        <v>11065175237000</v>
      </c>
      <c r="B1423" t="s">
        <v>1624</v>
      </c>
      <c r="C1423">
        <v>10</v>
      </c>
      <c r="D1423">
        <v>65</v>
      </c>
      <c r="E1423">
        <v>17</v>
      </c>
      <c r="F1423">
        <v>5237000</v>
      </c>
      <c r="G1423" t="s">
        <v>2333</v>
      </c>
      <c r="H1423" t="s">
        <v>2198</v>
      </c>
      <c r="I1423" t="s">
        <v>1625</v>
      </c>
      <c r="J1423" t="s">
        <v>1245</v>
      </c>
      <c r="L1423" t="s">
        <v>2325</v>
      </c>
      <c r="M1423" t="s">
        <v>2320</v>
      </c>
      <c r="N1423" t="s">
        <v>1745</v>
      </c>
      <c r="O1423" t="s">
        <v>660</v>
      </c>
      <c r="P1423" t="s">
        <v>1129</v>
      </c>
      <c r="Q1423" t="s">
        <v>2322</v>
      </c>
      <c r="R1423" t="s">
        <v>2326</v>
      </c>
    </row>
    <row r="1424" spans="1:18" x14ac:dyDescent="0.2">
      <c r="A1424" s="1124">
        <v>11065177010000</v>
      </c>
      <c r="B1424" t="s">
        <v>1624</v>
      </c>
      <c r="C1424">
        <v>10</v>
      </c>
      <c r="D1424">
        <v>65</v>
      </c>
      <c r="E1424">
        <v>17</v>
      </c>
      <c r="F1424">
        <v>7010000</v>
      </c>
      <c r="G1424" t="s">
        <v>1628</v>
      </c>
      <c r="H1424" t="s">
        <v>2198</v>
      </c>
      <c r="I1424" t="s">
        <v>582</v>
      </c>
      <c r="J1424" t="s">
        <v>598</v>
      </c>
      <c r="K1424" t="s">
        <v>2225</v>
      </c>
      <c r="L1424" t="s">
        <v>2325</v>
      </c>
      <c r="M1424" t="s">
        <v>2320</v>
      </c>
      <c r="N1424" t="s">
        <v>1745</v>
      </c>
      <c r="O1424" t="s">
        <v>660</v>
      </c>
      <c r="P1424" t="s">
        <v>1129</v>
      </c>
      <c r="Q1424" t="s">
        <v>2322</v>
      </c>
      <c r="R1424" t="s">
        <v>2326</v>
      </c>
    </row>
    <row r="1425" spans="1:18" x14ac:dyDescent="0.2">
      <c r="A1425" s="1124">
        <v>11065177011000</v>
      </c>
      <c r="B1425" t="s">
        <v>1624</v>
      </c>
      <c r="C1425">
        <v>10</v>
      </c>
      <c r="D1425">
        <v>65</v>
      </c>
      <c r="E1425">
        <v>17</v>
      </c>
      <c r="F1425">
        <v>7011000</v>
      </c>
      <c r="G1425" t="s">
        <v>1642</v>
      </c>
      <c r="H1425" t="s">
        <v>2198</v>
      </c>
      <c r="I1425" t="s">
        <v>582</v>
      </c>
      <c r="J1425" t="s">
        <v>598</v>
      </c>
      <c r="K1425" t="s">
        <v>2225</v>
      </c>
      <c r="L1425" t="s">
        <v>2325</v>
      </c>
      <c r="M1425" t="s">
        <v>2320</v>
      </c>
      <c r="N1425" t="s">
        <v>1745</v>
      </c>
      <c r="O1425" t="s">
        <v>660</v>
      </c>
      <c r="P1425" t="s">
        <v>1129</v>
      </c>
      <c r="Q1425" t="s">
        <v>2322</v>
      </c>
      <c r="R1425" t="s">
        <v>2326</v>
      </c>
    </row>
    <row r="1426" spans="1:18" x14ac:dyDescent="0.2">
      <c r="A1426" s="1124">
        <v>11065177012000</v>
      </c>
      <c r="B1426" t="s">
        <v>1624</v>
      </c>
      <c r="C1426">
        <v>10</v>
      </c>
      <c r="D1426">
        <v>65</v>
      </c>
      <c r="E1426">
        <v>17</v>
      </c>
      <c r="F1426">
        <v>7012000</v>
      </c>
      <c r="G1426" t="s">
        <v>1629</v>
      </c>
      <c r="H1426" t="s">
        <v>2198</v>
      </c>
      <c r="I1426" t="s">
        <v>582</v>
      </c>
      <c r="J1426" t="s">
        <v>598</v>
      </c>
      <c r="K1426" t="s">
        <v>2225</v>
      </c>
      <c r="L1426" t="s">
        <v>2325</v>
      </c>
      <c r="M1426" t="s">
        <v>2320</v>
      </c>
      <c r="N1426" t="s">
        <v>1745</v>
      </c>
      <c r="O1426" t="s">
        <v>660</v>
      </c>
      <c r="P1426" t="s">
        <v>1129</v>
      </c>
      <c r="Q1426" t="s">
        <v>2322</v>
      </c>
      <c r="R1426" t="s">
        <v>2326</v>
      </c>
    </row>
    <row r="1427" spans="1:18" x14ac:dyDescent="0.2">
      <c r="A1427" s="1124">
        <v>11065177013000</v>
      </c>
      <c r="B1427" t="s">
        <v>1624</v>
      </c>
      <c r="C1427">
        <v>10</v>
      </c>
      <c r="D1427">
        <v>65</v>
      </c>
      <c r="E1427">
        <v>17</v>
      </c>
      <c r="F1427">
        <v>7013000</v>
      </c>
      <c r="G1427" t="s">
        <v>1698</v>
      </c>
      <c r="H1427" t="s">
        <v>2198</v>
      </c>
      <c r="I1427" t="s">
        <v>582</v>
      </c>
      <c r="J1427" t="s">
        <v>598</v>
      </c>
      <c r="K1427" t="s">
        <v>2225</v>
      </c>
      <c r="L1427" t="s">
        <v>2325</v>
      </c>
      <c r="M1427" t="s">
        <v>2320</v>
      </c>
      <c r="N1427" t="s">
        <v>1745</v>
      </c>
      <c r="O1427" t="s">
        <v>660</v>
      </c>
      <c r="P1427" t="s">
        <v>1129</v>
      </c>
      <c r="Q1427" t="s">
        <v>2322</v>
      </c>
      <c r="R1427" t="s">
        <v>2326</v>
      </c>
    </row>
    <row r="1428" spans="1:18" x14ac:dyDescent="0.2">
      <c r="A1428" s="1124">
        <v>11065177014000</v>
      </c>
      <c r="B1428" t="s">
        <v>1624</v>
      </c>
      <c r="C1428">
        <v>10</v>
      </c>
      <c r="D1428">
        <v>65</v>
      </c>
      <c r="E1428">
        <v>17</v>
      </c>
      <c r="F1428">
        <v>7014000</v>
      </c>
      <c r="G1428" t="s">
        <v>1630</v>
      </c>
      <c r="H1428" t="s">
        <v>2198</v>
      </c>
      <c r="I1428" t="s">
        <v>582</v>
      </c>
      <c r="J1428" t="s">
        <v>598</v>
      </c>
      <c r="K1428" t="s">
        <v>2225</v>
      </c>
      <c r="L1428" t="s">
        <v>2325</v>
      </c>
      <c r="M1428" t="s">
        <v>2320</v>
      </c>
      <c r="N1428" t="s">
        <v>1745</v>
      </c>
      <c r="O1428" t="s">
        <v>660</v>
      </c>
      <c r="P1428" t="s">
        <v>1129</v>
      </c>
      <c r="Q1428" t="s">
        <v>2322</v>
      </c>
      <c r="R1428" t="s">
        <v>2326</v>
      </c>
    </row>
    <row r="1429" spans="1:18" x14ac:dyDescent="0.2">
      <c r="A1429" s="1124">
        <v>11065177015000</v>
      </c>
      <c r="B1429" t="s">
        <v>1624</v>
      </c>
      <c r="C1429">
        <v>10</v>
      </c>
      <c r="D1429">
        <v>65</v>
      </c>
      <c r="E1429">
        <v>17</v>
      </c>
      <c r="F1429">
        <v>7015000</v>
      </c>
      <c r="G1429" t="s">
        <v>1699</v>
      </c>
      <c r="H1429" t="s">
        <v>2198</v>
      </c>
      <c r="I1429" t="s">
        <v>582</v>
      </c>
      <c r="J1429" t="s">
        <v>598</v>
      </c>
      <c r="K1429" t="s">
        <v>2225</v>
      </c>
      <c r="L1429" t="s">
        <v>2325</v>
      </c>
      <c r="M1429" t="s">
        <v>2320</v>
      </c>
      <c r="N1429" t="s">
        <v>1745</v>
      </c>
      <c r="O1429" t="s">
        <v>660</v>
      </c>
      <c r="P1429" t="s">
        <v>1129</v>
      </c>
      <c r="Q1429" t="s">
        <v>2322</v>
      </c>
      <c r="R1429" t="s">
        <v>2326</v>
      </c>
    </row>
    <row r="1430" spans="1:18" x14ac:dyDescent="0.2">
      <c r="A1430" s="1124">
        <v>11065177020000</v>
      </c>
      <c r="B1430" t="s">
        <v>1624</v>
      </c>
      <c r="C1430">
        <v>10</v>
      </c>
      <c r="D1430">
        <v>65</v>
      </c>
      <c r="E1430">
        <v>17</v>
      </c>
      <c r="F1430">
        <v>7020000</v>
      </c>
      <c r="G1430" t="s">
        <v>1741</v>
      </c>
      <c r="H1430" t="s">
        <v>2198</v>
      </c>
      <c r="I1430" t="s">
        <v>582</v>
      </c>
      <c r="J1430" t="s">
        <v>598</v>
      </c>
      <c r="K1430" t="s">
        <v>2225</v>
      </c>
      <c r="L1430" t="s">
        <v>2325</v>
      </c>
      <c r="M1430" t="s">
        <v>2320</v>
      </c>
      <c r="N1430" t="s">
        <v>1745</v>
      </c>
      <c r="O1430" t="s">
        <v>660</v>
      </c>
      <c r="P1430" t="s">
        <v>1129</v>
      </c>
      <c r="Q1430" t="s">
        <v>2322</v>
      </c>
      <c r="R1430" t="s">
        <v>2326</v>
      </c>
    </row>
    <row r="1431" spans="1:18" x14ac:dyDescent="0.2">
      <c r="A1431" s="1124">
        <v>11065177021000</v>
      </c>
      <c r="B1431" t="s">
        <v>1624</v>
      </c>
      <c r="C1431">
        <v>10</v>
      </c>
      <c r="D1431">
        <v>65</v>
      </c>
      <c r="E1431">
        <v>17</v>
      </c>
      <c r="F1431">
        <v>7021000</v>
      </c>
      <c r="G1431" t="s">
        <v>1771</v>
      </c>
      <c r="H1431" t="s">
        <v>2198</v>
      </c>
      <c r="I1431" t="s">
        <v>582</v>
      </c>
      <c r="J1431" t="s">
        <v>598</v>
      </c>
      <c r="K1431" t="s">
        <v>2225</v>
      </c>
      <c r="L1431" t="s">
        <v>2325</v>
      </c>
      <c r="M1431" t="s">
        <v>2320</v>
      </c>
      <c r="N1431" t="s">
        <v>1745</v>
      </c>
      <c r="O1431" t="s">
        <v>660</v>
      </c>
      <c r="P1431" t="s">
        <v>1129</v>
      </c>
      <c r="Q1431" t="s">
        <v>2322</v>
      </c>
      <c r="R1431" t="s">
        <v>2326</v>
      </c>
    </row>
    <row r="1432" spans="1:18" x14ac:dyDescent="0.2">
      <c r="A1432" s="1124">
        <v>11065177027000</v>
      </c>
      <c r="B1432" t="s">
        <v>1624</v>
      </c>
      <c r="C1432">
        <v>10</v>
      </c>
      <c r="D1432">
        <v>65</v>
      </c>
      <c r="E1432">
        <v>17</v>
      </c>
      <c r="F1432">
        <v>7027000</v>
      </c>
      <c r="G1432" t="s">
        <v>1631</v>
      </c>
      <c r="H1432" t="s">
        <v>2198</v>
      </c>
      <c r="I1432" t="s">
        <v>582</v>
      </c>
      <c r="J1432" t="s">
        <v>598</v>
      </c>
      <c r="K1432" t="s">
        <v>2225</v>
      </c>
      <c r="L1432" t="s">
        <v>2325</v>
      </c>
      <c r="M1432" t="s">
        <v>2320</v>
      </c>
      <c r="N1432" t="s">
        <v>1745</v>
      </c>
      <c r="O1432" t="s">
        <v>660</v>
      </c>
      <c r="P1432" t="s">
        <v>1129</v>
      </c>
      <c r="Q1432" t="s">
        <v>2322</v>
      </c>
      <c r="R1432" t="s">
        <v>2326</v>
      </c>
    </row>
    <row r="1433" spans="1:18" x14ac:dyDescent="0.2">
      <c r="A1433" s="1124">
        <v>11065177031000</v>
      </c>
      <c r="B1433" t="s">
        <v>1624</v>
      </c>
      <c r="C1433">
        <v>10</v>
      </c>
      <c r="D1433">
        <v>65</v>
      </c>
      <c r="E1433">
        <v>17</v>
      </c>
      <c r="F1433">
        <v>7031000</v>
      </c>
      <c r="G1433" t="s">
        <v>1632</v>
      </c>
      <c r="H1433" t="s">
        <v>2198</v>
      </c>
      <c r="I1433" t="s">
        <v>582</v>
      </c>
      <c r="J1433" t="s">
        <v>598</v>
      </c>
      <c r="K1433" t="s">
        <v>2225</v>
      </c>
      <c r="L1433" t="s">
        <v>2325</v>
      </c>
      <c r="M1433" t="s">
        <v>2320</v>
      </c>
      <c r="N1433" t="s">
        <v>1745</v>
      </c>
      <c r="O1433" t="s">
        <v>660</v>
      </c>
      <c r="P1433" t="s">
        <v>1129</v>
      </c>
      <c r="Q1433" t="s">
        <v>2322</v>
      </c>
      <c r="R1433" t="s">
        <v>2326</v>
      </c>
    </row>
    <row r="1434" spans="1:18" x14ac:dyDescent="0.2">
      <c r="A1434" s="1124">
        <v>11065177032000</v>
      </c>
      <c r="B1434" t="s">
        <v>1624</v>
      </c>
      <c r="C1434">
        <v>10</v>
      </c>
      <c r="D1434">
        <v>65</v>
      </c>
      <c r="E1434">
        <v>17</v>
      </c>
      <c r="F1434">
        <v>7032000</v>
      </c>
      <c r="G1434" t="s">
        <v>1633</v>
      </c>
      <c r="H1434" t="s">
        <v>2198</v>
      </c>
      <c r="I1434" t="s">
        <v>582</v>
      </c>
      <c r="J1434" t="s">
        <v>598</v>
      </c>
      <c r="K1434" t="s">
        <v>2225</v>
      </c>
      <c r="L1434" t="s">
        <v>2325</v>
      </c>
      <c r="M1434" t="s">
        <v>2320</v>
      </c>
      <c r="N1434" t="s">
        <v>1745</v>
      </c>
      <c r="O1434" t="s">
        <v>660</v>
      </c>
      <c r="P1434" t="s">
        <v>1129</v>
      </c>
      <c r="Q1434" t="s">
        <v>2322</v>
      </c>
      <c r="R1434" t="s">
        <v>2326</v>
      </c>
    </row>
    <row r="1435" spans="1:18" x14ac:dyDescent="0.2">
      <c r="A1435" s="1124">
        <v>11065177033000</v>
      </c>
      <c r="B1435" t="s">
        <v>1624</v>
      </c>
      <c r="C1435">
        <v>10</v>
      </c>
      <c r="D1435">
        <v>65</v>
      </c>
      <c r="E1435">
        <v>17</v>
      </c>
      <c r="F1435">
        <v>7033000</v>
      </c>
      <c r="G1435" t="s">
        <v>1668</v>
      </c>
      <c r="H1435" t="s">
        <v>2198</v>
      </c>
      <c r="I1435" t="s">
        <v>582</v>
      </c>
      <c r="J1435" t="s">
        <v>598</v>
      </c>
      <c r="K1435" t="s">
        <v>2225</v>
      </c>
      <c r="L1435" t="s">
        <v>2325</v>
      </c>
      <c r="M1435" t="s">
        <v>2320</v>
      </c>
      <c r="N1435" t="s">
        <v>1745</v>
      </c>
      <c r="O1435" t="s">
        <v>660</v>
      </c>
      <c r="P1435" t="s">
        <v>1129</v>
      </c>
      <c r="Q1435" t="s">
        <v>2322</v>
      </c>
      <c r="R1435" t="s">
        <v>2326</v>
      </c>
    </row>
    <row r="1436" spans="1:18" x14ac:dyDescent="0.2">
      <c r="A1436" s="1124">
        <v>11065177034000</v>
      </c>
      <c r="B1436" t="s">
        <v>1624</v>
      </c>
      <c r="C1436">
        <v>10</v>
      </c>
      <c r="D1436">
        <v>65</v>
      </c>
      <c r="E1436">
        <v>17</v>
      </c>
      <c r="F1436">
        <v>7034000</v>
      </c>
      <c r="G1436" t="s">
        <v>1634</v>
      </c>
      <c r="H1436" t="s">
        <v>2198</v>
      </c>
      <c r="I1436" t="s">
        <v>582</v>
      </c>
      <c r="J1436" t="s">
        <v>598</v>
      </c>
      <c r="K1436" t="s">
        <v>2225</v>
      </c>
      <c r="L1436" t="s">
        <v>2325</v>
      </c>
      <c r="M1436" t="s">
        <v>2320</v>
      </c>
      <c r="N1436" t="s">
        <v>1745</v>
      </c>
      <c r="O1436" t="s">
        <v>660</v>
      </c>
      <c r="P1436" t="s">
        <v>1129</v>
      </c>
      <c r="Q1436" t="s">
        <v>2322</v>
      </c>
      <c r="R1436" t="s">
        <v>2326</v>
      </c>
    </row>
    <row r="1437" spans="1:18" x14ac:dyDescent="0.2">
      <c r="A1437" s="1124">
        <v>11065177575000</v>
      </c>
      <c r="B1437" t="s">
        <v>1624</v>
      </c>
      <c r="C1437">
        <v>10</v>
      </c>
      <c r="D1437">
        <v>65</v>
      </c>
      <c r="E1437">
        <v>17</v>
      </c>
      <c r="F1437">
        <v>7575000</v>
      </c>
      <c r="G1437" t="s">
        <v>1772</v>
      </c>
      <c r="H1437" t="s">
        <v>2198</v>
      </c>
      <c r="I1437" t="s">
        <v>582</v>
      </c>
      <c r="J1437" t="s">
        <v>598</v>
      </c>
      <c r="K1437" t="s">
        <v>2225</v>
      </c>
      <c r="L1437" t="s">
        <v>2325</v>
      </c>
      <c r="M1437" t="s">
        <v>2320</v>
      </c>
      <c r="N1437" t="s">
        <v>1745</v>
      </c>
      <c r="O1437" t="s">
        <v>660</v>
      </c>
      <c r="P1437" t="s">
        <v>1129</v>
      </c>
      <c r="Q1437" t="s">
        <v>2322</v>
      </c>
      <c r="R1437" t="s">
        <v>2326</v>
      </c>
    </row>
    <row r="1438" spans="1:18" x14ac:dyDescent="0.2">
      <c r="A1438" s="1124">
        <v>11065177636000</v>
      </c>
      <c r="B1438" t="s">
        <v>1624</v>
      </c>
      <c r="C1438">
        <v>10</v>
      </c>
      <c r="D1438">
        <v>65</v>
      </c>
      <c r="E1438">
        <v>17</v>
      </c>
      <c r="F1438">
        <v>7636000</v>
      </c>
      <c r="G1438" t="s">
        <v>1765</v>
      </c>
      <c r="H1438" t="s">
        <v>2198</v>
      </c>
      <c r="I1438" t="s">
        <v>582</v>
      </c>
      <c r="J1438" t="s">
        <v>598</v>
      </c>
      <c r="K1438" t="s">
        <v>2225</v>
      </c>
      <c r="L1438" t="s">
        <v>2325</v>
      </c>
      <c r="M1438" t="s">
        <v>2320</v>
      </c>
      <c r="N1438" t="s">
        <v>1745</v>
      </c>
      <c r="O1438" t="s">
        <v>660</v>
      </c>
      <c r="P1438" t="s">
        <v>1129</v>
      </c>
      <c r="Q1438" t="s">
        <v>2322</v>
      </c>
      <c r="R1438" t="s">
        <v>2326</v>
      </c>
    </row>
    <row r="1439" spans="1:18" x14ac:dyDescent="0.2">
      <c r="A1439" s="1124">
        <v>11065177658000</v>
      </c>
      <c r="B1439" t="s">
        <v>1624</v>
      </c>
      <c r="C1439">
        <v>10</v>
      </c>
      <c r="D1439">
        <v>65</v>
      </c>
      <c r="E1439">
        <v>17</v>
      </c>
      <c r="F1439">
        <v>7658000</v>
      </c>
      <c r="G1439" t="s">
        <v>1766</v>
      </c>
      <c r="H1439" t="s">
        <v>2198</v>
      </c>
      <c r="I1439" t="s">
        <v>582</v>
      </c>
      <c r="J1439" t="s">
        <v>598</v>
      </c>
      <c r="K1439" t="s">
        <v>2225</v>
      </c>
      <c r="L1439" t="s">
        <v>2325</v>
      </c>
      <c r="M1439" t="s">
        <v>2320</v>
      </c>
      <c r="N1439" t="s">
        <v>1745</v>
      </c>
      <c r="O1439" t="s">
        <v>660</v>
      </c>
      <c r="P1439" t="s">
        <v>1129</v>
      </c>
      <c r="Q1439" t="s">
        <v>2322</v>
      </c>
      <c r="R1439" t="s">
        <v>2326</v>
      </c>
    </row>
    <row r="1440" spans="1:18" x14ac:dyDescent="0.2">
      <c r="A1440" s="1124">
        <v>11065177705000</v>
      </c>
      <c r="B1440" t="s">
        <v>1624</v>
      </c>
      <c r="C1440">
        <v>10</v>
      </c>
      <c r="D1440">
        <v>65</v>
      </c>
      <c r="E1440">
        <v>17</v>
      </c>
      <c r="F1440">
        <v>7705000</v>
      </c>
      <c r="G1440" t="s">
        <v>1767</v>
      </c>
      <c r="H1440" t="s">
        <v>2198</v>
      </c>
      <c r="I1440" t="s">
        <v>582</v>
      </c>
      <c r="J1440" t="s">
        <v>598</v>
      </c>
      <c r="K1440" t="s">
        <v>2225</v>
      </c>
      <c r="L1440" t="s">
        <v>2325</v>
      </c>
      <c r="M1440" t="s">
        <v>2320</v>
      </c>
      <c r="N1440" t="s">
        <v>1745</v>
      </c>
      <c r="O1440" t="s">
        <v>660</v>
      </c>
      <c r="P1440" t="s">
        <v>1129</v>
      </c>
      <c r="Q1440" t="s">
        <v>2322</v>
      </c>
      <c r="R1440" t="s">
        <v>2326</v>
      </c>
    </row>
    <row r="1441" spans="1:18" x14ac:dyDescent="0.2">
      <c r="A1441" s="1124">
        <v>11065177785000</v>
      </c>
      <c r="B1441" t="s">
        <v>1624</v>
      </c>
      <c r="C1441">
        <v>10</v>
      </c>
      <c r="D1441">
        <v>65</v>
      </c>
      <c r="E1441">
        <v>17</v>
      </c>
      <c r="F1441">
        <v>7785000</v>
      </c>
      <c r="G1441" t="s">
        <v>1638</v>
      </c>
      <c r="H1441" t="s">
        <v>2198</v>
      </c>
      <c r="I1441" t="s">
        <v>582</v>
      </c>
      <c r="J1441" t="s">
        <v>598</v>
      </c>
      <c r="K1441" t="s">
        <v>2225</v>
      </c>
      <c r="L1441" t="s">
        <v>2325</v>
      </c>
      <c r="M1441" t="s">
        <v>2320</v>
      </c>
      <c r="N1441" t="s">
        <v>1745</v>
      </c>
      <c r="O1441" t="s">
        <v>660</v>
      </c>
      <c r="P1441" t="s">
        <v>1129</v>
      </c>
      <c r="Q1441" t="s">
        <v>2322</v>
      </c>
      <c r="R1441" t="s">
        <v>2326</v>
      </c>
    </row>
    <row r="1442" spans="1:18" x14ac:dyDescent="0.2">
      <c r="A1442" s="1124">
        <v>11065177824000</v>
      </c>
      <c r="B1442" t="s">
        <v>1624</v>
      </c>
      <c r="C1442">
        <v>10</v>
      </c>
      <c r="D1442">
        <v>65</v>
      </c>
      <c r="E1442">
        <v>17</v>
      </c>
      <c r="F1442">
        <v>7824000</v>
      </c>
      <c r="G1442" t="s">
        <v>1639</v>
      </c>
      <c r="H1442" t="s">
        <v>2198</v>
      </c>
      <c r="I1442" t="s">
        <v>582</v>
      </c>
      <c r="J1442" t="s">
        <v>598</v>
      </c>
      <c r="K1442" t="s">
        <v>2225</v>
      </c>
      <c r="L1442" t="s">
        <v>2325</v>
      </c>
      <c r="M1442" t="s">
        <v>2320</v>
      </c>
      <c r="N1442" t="s">
        <v>1745</v>
      </c>
      <c r="O1442" t="s">
        <v>660</v>
      </c>
      <c r="P1442" t="s">
        <v>1129</v>
      </c>
      <c r="Q1442" t="s">
        <v>2322</v>
      </c>
      <c r="R1442" t="s">
        <v>2326</v>
      </c>
    </row>
    <row r="1443" spans="1:18" x14ac:dyDescent="0.2">
      <c r="A1443" s="1124">
        <v>11065177851000</v>
      </c>
      <c r="B1443" t="s">
        <v>1624</v>
      </c>
      <c r="C1443">
        <v>10</v>
      </c>
      <c r="D1443">
        <v>65</v>
      </c>
      <c r="E1443">
        <v>17</v>
      </c>
      <c r="F1443">
        <v>7851000</v>
      </c>
      <c r="G1443" t="s">
        <v>1768</v>
      </c>
      <c r="H1443" t="s">
        <v>2198</v>
      </c>
      <c r="I1443" t="s">
        <v>582</v>
      </c>
      <c r="J1443" t="s">
        <v>598</v>
      </c>
      <c r="K1443" t="s">
        <v>2225</v>
      </c>
      <c r="L1443" t="s">
        <v>2325</v>
      </c>
      <c r="M1443" t="s">
        <v>2320</v>
      </c>
      <c r="N1443" t="s">
        <v>1745</v>
      </c>
      <c r="O1443" t="s">
        <v>660</v>
      </c>
      <c r="P1443" t="s">
        <v>1129</v>
      </c>
      <c r="Q1443" t="s">
        <v>2322</v>
      </c>
      <c r="R1443" t="s">
        <v>2326</v>
      </c>
    </row>
    <row r="1444" spans="1:18" x14ac:dyDescent="0.2">
      <c r="A1444" s="1124">
        <v>11065177859000</v>
      </c>
      <c r="B1444" t="s">
        <v>1624</v>
      </c>
      <c r="C1444">
        <v>10</v>
      </c>
      <c r="D1444">
        <v>65</v>
      </c>
      <c r="E1444">
        <v>17</v>
      </c>
      <c r="F1444">
        <v>7859000</v>
      </c>
      <c r="G1444" t="s">
        <v>1769</v>
      </c>
      <c r="H1444" t="s">
        <v>2198</v>
      </c>
      <c r="I1444" t="s">
        <v>582</v>
      </c>
      <c r="J1444" t="s">
        <v>598</v>
      </c>
      <c r="K1444" t="s">
        <v>2225</v>
      </c>
      <c r="L1444" t="s">
        <v>2325</v>
      </c>
      <c r="M1444" t="s">
        <v>2320</v>
      </c>
      <c r="N1444" t="s">
        <v>1745</v>
      </c>
      <c r="O1444" t="s">
        <v>660</v>
      </c>
      <c r="P1444" t="s">
        <v>1129</v>
      </c>
      <c r="Q1444" t="s">
        <v>2322</v>
      </c>
      <c r="R1444" t="s">
        <v>2326</v>
      </c>
    </row>
    <row r="1445" spans="1:18" x14ac:dyDescent="0.2">
      <c r="A1445" s="1124">
        <v>11065177860000</v>
      </c>
      <c r="B1445" t="s">
        <v>1624</v>
      </c>
      <c r="C1445">
        <v>10</v>
      </c>
      <c r="D1445">
        <v>65</v>
      </c>
      <c r="E1445">
        <v>17</v>
      </c>
      <c r="F1445">
        <v>7860000</v>
      </c>
      <c r="G1445" t="s">
        <v>2348</v>
      </c>
      <c r="H1445" t="s">
        <v>2198</v>
      </c>
      <c r="I1445" t="s">
        <v>582</v>
      </c>
      <c r="J1445" t="s">
        <v>598</v>
      </c>
      <c r="K1445" t="s">
        <v>2225</v>
      </c>
      <c r="L1445" t="s">
        <v>2325</v>
      </c>
      <c r="M1445" t="s">
        <v>2320</v>
      </c>
      <c r="N1445" t="s">
        <v>1745</v>
      </c>
      <c r="O1445" t="s">
        <v>660</v>
      </c>
      <c r="P1445" t="s">
        <v>1129</v>
      </c>
      <c r="Q1445" t="s">
        <v>2322</v>
      </c>
      <c r="R1445" t="s">
        <v>2326</v>
      </c>
    </row>
    <row r="1446" spans="1:18" x14ac:dyDescent="0.2">
      <c r="A1446" s="1124">
        <v>11065177867000</v>
      </c>
      <c r="B1446" t="s">
        <v>1624</v>
      </c>
      <c r="C1446">
        <v>10</v>
      </c>
      <c r="D1446">
        <v>65</v>
      </c>
      <c r="E1446">
        <v>17</v>
      </c>
      <c r="F1446">
        <v>7867000</v>
      </c>
      <c r="G1446" t="s">
        <v>1770</v>
      </c>
      <c r="H1446" t="s">
        <v>2198</v>
      </c>
      <c r="I1446" t="s">
        <v>582</v>
      </c>
      <c r="J1446" t="s">
        <v>598</v>
      </c>
      <c r="K1446" t="s">
        <v>2225</v>
      </c>
      <c r="L1446" t="s">
        <v>2325</v>
      </c>
      <c r="M1446" t="s">
        <v>2320</v>
      </c>
      <c r="N1446" t="s">
        <v>1745</v>
      </c>
      <c r="O1446" t="s">
        <v>660</v>
      </c>
      <c r="P1446" t="s">
        <v>1129</v>
      </c>
      <c r="Q1446" t="s">
        <v>2322</v>
      </c>
      <c r="R1446" t="s">
        <v>2326</v>
      </c>
    </row>
    <row r="1447" spans="1:18" x14ac:dyDescent="0.2">
      <c r="A1447" s="1124">
        <v>11065177895000</v>
      </c>
      <c r="B1447" t="s">
        <v>1624</v>
      </c>
      <c r="C1447">
        <v>10</v>
      </c>
      <c r="D1447">
        <v>65</v>
      </c>
      <c r="E1447">
        <v>17</v>
      </c>
      <c r="F1447">
        <v>7895000</v>
      </c>
      <c r="G1447" t="s">
        <v>2350</v>
      </c>
      <c r="H1447" t="s">
        <v>2198</v>
      </c>
      <c r="I1447" t="s">
        <v>582</v>
      </c>
      <c r="J1447" t="s">
        <v>598</v>
      </c>
      <c r="K1447" t="s">
        <v>2225</v>
      </c>
      <c r="L1447" t="s">
        <v>2325</v>
      </c>
      <c r="M1447" t="s">
        <v>2320</v>
      </c>
      <c r="N1447" t="s">
        <v>1745</v>
      </c>
      <c r="O1447" t="s">
        <v>660</v>
      </c>
      <c r="P1447" t="s">
        <v>1129</v>
      </c>
      <c r="Q1447" t="s">
        <v>2322</v>
      </c>
      <c r="R1447" t="s">
        <v>2326</v>
      </c>
    </row>
    <row r="1448" spans="1:18" hidden="1" x14ac:dyDescent="0.2">
      <c r="A1448" s="1124">
        <v>11065185237000</v>
      </c>
      <c r="B1448" t="s">
        <v>1624</v>
      </c>
      <c r="C1448">
        <v>10</v>
      </c>
      <c r="D1448">
        <v>65</v>
      </c>
      <c r="E1448">
        <v>18</v>
      </c>
      <c r="F1448">
        <v>5237000</v>
      </c>
      <c r="G1448" t="s">
        <v>2333</v>
      </c>
      <c r="H1448" t="s">
        <v>2198</v>
      </c>
      <c r="I1448" t="s">
        <v>1625</v>
      </c>
      <c r="J1448" t="s">
        <v>1245</v>
      </c>
      <c r="L1448" t="s">
        <v>2325</v>
      </c>
      <c r="M1448" t="s">
        <v>2320</v>
      </c>
      <c r="N1448" t="s">
        <v>1745</v>
      </c>
      <c r="O1448" t="s">
        <v>660</v>
      </c>
      <c r="P1448" t="s">
        <v>1129</v>
      </c>
      <c r="Q1448" t="s">
        <v>2322</v>
      </c>
      <c r="R1448" t="s">
        <v>2326</v>
      </c>
    </row>
    <row r="1449" spans="1:18" x14ac:dyDescent="0.2">
      <c r="A1449" s="1124">
        <v>11065187010000</v>
      </c>
      <c r="B1449" t="s">
        <v>1624</v>
      </c>
      <c r="C1449">
        <v>10</v>
      </c>
      <c r="D1449">
        <v>65</v>
      </c>
      <c r="E1449">
        <v>18</v>
      </c>
      <c r="F1449">
        <v>7010000</v>
      </c>
      <c r="G1449" t="s">
        <v>1628</v>
      </c>
      <c r="H1449" t="s">
        <v>2198</v>
      </c>
      <c r="I1449" t="s">
        <v>582</v>
      </c>
      <c r="J1449" t="s">
        <v>598</v>
      </c>
      <c r="K1449" t="s">
        <v>2225</v>
      </c>
      <c r="L1449" t="s">
        <v>2325</v>
      </c>
      <c r="M1449" t="s">
        <v>2320</v>
      </c>
      <c r="N1449" t="s">
        <v>1745</v>
      </c>
      <c r="O1449" t="s">
        <v>660</v>
      </c>
      <c r="P1449" t="s">
        <v>1129</v>
      </c>
      <c r="Q1449" t="s">
        <v>2322</v>
      </c>
      <c r="R1449" t="s">
        <v>2326</v>
      </c>
    </row>
    <row r="1450" spans="1:18" x14ac:dyDescent="0.2">
      <c r="A1450" s="1124">
        <v>11065187011000</v>
      </c>
      <c r="B1450" t="s">
        <v>1624</v>
      </c>
      <c r="C1450">
        <v>10</v>
      </c>
      <c r="D1450">
        <v>65</v>
      </c>
      <c r="E1450">
        <v>18</v>
      </c>
      <c r="F1450">
        <v>7011000</v>
      </c>
      <c r="G1450" t="s">
        <v>1642</v>
      </c>
      <c r="H1450" t="s">
        <v>2198</v>
      </c>
      <c r="I1450" t="s">
        <v>582</v>
      </c>
      <c r="J1450" t="s">
        <v>598</v>
      </c>
      <c r="K1450" t="s">
        <v>2225</v>
      </c>
      <c r="L1450" t="s">
        <v>2325</v>
      </c>
      <c r="M1450" t="s">
        <v>2320</v>
      </c>
      <c r="N1450" t="s">
        <v>1745</v>
      </c>
      <c r="O1450" t="s">
        <v>660</v>
      </c>
      <c r="P1450" t="s">
        <v>1129</v>
      </c>
      <c r="Q1450" t="s">
        <v>2322</v>
      </c>
      <c r="R1450" t="s">
        <v>2326</v>
      </c>
    </row>
    <row r="1451" spans="1:18" x14ac:dyDescent="0.2">
      <c r="A1451" s="1124">
        <v>11065187012000</v>
      </c>
      <c r="B1451" t="s">
        <v>1624</v>
      </c>
      <c r="C1451">
        <v>10</v>
      </c>
      <c r="D1451">
        <v>65</v>
      </c>
      <c r="E1451">
        <v>18</v>
      </c>
      <c r="F1451">
        <v>7012000</v>
      </c>
      <c r="G1451" t="s">
        <v>1629</v>
      </c>
      <c r="H1451" t="s">
        <v>2198</v>
      </c>
      <c r="I1451" t="s">
        <v>582</v>
      </c>
      <c r="J1451" t="s">
        <v>598</v>
      </c>
      <c r="K1451" t="s">
        <v>2225</v>
      </c>
      <c r="L1451" t="s">
        <v>2325</v>
      </c>
      <c r="M1451" t="s">
        <v>2320</v>
      </c>
      <c r="N1451" t="s">
        <v>1745</v>
      </c>
      <c r="O1451" t="s">
        <v>660</v>
      </c>
      <c r="P1451" t="s">
        <v>1129</v>
      </c>
      <c r="Q1451" t="s">
        <v>2322</v>
      </c>
      <c r="R1451" t="s">
        <v>2326</v>
      </c>
    </row>
    <row r="1452" spans="1:18" x14ac:dyDescent="0.2">
      <c r="A1452" s="1124">
        <v>11065187013000</v>
      </c>
      <c r="B1452" t="s">
        <v>1624</v>
      </c>
      <c r="C1452">
        <v>10</v>
      </c>
      <c r="D1452">
        <v>65</v>
      </c>
      <c r="E1452">
        <v>18</v>
      </c>
      <c r="F1452">
        <v>7013000</v>
      </c>
      <c r="G1452" t="s">
        <v>1698</v>
      </c>
      <c r="H1452" t="s">
        <v>2198</v>
      </c>
      <c r="I1452" t="s">
        <v>582</v>
      </c>
      <c r="J1452" t="s">
        <v>598</v>
      </c>
      <c r="K1452" t="s">
        <v>2225</v>
      </c>
      <c r="L1452" t="s">
        <v>2325</v>
      </c>
      <c r="M1452" t="s">
        <v>2320</v>
      </c>
      <c r="N1452" t="s">
        <v>1745</v>
      </c>
      <c r="O1452" t="s">
        <v>660</v>
      </c>
      <c r="P1452" t="s">
        <v>1129</v>
      </c>
      <c r="Q1452" t="s">
        <v>2322</v>
      </c>
      <c r="R1452" t="s">
        <v>2326</v>
      </c>
    </row>
    <row r="1453" spans="1:18" x14ac:dyDescent="0.2">
      <c r="A1453" s="1124">
        <v>11065187014000</v>
      </c>
      <c r="B1453" t="s">
        <v>1624</v>
      </c>
      <c r="C1453">
        <v>10</v>
      </c>
      <c r="D1453">
        <v>65</v>
      </c>
      <c r="E1453">
        <v>18</v>
      </c>
      <c r="F1453">
        <v>7014000</v>
      </c>
      <c r="G1453" t="s">
        <v>1630</v>
      </c>
      <c r="H1453" t="s">
        <v>2198</v>
      </c>
      <c r="I1453" t="s">
        <v>582</v>
      </c>
      <c r="J1453" t="s">
        <v>598</v>
      </c>
      <c r="K1453" t="s">
        <v>2225</v>
      </c>
      <c r="L1453" t="s">
        <v>2325</v>
      </c>
      <c r="M1453" t="s">
        <v>2320</v>
      </c>
      <c r="N1453" t="s">
        <v>1745</v>
      </c>
      <c r="O1453" t="s">
        <v>660</v>
      </c>
      <c r="P1453" t="s">
        <v>1129</v>
      </c>
      <c r="Q1453" t="s">
        <v>2322</v>
      </c>
      <c r="R1453" t="s">
        <v>2326</v>
      </c>
    </row>
    <row r="1454" spans="1:18" x14ac:dyDescent="0.2">
      <c r="A1454" s="1124">
        <v>11065187020000</v>
      </c>
      <c r="B1454" t="s">
        <v>1624</v>
      </c>
      <c r="C1454">
        <v>10</v>
      </c>
      <c r="D1454">
        <v>65</v>
      </c>
      <c r="E1454">
        <v>18</v>
      </c>
      <c r="F1454">
        <v>7020000</v>
      </c>
      <c r="G1454" t="s">
        <v>1741</v>
      </c>
      <c r="H1454" t="s">
        <v>2198</v>
      </c>
      <c r="I1454" t="s">
        <v>582</v>
      </c>
      <c r="J1454" t="s">
        <v>598</v>
      </c>
      <c r="K1454" t="s">
        <v>2225</v>
      </c>
      <c r="L1454" t="s">
        <v>2325</v>
      </c>
      <c r="M1454" t="s">
        <v>2320</v>
      </c>
      <c r="N1454" t="s">
        <v>1745</v>
      </c>
      <c r="O1454" t="s">
        <v>660</v>
      </c>
      <c r="P1454" t="s">
        <v>1129</v>
      </c>
      <c r="Q1454" t="s">
        <v>2322</v>
      </c>
      <c r="R1454" t="s">
        <v>2326</v>
      </c>
    </row>
    <row r="1455" spans="1:18" x14ac:dyDescent="0.2">
      <c r="A1455" s="1124">
        <v>11065187021000</v>
      </c>
      <c r="B1455" t="s">
        <v>1624</v>
      </c>
      <c r="C1455">
        <v>10</v>
      </c>
      <c r="D1455">
        <v>65</v>
      </c>
      <c r="E1455">
        <v>18</v>
      </c>
      <c r="F1455">
        <v>7021000</v>
      </c>
      <c r="G1455" t="s">
        <v>1771</v>
      </c>
      <c r="H1455" t="s">
        <v>2198</v>
      </c>
      <c r="I1455" t="s">
        <v>582</v>
      </c>
      <c r="J1455" t="s">
        <v>598</v>
      </c>
      <c r="K1455" t="s">
        <v>2225</v>
      </c>
      <c r="L1455" t="s">
        <v>2325</v>
      </c>
      <c r="M1455" t="s">
        <v>2320</v>
      </c>
      <c r="N1455" t="s">
        <v>1745</v>
      </c>
      <c r="O1455" t="s">
        <v>660</v>
      </c>
      <c r="P1455" t="s">
        <v>1129</v>
      </c>
      <c r="Q1455" t="s">
        <v>2322</v>
      </c>
      <c r="R1455" t="s">
        <v>2326</v>
      </c>
    </row>
    <row r="1456" spans="1:18" x14ac:dyDescent="0.2">
      <c r="A1456" s="1124">
        <v>11065187027000</v>
      </c>
      <c r="B1456" t="s">
        <v>1624</v>
      </c>
      <c r="C1456">
        <v>10</v>
      </c>
      <c r="D1456">
        <v>65</v>
      </c>
      <c r="E1456">
        <v>18</v>
      </c>
      <c r="F1456">
        <v>7027000</v>
      </c>
      <c r="G1456" t="s">
        <v>1631</v>
      </c>
      <c r="H1456" t="s">
        <v>2198</v>
      </c>
      <c r="I1456" t="s">
        <v>582</v>
      </c>
      <c r="J1456" t="s">
        <v>598</v>
      </c>
      <c r="K1456" t="s">
        <v>2225</v>
      </c>
      <c r="L1456" t="s">
        <v>2325</v>
      </c>
      <c r="M1456" t="s">
        <v>2320</v>
      </c>
      <c r="N1456" t="s">
        <v>1745</v>
      </c>
      <c r="O1456" t="s">
        <v>660</v>
      </c>
      <c r="P1456" t="s">
        <v>1129</v>
      </c>
      <c r="Q1456" t="s">
        <v>2322</v>
      </c>
      <c r="R1456" t="s">
        <v>2326</v>
      </c>
    </row>
    <row r="1457" spans="1:18" x14ac:dyDescent="0.2">
      <c r="A1457" s="1124">
        <v>11065187031000</v>
      </c>
      <c r="B1457" t="s">
        <v>1624</v>
      </c>
      <c r="C1457">
        <v>10</v>
      </c>
      <c r="D1457">
        <v>65</v>
      </c>
      <c r="E1457">
        <v>18</v>
      </c>
      <c r="F1457">
        <v>7031000</v>
      </c>
      <c r="G1457" t="s">
        <v>1632</v>
      </c>
      <c r="H1457" t="s">
        <v>2198</v>
      </c>
      <c r="I1457" t="s">
        <v>582</v>
      </c>
      <c r="J1457" t="s">
        <v>598</v>
      </c>
      <c r="K1457" t="s">
        <v>2225</v>
      </c>
      <c r="L1457" t="s">
        <v>2325</v>
      </c>
      <c r="M1457" t="s">
        <v>2320</v>
      </c>
      <c r="N1457" t="s">
        <v>1745</v>
      </c>
      <c r="O1457" t="s">
        <v>660</v>
      </c>
      <c r="P1457" t="s">
        <v>1129</v>
      </c>
      <c r="Q1457" t="s">
        <v>2322</v>
      </c>
      <c r="R1457" t="s">
        <v>2326</v>
      </c>
    </row>
    <row r="1458" spans="1:18" x14ac:dyDescent="0.2">
      <c r="A1458" s="1124">
        <v>11065187032000</v>
      </c>
      <c r="B1458" t="s">
        <v>1624</v>
      </c>
      <c r="C1458">
        <v>10</v>
      </c>
      <c r="D1458">
        <v>65</v>
      </c>
      <c r="E1458">
        <v>18</v>
      </c>
      <c r="F1458">
        <v>7032000</v>
      </c>
      <c r="G1458" t="s">
        <v>1633</v>
      </c>
      <c r="H1458" t="s">
        <v>2198</v>
      </c>
      <c r="I1458" t="s">
        <v>582</v>
      </c>
      <c r="J1458" t="s">
        <v>598</v>
      </c>
      <c r="K1458" t="s">
        <v>2225</v>
      </c>
      <c r="L1458" t="s">
        <v>2325</v>
      </c>
      <c r="M1458" t="s">
        <v>2320</v>
      </c>
      <c r="N1458" t="s">
        <v>1745</v>
      </c>
      <c r="O1458" t="s">
        <v>660</v>
      </c>
      <c r="P1458" t="s">
        <v>1129</v>
      </c>
      <c r="Q1458" t="s">
        <v>2322</v>
      </c>
      <c r="R1458" t="s">
        <v>2326</v>
      </c>
    </row>
    <row r="1459" spans="1:18" x14ac:dyDescent="0.2">
      <c r="A1459" s="1124">
        <v>11065187033000</v>
      </c>
      <c r="B1459" t="s">
        <v>1624</v>
      </c>
      <c r="C1459">
        <v>10</v>
      </c>
      <c r="D1459">
        <v>65</v>
      </c>
      <c r="E1459">
        <v>18</v>
      </c>
      <c r="F1459">
        <v>7033000</v>
      </c>
      <c r="G1459" t="s">
        <v>1668</v>
      </c>
      <c r="H1459" t="s">
        <v>2198</v>
      </c>
      <c r="I1459" t="s">
        <v>582</v>
      </c>
      <c r="J1459" t="s">
        <v>598</v>
      </c>
      <c r="K1459" t="s">
        <v>2225</v>
      </c>
      <c r="L1459" t="s">
        <v>2325</v>
      </c>
      <c r="M1459" t="s">
        <v>2320</v>
      </c>
      <c r="N1459" t="s">
        <v>1745</v>
      </c>
      <c r="O1459" t="s">
        <v>660</v>
      </c>
      <c r="P1459" t="s">
        <v>1129</v>
      </c>
      <c r="Q1459" t="s">
        <v>2322</v>
      </c>
      <c r="R1459" t="s">
        <v>2326</v>
      </c>
    </row>
    <row r="1460" spans="1:18" x14ac:dyDescent="0.2">
      <c r="A1460" s="1124">
        <v>11065187034000</v>
      </c>
      <c r="B1460" t="s">
        <v>1624</v>
      </c>
      <c r="C1460">
        <v>10</v>
      </c>
      <c r="D1460">
        <v>65</v>
      </c>
      <c r="E1460">
        <v>18</v>
      </c>
      <c r="F1460">
        <v>7034000</v>
      </c>
      <c r="G1460" t="s">
        <v>1634</v>
      </c>
      <c r="H1460" t="s">
        <v>2198</v>
      </c>
      <c r="I1460" t="s">
        <v>582</v>
      </c>
      <c r="J1460" t="s">
        <v>598</v>
      </c>
      <c r="K1460" t="s">
        <v>2225</v>
      </c>
      <c r="L1460" t="s">
        <v>2325</v>
      </c>
      <c r="M1460" t="s">
        <v>2320</v>
      </c>
      <c r="N1460" t="s">
        <v>1745</v>
      </c>
      <c r="O1460" t="s">
        <v>660</v>
      </c>
      <c r="P1460" t="s">
        <v>1129</v>
      </c>
      <c r="Q1460" t="s">
        <v>2322</v>
      </c>
      <c r="R1460" t="s">
        <v>2326</v>
      </c>
    </row>
    <row r="1461" spans="1:18" x14ac:dyDescent="0.2">
      <c r="A1461" s="1124">
        <v>11065187575000</v>
      </c>
      <c r="B1461" t="s">
        <v>1624</v>
      </c>
      <c r="C1461">
        <v>10</v>
      </c>
      <c r="D1461">
        <v>65</v>
      </c>
      <c r="E1461">
        <v>18</v>
      </c>
      <c r="F1461">
        <v>7575000</v>
      </c>
      <c r="G1461" t="s">
        <v>1772</v>
      </c>
      <c r="H1461" t="s">
        <v>2198</v>
      </c>
      <c r="I1461" t="s">
        <v>582</v>
      </c>
      <c r="J1461" t="s">
        <v>598</v>
      </c>
      <c r="K1461" t="s">
        <v>2225</v>
      </c>
      <c r="L1461" t="s">
        <v>2325</v>
      </c>
      <c r="M1461" t="s">
        <v>2320</v>
      </c>
      <c r="N1461" t="s">
        <v>1745</v>
      </c>
      <c r="O1461" t="s">
        <v>660</v>
      </c>
      <c r="P1461" t="s">
        <v>1129</v>
      </c>
      <c r="Q1461" t="s">
        <v>2322</v>
      </c>
      <c r="R1461" t="s">
        <v>2326</v>
      </c>
    </row>
    <row r="1462" spans="1:18" x14ac:dyDescent="0.2">
      <c r="A1462" s="1124">
        <v>11065187636000</v>
      </c>
      <c r="B1462" t="s">
        <v>1624</v>
      </c>
      <c r="C1462">
        <v>10</v>
      </c>
      <c r="D1462">
        <v>65</v>
      </c>
      <c r="E1462">
        <v>18</v>
      </c>
      <c r="F1462">
        <v>7636000</v>
      </c>
      <c r="G1462" t="s">
        <v>1765</v>
      </c>
      <c r="H1462" t="s">
        <v>2198</v>
      </c>
      <c r="I1462" t="s">
        <v>582</v>
      </c>
      <c r="J1462" t="s">
        <v>598</v>
      </c>
      <c r="K1462" t="s">
        <v>2225</v>
      </c>
      <c r="L1462" t="s">
        <v>2325</v>
      </c>
      <c r="M1462" t="s">
        <v>2320</v>
      </c>
      <c r="N1462" t="s">
        <v>1745</v>
      </c>
      <c r="O1462" t="s">
        <v>660</v>
      </c>
      <c r="P1462" t="s">
        <v>1129</v>
      </c>
      <c r="Q1462" t="s">
        <v>2322</v>
      </c>
      <c r="R1462" t="s">
        <v>2326</v>
      </c>
    </row>
    <row r="1463" spans="1:18" x14ac:dyDescent="0.2">
      <c r="A1463" s="1124">
        <v>11065187658000</v>
      </c>
      <c r="B1463" t="s">
        <v>1624</v>
      </c>
      <c r="C1463">
        <v>10</v>
      </c>
      <c r="D1463">
        <v>65</v>
      </c>
      <c r="E1463">
        <v>18</v>
      </c>
      <c r="F1463">
        <v>7658000</v>
      </c>
      <c r="G1463" t="s">
        <v>1766</v>
      </c>
      <c r="H1463" t="s">
        <v>2198</v>
      </c>
      <c r="I1463" t="s">
        <v>582</v>
      </c>
      <c r="J1463" t="s">
        <v>598</v>
      </c>
      <c r="K1463" t="s">
        <v>2225</v>
      </c>
      <c r="L1463" t="s">
        <v>2325</v>
      </c>
      <c r="M1463" t="s">
        <v>2320</v>
      </c>
      <c r="N1463" t="s">
        <v>1745</v>
      </c>
      <c r="O1463" t="s">
        <v>660</v>
      </c>
      <c r="P1463" t="s">
        <v>1129</v>
      </c>
      <c r="Q1463" t="s">
        <v>2322</v>
      </c>
      <c r="R1463" t="s">
        <v>2326</v>
      </c>
    </row>
    <row r="1464" spans="1:18" x14ac:dyDescent="0.2">
      <c r="A1464" s="1124">
        <v>11065187705000</v>
      </c>
      <c r="B1464" t="s">
        <v>1624</v>
      </c>
      <c r="C1464">
        <v>10</v>
      </c>
      <c r="D1464">
        <v>65</v>
      </c>
      <c r="E1464">
        <v>18</v>
      </c>
      <c r="F1464">
        <v>7705000</v>
      </c>
      <c r="G1464" t="s">
        <v>1767</v>
      </c>
      <c r="H1464" t="s">
        <v>2198</v>
      </c>
      <c r="I1464" t="s">
        <v>582</v>
      </c>
      <c r="J1464" t="s">
        <v>598</v>
      </c>
      <c r="K1464" t="s">
        <v>2225</v>
      </c>
      <c r="L1464" t="s">
        <v>2325</v>
      </c>
      <c r="M1464" t="s">
        <v>2320</v>
      </c>
      <c r="N1464" t="s">
        <v>1745</v>
      </c>
      <c r="O1464" t="s">
        <v>660</v>
      </c>
      <c r="P1464" t="s">
        <v>1129</v>
      </c>
      <c r="Q1464" t="s">
        <v>2322</v>
      </c>
      <c r="R1464" t="s">
        <v>2326</v>
      </c>
    </row>
    <row r="1465" spans="1:18" x14ac:dyDescent="0.2">
      <c r="A1465" s="1124">
        <v>11065187785000</v>
      </c>
      <c r="B1465" t="s">
        <v>1624</v>
      </c>
      <c r="C1465">
        <v>10</v>
      </c>
      <c r="D1465">
        <v>65</v>
      </c>
      <c r="E1465">
        <v>18</v>
      </c>
      <c r="F1465">
        <v>7785000</v>
      </c>
      <c r="G1465" t="s">
        <v>1638</v>
      </c>
      <c r="H1465" t="s">
        <v>2198</v>
      </c>
      <c r="I1465" t="s">
        <v>582</v>
      </c>
      <c r="J1465" t="s">
        <v>598</v>
      </c>
      <c r="K1465" t="s">
        <v>2225</v>
      </c>
      <c r="L1465" t="s">
        <v>2325</v>
      </c>
      <c r="M1465" t="s">
        <v>2320</v>
      </c>
      <c r="N1465" t="s">
        <v>1745</v>
      </c>
      <c r="O1465" t="s">
        <v>660</v>
      </c>
      <c r="P1465" t="s">
        <v>1129</v>
      </c>
      <c r="Q1465" t="s">
        <v>2322</v>
      </c>
      <c r="R1465" t="s">
        <v>2326</v>
      </c>
    </row>
    <row r="1466" spans="1:18" x14ac:dyDescent="0.2">
      <c r="A1466" s="1124">
        <v>11065187824000</v>
      </c>
      <c r="B1466" t="s">
        <v>1624</v>
      </c>
      <c r="C1466">
        <v>10</v>
      </c>
      <c r="D1466">
        <v>65</v>
      </c>
      <c r="E1466">
        <v>18</v>
      </c>
      <c r="F1466">
        <v>7824000</v>
      </c>
      <c r="G1466" t="s">
        <v>1639</v>
      </c>
      <c r="H1466" t="s">
        <v>2198</v>
      </c>
      <c r="I1466" t="s">
        <v>582</v>
      </c>
      <c r="J1466" t="s">
        <v>598</v>
      </c>
      <c r="K1466" t="s">
        <v>2225</v>
      </c>
      <c r="L1466" t="s">
        <v>2325</v>
      </c>
      <c r="M1466" t="s">
        <v>2320</v>
      </c>
      <c r="N1466" t="s">
        <v>1745</v>
      </c>
      <c r="O1466" t="s">
        <v>660</v>
      </c>
      <c r="P1466" t="s">
        <v>1129</v>
      </c>
      <c r="Q1466" t="s">
        <v>2322</v>
      </c>
      <c r="R1466" t="s">
        <v>2326</v>
      </c>
    </row>
    <row r="1467" spans="1:18" x14ac:dyDescent="0.2">
      <c r="A1467" s="1124">
        <v>11065187851000</v>
      </c>
      <c r="B1467" t="s">
        <v>1624</v>
      </c>
      <c r="C1467">
        <v>10</v>
      </c>
      <c r="D1467">
        <v>65</v>
      </c>
      <c r="E1467">
        <v>18</v>
      </c>
      <c r="F1467">
        <v>7851000</v>
      </c>
      <c r="G1467" t="s">
        <v>1768</v>
      </c>
      <c r="H1467" t="s">
        <v>2198</v>
      </c>
      <c r="I1467" t="s">
        <v>582</v>
      </c>
      <c r="J1467" t="s">
        <v>598</v>
      </c>
      <c r="K1467" t="s">
        <v>2225</v>
      </c>
      <c r="L1467" t="s">
        <v>2325</v>
      </c>
      <c r="M1467" t="s">
        <v>2320</v>
      </c>
      <c r="N1467" t="s">
        <v>1745</v>
      </c>
      <c r="O1467" t="s">
        <v>660</v>
      </c>
      <c r="P1467" t="s">
        <v>1129</v>
      </c>
      <c r="Q1467" t="s">
        <v>2322</v>
      </c>
      <c r="R1467" t="s">
        <v>2326</v>
      </c>
    </row>
    <row r="1468" spans="1:18" x14ac:dyDescent="0.2">
      <c r="A1468" s="1124">
        <v>11065187859000</v>
      </c>
      <c r="B1468" t="s">
        <v>1624</v>
      </c>
      <c r="C1468">
        <v>10</v>
      </c>
      <c r="D1468">
        <v>65</v>
      </c>
      <c r="E1468">
        <v>18</v>
      </c>
      <c r="F1468">
        <v>7859000</v>
      </c>
      <c r="G1468" t="s">
        <v>1769</v>
      </c>
      <c r="H1468" t="s">
        <v>2198</v>
      </c>
      <c r="I1468" t="s">
        <v>582</v>
      </c>
      <c r="J1468" t="s">
        <v>598</v>
      </c>
      <c r="K1468" t="s">
        <v>2225</v>
      </c>
      <c r="L1468" t="s">
        <v>2325</v>
      </c>
      <c r="M1468" t="s">
        <v>2320</v>
      </c>
      <c r="N1468" t="s">
        <v>1745</v>
      </c>
      <c r="O1468" t="s">
        <v>660</v>
      </c>
      <c r="P1468" t="s">
        <v>1129</v>
      </c>
      <c r="Q1468" t="s">
        <v>2322</v>
      </c>
      <c r="R1468" t="s">
        <v>2326</v>
      </c>
    </row>
    <row r="1469" spans="1:18" x14ac:dyDescent="0.2">
      <c r="A1469" s="1124">
        <v>11065187867000</v>
      </c>
      <c r="B1469" t="s">
        <v>1624</v>
      </c>
      <c r="C1469">
        <v>10</v>
      </c>
      <c r="D1469">
        <v>65</v>
      </c>
      <c r="E1469">
        <v>18</v>
      </c>
      <c r="F1469">
        <v>7867000</v>
      </c>
      <c r="G1469" t="s">
        <v>1770</v>
      </c>
      <c r="H1469" t="s">
        <v>2198</v>
      </c>
      <c r="I1469" t="s">
        <v>582</v>
      </c>
      <c r="J1469" t="s">
        <v>598</v>
      </c>
      <c r="K1469" t="s">
        <v>2225</v>
      </c>
      <c r="L1469" t="s">
        <v>2325</v>
      </c>
      <c r="M1469" t="s">
        <v>2320</v>
      </c>
      <c r="N1469" t="s">
        <v>1745</v>
      </c>
      <c r="O1469" t="s">
        <v>660</v>
      </c>
      <c r="P1469" t="s">
        <v>1129</v>
      </c>
      <c r="Q1469" t="s">
        <v>2322</v>
      </c>
      <c r="R1469" t="s">
        <v>2326</v>
      </c>
    </row>
    <row r="1470" spans="1:18" x14ac:dyDescent="0.2">
      <c r="A1470" s="1124">
        <v>11065187895000</v>
      </c>
      <c r="B1470" t="s">
        <v>1624</v>
      </c>
      <c r="C1470">
        <v>10</v>
      </c>
      <c r="D1470">
        <v>65</v>
      </c>
      <c r="E1470">
        <v>18</v>
      </c>
      <c r="F1470">
        <v>7895000</v>
      </c>
      <c r="G1470" t="s">
        <v>2350</v>
      </c>
      <c r="H1470" t="s">
        <v>2198</v>
      </c>
      <c r="I1470" t="s">
        <v>582</v>
      </c>
      <c r="J1470" t="s">
        <v>598</v>
      </c>
      <c r="K1470" t="s">
        <v>2225</v>
      </c>
      <c r="L1470" t="s">
        <v>2325</v>
      </c>
      <c r="M1470" t="s">
        <v>2320</v>
      </c>
      <c r="N1470" t="s">
        <v>1745</v>
      </c>
      <c r="O1470" t="s">
        <v>660</v>
      </c>
      <c r="P1470" t="s">
        <v>1129</v>
      </c>
      <c r="Q1470" t="s">
        <v>2322</v>
      </c>
      <c r="R1470" t="s">
        <v>2326</v>
      </c>
    </row>
    <row r="1471" spans="1:18" hidden="1" x14ac:dyDescent="0.2">
      <c r="A1471" s="1124">
        <v>11065195237000</v>
      </c>
      <c r="B1471" t="s">
        <v>1624</v>
      </c>
      <c r="C1471">
        <v>10</v>
      </c>
      <c r="D1471">
        <v>65</v>
      </c>
      <c r="E1471">
        <v>19</v>
      </c>
      <c r="F1471">
        <v>5237000</v>
      </c>
      <c r="G1471" t="s">
        <v>2333</v>
      </c>
      <c r="H1471" t="s">
        <v>2198</v>
      </c>
      <c r="I1471" t="s">
        <v>1625</v>
      </c>
      <c r="J1471" t="s">
        <v>1245</v>
      </c>
      <c r="L1471" t="s">
        <v>2325</v>
      </c>
      <c r="M1471" t="s">
        <v>2320</v>
      </c>
      <c r="N1471" t="s">
        <v>1745</v>
      </c>
      <c r="O1471" t="s">
        <v>660</v>
      </c>
      <c r="P1471" t="s">
        <v>1129</v>
      </c>
      <c r="Q1471" t="s">
        <v>2322</v>
      </c>
      <c r="R1471" t="s">
        <v>2326</v>
      </c>
    </row>
    <row r="1472" spans="1:18" x14ac:dyDescent="0.2">
      <c r="A1472" s="1124">
        <v>11065197010000</v>
      </c>
      <c r="B1472" t="s">
        <v>1624</v>
      </c>
      <c r="C1472">
        <v>10</v>
      </c>
      <c r="D1472">
        <v>65</v>
      </c>
      <c r="E1472">
        <v>19</v>
      </c>
      <c r="F1472">
        <v>7010000</v>
      </c>
      <c r="G1472" t="s">
        <v>1628</v>
      </c>
      <c r="H1472" t="s">
        <v>2198</v>
      </c>
      <c r="I1472" t="s">
        <v>582</v>
      </c>
      <c r="J1472" t="s">
        <v>598</v>
      </c>
      <c r="K1472" t="s">
        <v>2225</v>
      </c>
      <c r="L1472" t="s">
        <v>2325</v>
      </c>
      <c r="M1472" t="s">
        <v>2320</v>
      </c>
      <c r="N1472" t="s">
        <v>1745</v>
      </c>
      <c r="O1472" t="s">
        <v>660</v>
      </c>
      <c r="P1472" t="s">
        <v>1129</v>
      </c>
      <c r="Q1472" t="s">
        <v>2322</v>
      </c>
      <c r="R1472" t="s">
        <v>2326</v>
      </c>
    </row>
    <row r="1473" spans="1:18" x14ac:dyDescent="0.2">
      <c r="A1473" s="1124">
        <v>11065197011000</v>
      </c>
      <c r="B1473" t="s">
        <v>1624</v>
      </c>
      <c r="C1473">
        <v>10</v>
      </c>
      <c r="D1473">
        <v>65</v>
      </c>
      <c r="E1473">
        <v>19</v>
      </c>
      <c r="F1473">
        <v>7011000</v>
      </c>
      <c r="G1473" t="s">
        <v>1642</v>
      </c>
      <c r="H1473" t="s">
        <v>2198</v>
      </c>
      <c r="I1473" t="s">
        <v>582</v>
      </c>
      <c r="J1473" t="s">
        <v>598</v>
      </c>
      <c r="K1473" t="s">
        <v>2225</v>
      </c>
      <c r="L1473" t="s">
        <v>2325</v>
      </c>
      <c r="M1473" t="s">
        <v>2320</v>
      </c>
      <c r="N1473" t="s">
        <v>1745</v>
      </c>
      <c r="O1473" t="s">
        <v>660</v>
      </c>
      <c r="P1473" t="s">
        <v>1129</v>
      </c>
      <c r="Q1473" t="s">
        <v>2322</v>
      </c>
      <c r="R1473" t="s">
        <v>2326</v>
      </c>
    </row>
    <row r="1474" spans="1:18" x14ac:dyDescent="0.2">
      <c r="A1474" s="1124">
        <v>11065197012000</v>
      </c>
      <c r="B1474" t="s">
        <v>1624</v>
      </c>
      <c r="C1474">
        <v>10</v>
      </c>
      <c r="D1474">
        <v>65</v>
      </c>
      <c r="E1474">
        <v>19</v>
      </c>
      <c r="F1474">
        <v>7012000</v>
      </c>
      <c r="G1474" t="s">
        <v>1629</v>
      </c>
      <c r="H1474" t="s">
        <v>2198</v>
      </c>
      <c r="I1474" t="s">
        <v>582</v>
      </c>
      <c r="J1474" t="s">
        <v>598</v>
      </c>
      <c r="K1474" t="s">
        <v>2225</v>
      </c>
      <c r="L1474" t="s">
        <v>2325</v>
      </c>
      <c r="M1474" t="s">
        <v>2320</v>
      </c>
      <c r="N1474" t="s">
        <v>1745</v>
      </c>
      <c r="O1474" t="s">
        <v>660</v>
      </c>
      <c r="P1474" t="s">
        <v>1129</v>
      </c>
      <c r="Q1474" t="s">
        <v>2322</v>
      </c>
      <c r="R1474" t="s">
        <v>2326</v>
      </c>
    </row>
    <row r="1475" spans="1:18" x14ac:dyDescent="0.2">
      <c r="A1475" s="1124">
        <v>11065197013000</v>
      </c>
      <c r="B1475" t="s">
        <v>1624</v>
      </c>
      <c r="C1475">
        <v>10</v>
      </c>
      <c r="D1475">
        <v>65</v>
      </c>
      <c r="E1475">
        <v>19</v>
      </c>
      <c r="F1475">
        <v>7013000</v>
      </c>
      <c r="G1475" t="s">
        <v>1698</v>
      </c>
      <c r="H1475" t="s">
        <v>2198</v>
      </c>
      <c r="I1475" t="s">
        <v>582</v>
      </c>
      <c r="J1475" t="s">
        <v>598</v>
      </c>
      <c r="K1475" t="s">
        <v>2225</v>
      </c>
      <c r="L1475" t="s">
        <v>2325</v>
      </c>
      <c r="M1475" t="s">
        <v>2320</v>
      </c>
      <c r="N1475" t="s">
        <v>1745</v>
      </c>
      <c r="O1475" t="s">
        <v>660</v>
      </c>
      <c r="P1475" t="s">
        <v>1129</v>
      </c>
      <c r="Q1475" t="s">
        <v>2322</v>
      </c>
      <c r="R1475" t="s">
        <v>2326</v>
      </c>
    </row>
    <row r="1476" spans="1:18" x14ac:dyDescent="0.2">
      <c r="A1476" s="1124">
        <v>11065197014000</v>
      </c>
      <c r="B1476" t="s">
        <v>1624</v>
      </c>
      <c r="C1476">
        <v>10</v>
      </c>
      <c r="D1476">
        <v>65</v>
      </c>
      <c r="E1476">
        <v>19</v>
      </c>
      <c r="F1476">
        <v>7014000</v>
      </c>
      <c r="G1476" t="s">
        <v>1630</v>
      </c>
      <c r="H1476" t="s">
        <v>2198</v>
      </c>
      <c r="I1476" t="s">
        <v>582</v>
      </c>
      <c r="J1476" t="s">
        <v>598</v>
      </c>
      <c r="K1476" t="s">
        <v>2225</v>
      </c>
      <c r="L1476" t="s">
        <v>2325</v>
      </c>
      <c r="M1476" t="s">
        <v>2320</v>
      </c>
      <c r="N1476" t="s">
        <v>1745</v>
      </c>
      <c r="O1476" t="s">
        <v>660</v>
      </c>
      <c r="P1476" t="s">
        <v>1129</v>
      </c>
      <c r="Q1476" t="s">
        <v>2322</v>
      </c>
      <c r="R1476" t="s">
        <v>2326</v>
      </c>
    </row>
    <row r="1477" spans="1:18" x14ac:dyDescent="0.2">
      <c r="A1477" s="1124">
        <v>11065197020000</v>
      </c>
      <c r="B1477" t="s">
        <v>1624</v>
      </c>
      <c r="C1477">
        <v>10</v>
      </c>
      <c r="D1477">
        <v>65</v>
      </c>
      <c r="E1477">
        <v>19</v>
      </c>
      <c r="F1477">
        <v>7020000</v>
      </c>
      <c r="G1477" t="s">
        <v>1741</v>
      </c>
      <c r="H1477" t="s">
        <v>2198</v>
      </c>
      <c r="I1477" t="s">
        <v>582</v>
      </c>
      <c r="J1477" t="s">
        <v>598</v>
      </c>
      <c r="K1477" t="s">
        <v>2225</v>
      </c>
      <c r="L1477" t="s">
        <v>2325</v>
      </c>
      <c r="M1477" t="s">
        <v>2320</v>
      </c>
      <c r="N1477" t="s">
        <v>1745</v>
      </c>
      <c r="O1477" t="s">
        <v>660</v>
      </c>
      <c r="P1477" t="s">
        <v>1129</v>
      </c>
      <c r="Q1477" t="s">
        <v>2322</v>
      </c>
      <c r="R1477" t="s">
        <v>2326</v>
      </c>
    </row>
    <row r="1478" spans="1:18" x14ac:dyDescent="0.2">
      <c r="A1478" s="1124">
        <v>11065197021000</v>
      </c>
      <c r="B1478" t="s">
        <v>1624</v>
      </c>
      <c r="C1478">
        <v>10</v>
      </c>
      <c r="D1478">
        <v>65</v>
      </c>
      <c r="E1478">
        <v>19</v>
      </c>
      <c r="F1478">
        <v>7021000</v>
      </c>
      <c r="G1478" t="s">
        <v>1771</v>
      </c>
      <c r="H1478" t="s">
        <v>2198</v>
      </c>
      <c r="I1478" t="s">
        <v>582</v>
      </c>
      <c r="J1478" t="s">
        <v>598</v>
      </c>
      <c r="K1478" t="s">
        <v>2225</v>
      </c>
      <c r="L1478" t="s">
        <v>2325</v>
      </c>
      <c r="M1478" t="s">
        <v>2320</v>
      </c>
      <c r="N1478" t="s">
        <v>1745</v>
      </c>
      <c r="O1478" t="s">
        <v>660</v>
      </c>
      <c r="P1478" t="s">
        <v>1129</v>
      </c>
      <c r="Q1478" t="s">
        <v>2322</v>
      </c>
      <c r="R1478" t="s">
        <v>2326</v>
      </c>
    </row>
    <row r="1479" spans="1:18" x14ac:dyDescent="0.2">
      <c r="A1479" s="1124">
        <v>11065197027000</v>
      </c>
      <c r="B1479" t="s">
        <v>1624</v>
      </c>
      <c r="C1479">
        <v>10</v>
      </c>
      <c r="D1479">
        <v>65</v>
      </c>
      <c r="E1479">
        <v>19</v>
      </c>
      <c r="F1479">
        <v>7027000</v>
      </c>
      <c r="G1479" t="s">
        <v>1631</v>
      </c>
      <c r="H1479" t="s">
        <v>2198</v>
      </c>
      <c r="I1479" t="s">
        <v>582</v>
      </c>
      <c r="J1479" t="s">
        <v>598</v>
      </c>
      <c r="K1479" t="s">
        <v>2225</v>
      </c>
      <c r="L1479" t="s">
        <v>2325</v>
      </c>
      <c r="M1479" t="s">
        <v>2320</v>
      </c>
      <c r="N1479" t="s">
        <v>1745</v>
      </c>
      <c r="O1479" t="s">
        <v>660</v>
      </c>
      <c r="P1479" t="s">
        <v>1129</v>
      </c>
      <c r="Q1479" t="s">
        <v>2322</v>
      </c>
      <c r="R1479" t="s">
        <v>2326</v>
      </c>
    </row>
    <row r="1480" spans="1:18" x14ac:dyDescent="0.2">
      <c r="A1480" s="1124">
        <v>11065197031000</v>
      </c>
      <c r="B1480" t="s">
        <v>1624</v>
      </c>
      <c r="C1480">
        <v>10</v>
      </c>
      <c r="D1480">
        <v>65</v>
      </c>
      <c r="E1480">
        <v>19</v>
      </c>
      <c r="F1480">
        <v>7031000</v>
      </c>
      <c r="G1480" t="s">
        <v>1632</v>
      </c>
      <c r="H1480" t="s">
        <v>2198</v>
      </c>
      <c r="I1480" t="s">
        <v>582</v>
      </c>
      <c r="J1480" t="s">
        <v>598</v>
      </c>
      <c r="K1480" t="s">
        <v>2225</v>
      </c>
      <c r="L1480" t="s">
        <v>2325</v>
      </c>
      <c r="M1480" t="s">
        <v>2320</v>
      </c>
      <c r="N1480" t="s">
        <v>1745</v>
      </c>
      <c r="O1480" t="s">
        <v>660</v>
      </c>
      <c r="P1480" t="s">
        <v>1129</v>
      </c>
      <c r="Q1480" t="s">
        <v>2322</v>
      </c>
      <c r="R1480" t="s">
        <v>2326</v>
      </c>
    </row>
    <row r="1481" spans="1:18" x14ac:dyDescent="0.2">
      <c r="A1481" s="1124">
        <v>11065197032000</v>
      </c>
      <c r="B1481" t="s">
        <v>1624</v>
      </c>
      <c r="C1481">
        <v>10</v>
      </c>
      <c r="D1481">
        <v>65</v>
      </c>
      <c r="E1481">
        <v>19</v>
      </c>
      <c r="F1481">
        <v>7032000</v>
      </c>
      <c r="G1481" t="s">
        <v>1633</v>
      </c>
      <c r="H1481" t="s">
        <v>2198</v>
      </c>
      <c r="I1481" t="s">
        <v>582</v>
      </c>
      <c r="J1481" t="s">
        <v>598</v>
      </c>
      <c r="K1481" t="s">
        <v>2225</v>
      </c>
      <c r="L1481" t="s">
        <v>2325</v>
      </c>
      <c r="M1481" t="s">
        <v>2320</v>
      </c>
      <c r="N1481" t="s">
        <v>1745</v>
      </c>
      <c r="O1481" t="s">
        <v>660</v>
      </c>
      <c r="P1481" t="s">
        <v>1129</v>
      </c>
      <c r="Q1481" t="s">
        <v>2322</v>
      </c>
      <c r="R1481" t="s">
        <v>2326</v>
      </c>
    </row>
    <row r="1482" spans="1:18" x14ac:dyDescent="0.2">
      <c r="A1482" s="1124">
        <v>11065197033000</v>
      </c>
      <c r="B1482" t="s">
        <v>1624</v>
      </c>
      <c r="C1482">
        <v>10</v>
      </c>
      <c r="D1482">
        <v>65</v>
      </c>
      <c r="E1482">
        <v>19</v>
      </c>
      <c r="F1482">
        <v>7033000</v>
      </c>
      <c r="G1482" t="s">
        <v>1668</v>
      </c>
      <c r="H1482" t="s">
        <v>2198</v>
      </c>
      <c r="I1482" t="s">
        <v>582</v>
      </c>
      <c r="J1482" t="s">
        <v>598</v>
      </c>
      <c r="K1482" t="s">
        <v>2225</v>
      </c>
      <c r="L1482" t="s">
        <v>2325</v>
      </c>
      <c r="M1482" t="s">
        <v>2320</v>
      </c>
      <c r="N1482" t="s">
        <v>1745</v>
      </c>
      <c r="O1482" t="s">
        <v>660</v>
      </c>
      <c r="P1482" t="s">
        <v>1129</v>
      </c>
      <c r="Q1482" t="s">
        <v>2322</v>
      </c>
      <c r="R1482" t="s">
        <v>2326</v>
      </c>
    </row>
    <row r="1483" spans="1:18" x14ac:dyDescent="0.2">
      <c r="A1483" s="1124">
        <v>11065197034000</v>
      </c>
      <c r="B1483" t="s">
        <v>1624</v>
      </c>
      <c r="C1483">
        <v>10</v>
      </c>
      <c r="D1483">
        <v>65</v>
      </c>
      <c r="E1483">
        <v>19</v>
      </c>
      <c r="F1483">
        <v>7034000</v>
      </c>
      <c r="G1483" t="s">
        <v>1634</v>
      </c>
      <c r="H1483" t="s">
        <v>2198</v>
      </c>
      <c r="I1483" t="s">
        <v>582</v>
      </c>
      <c r="J1483" t="s">
        <v>598</v>
      </c>
      <c r="K1483" t="s">
        <v>2225</v>
      </c>
      <c r="L1483" t="s">
        <v>2325</v>
      </c>
      <c r="M1483" t="s">
        <v>2320</v>
      </c>
      <c r="N1483" t="s">
        <v>1745</v>
      </c>
      <c r="O1483" t="s">
        <v>660</v>
      </c>
      <c r="P1483" t="s">
        <v>1129</v>
      </c>
      <c r="Q1483" t="s">
        <v>2322</v>
      </c>
      <c r="R1483" t="s">
        <v>2326</v>
      </c>
    </row>
    <row r="1484" spans="1:18" x14ac:dyDescent="0.2">
      <c r="A1484" s="1124">
        <v>11065197575000</v>
      </c>
      <c r="B1484" t="s">
        <v>1624</v>
      </c>
      <c r="C1484">
        <v>10</v>
      </c>
      <c r="D1484">
        <v>65</v>
      </c>
      <c r="E1484">
        <v>19</v>
      </c>
      <c r="F1484">
        <v>7575000</v>
      </c>
      <c r="G1484" t="s">
        <v>1772</v>
      </c>
      <c r="H1484" t="s">
        <v>2198</v>
      </c>
      <c r="I1484" t="s">
        <v>582</v>
      </c>
      <c r="J1484" t="s">
        <v>598</v>
      </c>
      <c r="K1484" t="s">
        <v>2225</v>
      </c>
      <c r="L1484" t="s">
        <v>2325</v>
      </c>
      <c r="M1484" t="s">
        <v>2320</v>
      </c>
      <c r="N1484" t="s">
        <v>1745</v>
      </c>
      <c r="O1484" t="s">
        <v>660</v>
      </c>
      <c r="P1484" t="s">
        <v>1129</v>
      </c>
      <c r="Q1484" t="s">
        <v>2322</v>
      </c>
      <c r="R1484" t="s">
        <v>2326</v>
      </c>
    </row>
    <row r="1485" spans="1:18" x14ac:dyDescent="0.2">
      <c r="A1485" s="1124">
        <v>11065197636000</v>
      </c>
      <c r="B1485" t="s">
        <v>1624</v>
      </c>
      <c r="C1485">
        <v>10</v>
      </c>
      <c r="D1485">
        <v>65</v>
      </c>
      <c r="E1485">
        <v>19</v>
      </c>
      <c r="F1485">
        <v>7636000</v>
      </c>
      <c r="G1485" t="s">
        <v>1765</v>
      </c>
      <c r="H1485" t="s">
        <v>2198</v>
      </c>
      <c r="I1485" t="s">
        <v>582</v>
      </c>
      <c r="J1485" t="s">
        <v>598</v>
      </c>
      <c r="K1485" t="s">
        <v>2225</v>
      </c>
      <c r="L1485" t="s">
        <v>2325</v>
      </c>
      <c r="M1485" t="s">
        <v>2320</v>
      </c>
      <c r="N1485" t="s">
        <v>1745</v>
      </c>
      <c r="O1485" t="s">
        <v>660</v>
      </c>
      <c r="P1485" t="s">
        <v>1129</v>
      </c>
      <c r="Q1485" t="s">
        <v>2322</v>
      </c>
      <c r="R1485" t="s">
        <v>2326</v>
      </c>
    </row>
    <row r="1486" spans="1:18" x14ac:dyDescent="0.2">
      <c r="A1486" s="1124">
        <v>11065197658000</v>
      </c>
      <c r="B1486" t="s">
        <v>1624</v>
      </c>
      <c r="C1486">
        <v>10</v>
      </c>
      <c r="D1486">
        <v>65</v>
      </c>
      <c r="E1486">
        <v>19</v>
      </c>
      <c r="F1486">
        <v>7658000</v>
      </c>
      <c r="G1486" t="s">
        <v>1766</v>
      </c>
      <c r="H1486" t="s">
        <v>2198</v>
      </c>
      <c r="I1486" t="s">
        <v>582</v>
      </c>
      <c r="J1486" t="s">
        <v>598</v>
      </c>
      <c r="K1486" t="s">
        <v>2225</v>
      </c>
      <c r="L1486" t="s">
        <v>2325</v>
      </c>
      <c r="M1486" t="s">
        <v>2320</v>
      </c>
      <c r="N1486" t="s">
        <v>1745</v>
      </c>
      <c r="O1486" t="s">
        <v>660</v>
      </c>
      <c r="P1486" t="s">
        <v>1129</v>
      </c>
      <c r="Q1486" t="s">
        <v>2322</v>
      </c>
      <c r="R1486" t="s">
        <v>2326</v>
      </c>
    </row>
    <row r="1487" spans="1:18" x14ac:dyDescent="0.2">
      <c r="A1487" s="1124">
        <v>11065197705000</v>
      </c>
      <c r="B1487" t="s">
        <v>1624</v>
      </c>
      <c r="C1487">
        <v>10</v>
      </c>
      <c r="D1487">
        <v>65</v>
      </c>
      <c r="E1487">
        <v>19</v>
      </c>
      <c r="F1487">
        <v>7705000</v>
      </c>
      <c r="G1487" t="s">
        <v>1767</v>
      </c>
      <c r="H1487" t="s">
        <v>2198</v>
      </c>
      <c r="I1487" t="s">
        <v>582</v>
      </c>
      <c r="J1487" t="s">
        <v>598</v>
      </c>
      <c r="K1487" t="s">
        <v>2225</v>
      </c>
      <c r="L1487" t="s">
        <v>2325</v>
      </c>
      <c r="M1487" t="s">
        <v>2320</v>
      </c>
      <c r="N1487" t="s">
        <v>1745</v>
      </c>
      <c r="O1487" t="s">
        <v>660</v>
      </c>
      <c r="P1487" t="s">
        <v>1129</v>
      </c>
      <c r="Q1487" t="s">
        <v>2322</v>
      </c>
      <c r="R1487" t="s">
        <v>2326</v>
      </c>
    </row>
    <row r="1488" spans="1:18" x14ac:dyDescent="0.2">
      <c r="A1488" s="1124">
        <v>11065197785000</v>
      </c>
      <c r="B1488" t="s">
        <v>1624</v>
      </c>
      <c r="C1488">
        <v>10</v>
      </c>
      <c r="D1488">
        <v>65</v>
      </c>
      <c r="E1488">
        <v>19</v>
      </c>
      <c r="F1488">
        <v>7785000</v>
      </c>
      <c r="G1488" t="s">
        <v>1638</v>
      </c>
      <c r="H1488" t="s">
        <v>2198</v>
      </c>
      <c r="I1488" t="s">
        <v>582</v>
      </c>
      <c r="J1488" t="s">
        <v>598</v>
      </c>
      <c r="K1488" t="s">
        <v>2225</v>
      </c>
      <c r="L1488" t="s">
        <v>2325</v>
      </c>
      <c r="M1488" t="s">
        <v>2320</v>
      </c>
      <c r="N1488" t="s">
        <v>1745</v>
      </c>
      <c r="O1488" t="s">
        <v>660</v>
      </c>
      <c r="P1488" t="s">
        <v>1129</v>
      </c>
      <c r="Q1488" t="s">
        <v>2322</v>
      </c>
      <c r="R1488" t="s">
        <v>2326</v>
      </c>
    </row>
    <row r="1489" spans="1:18" x14ac:dyDescent="0.2">
      <c r="A1489" s="1124">
        <v>11065197824000</v>
      </c>
      <c r="B1489" t="s">
        <v>1624</v>
      </c>
      <c r="C1489">
        <v>10</v>
      </c>
      <c r="D1489">
        <v>65</v>
      </c>
      <c r="E1489">
        <v>19</v>
      </c>
      <c r="F1489">
        <v>7824000</v>
      </c>
      <c r="G1489" t="s">
        <v>1639</v>
      </c>
      <c r="H1489" t="s">
        <v>2198</v>
      </c>
      <c r="I1489" t="s">
        <v>582</v>
      </c>
      <c r="J1489" t="s">
        <v>598</v>
      </c>
      <c r="K1489" t="s">
        <v>2225</v>
      </c>
      <c r="L1489" t="s">
        <v>2325</v>
      </c>
      <c r="M1489" t="s">
        <v>2320</v>
      </c>
      <c r="N1489" t="s">
        <v>1745</v>
      </c>
      <c r="O1489" t="s">
        <v>660</v>
      </c>
      <c r="P1489" t="s">
        <v>1129</v>
      </c>
      <c r="Q1489" t="s">
        <v>2322</v>
      </c>
      <c r="R1489" t="s">
        <v>2326</v>
      </c>
    </row>
    <row r="1490" spans="1:18" x14ac:dyDescent="0.2">
      <c r="A1490" s="1124">
        <v>11065197851000</v>
      </c>
      <c r="B1490" t="s">
        <v>1624</v>
      </c>
      <c r="C1490">
        <v>10</v>
      </c>
      <c r="D1490">
        <v>65</v>
      </c>
      <c r="E1490">
        <v>19</v>
      </c>
      <c r="F1490">
        <v>7851000</v>
      </c>
      <c r="G1490" t="s">
        <v>1768</v>
      </c>
      <c r="H1490" t="s">
        <v>2198</v>
      </c>
      <c r="I1490" t="s">
        <v>582</v>
      </c>
      <c r="J1490" t="s">
        <v>598</v>
      </c>
      <c r="K1490" t="s">
        <v>2225</v>
      </c>
      <c r="L1490" t="s">
        <v>2325</v>
      </c>
      <c r="M1490" t="s">
        <v>2320</v>
      </c>
      <c r="N1490" t="s">
        <v>1745</v>
      </c>
      <c r="O1490" t="s">
        <v>660</v>
      </c>
      <c r="P1490" t="s">
        <v>1129</v>
      </c>
      <c r="Q1490" t="s">
        <v>2322</v>
      </c>
      <c r="R1490" t="s">
        <v>2326</v>
      </c>
    </row>
    <row r="1491" spans="1:18" x14ac:dyDescent="0.2">
      <c r="A1491" s="1124">
        <v>11065197859000</v>
      </c>
      <c r="B1491" t="s">
        <v>1624</v>
      </c>
      <c r="C1491">
        <v>10</v>
      </c>
      <c r="D1491">
        <v>65</v>
      </c>
      <c r="E1491">
        <v>19</v>
      </c>
      <c r="F1491">
        <v>7859000</v>
      </c>
      <c r="G1491" t="s">
        <v>1769</v>
      </c>
      <c r="H1491" t="s">
        <v>2198</v>
      </c>
      <c r="I1491" t="s">
        <v>582</v>
      </c>
      <c r="J1491" t="s">
        <v>598</v>
      </c>
      <c r="K1491" t="s">
        <v>2225</v>
      </c>
      <c r="L1491" t="s">
        <v>2325</v>
      </c>
      <c r="M1491" t="s">
        <v>2320</v>
      </c>
      <c r="N1491" t="s">
        <v>1745</v>
      </c>
      <c r="O1491" t="s">
        <v>660</v>
      </c>
      <c r="P1491" t="s">
        <v>1129</v>
      </c>
      <c r="Q1491" t="s">
        <v>2322</v>
      </c>
      <c r="R1491" t="s">
        <v>2326</v>
      </c>
    </row>
    <row r="1492" spans="1:18" x14ac:dyDescent="0.2">
      <c r="A1492" s="1124">
        <v>11065197867000</v>
      </c>
      <c r="B1492" t="s">
        <v>1624</v>
      </c>
      <c r="C1492">
        <v>10</v>
      </c>
      <c r="D1492">
        <v>65</v>
      </c>
      <c r="E1492">
        <v>19</v>
      </c>
      <c r="F1492">
        <v>7867000</v>
      </c>
      <c r="G1492" t="s">
        <v>1770</v>
      </c>
      <c r="H1492" t="s">
        <v>2198</v>
      </c>
      <c r="I1492" t="s">
        <v>582</v>
      </c>
      <c r="J1492" t="s">
        <v>598</v>
      </c>
      <c r="K1492" t="s">
        <v>2225</v>
      </c>
      <c r="L1492" t="s">
        <v>2325</v>
      </c>
      <c r="M1492" t="s">
        <v>2320</v>
      </c>
      <c r="N1492" t="s">
        <v>1745</v>
      </c>
      <c r="O1492" t="s">
        <v>660</v>
      </c>
      <c r="P1492" t="s">
        <v>1129</v>
      </c>
      <c r="Q1492" t="s">
        <v>2322</v>
      </c>
      <c r="R1492" t="s">
        <v>2326</v>
      </c>
    </row>
    <row r="1493" spans="1:18" x14ac:dyDescent="0.2">
      <c r="A1493" s="1124">
        <v>11065197895000</v>
      </c>
      <c r="B1493" t="s">
        <v>1624</v>
      </c>
      <c r="C1493">
        <v>10</v>
      </c>
      <c r="D1493">
        <v>65</v>
      </c>
      <c r="E1493">
        <v>19</v>
      </c>
      <c r="F1493">
        <v>7895000</v>
      </c>
      <c r="G1493" t="s">
        <v>2350</v>
      </c>
      <c r="H1493" t="s">
        <v>2198</v>
      </c>
      <c r="I1493" t="s">
        <v>582</v>
      </c>
      <c r="J1493" t="s">
        <v>598</v>
      </c>
      <c r="K1493" t="s">
        <v>2225</v>
      </c>
      <c r="L1493" t="s">
        <v>2325</v>
      </c>
      <c r="M1493" t="s">
        <v>2320</v>
      </c>
      <c r="N1493" t="s">
        <v>1745</v>
      </c>
      <c r="O1493" t="s">
        <v>660</v>
      </c>
      <c r="P1493" t="s">
        <v>1129</v>
      </c>
      <c r="Q1493" t="s">
        <v>2322</v>
      </c>
      <c r="R1493" t="s">
        <v>2326</v>
      </c>
    </row>
    <row r="1494" spans="1:18" hidden="1" x14ac:dyDescent="0.2">
      <c r="A1494" s="1124">
        <v>11065205237000</v>
      </c>
      <c r="B1494" t="s">
        <v>1624</v>
      </c>
      <c r="C1494">
        <v>10</v>
      </c>
      <c r="D1494">
        <v>65</v>
      </c>
      <c r="E1494">
        <v>20</v>
      </c>
      <c r="F1494">
        <v>5237000</v>
      </c>
      <c r="G1494" t="s">
        <v>2333</v>
      </c>
      <c r="H1494" t="s">
        <v>2198</v>
      </c>
      <c r="I1494" t="s">
        <v>1625</v>
      </c>
      <c r="J1494" t="s">
        <v>1245</v>
      </c>
      <c r="L1494" t="s">
        <v>2325</v>
      </c>
      <c r="M1494" t="s">
        <v>2320</v>
      </c>
      <c r="N1494" t="s">
        <v>1745</v>
      </c>
      <c r="O1494" t="s">
        <v>660</v>
      </c>
      <c r="P1494" t="s">
        <v>1129</v>
      </c>
      <c r="Q1494" t="s">
        <v>2322</v>
      </c>
      <c r="R1494" t="s">
        <v>2326</v>
      </c>
    </row>
    <row r="1495" spans="1:18" x14ac:dyDescent="0.2">
      <c r="A1495" s="1124">
        <v>11065207010000</v>
      </c>
      <c r="B1495" t="s">
        <v>1624</v>
      </c>
      <c r="C1495">
        <v>10</v>
      </c>
      <c r="D1495">
        <v>65</v>
      </c>
      <c r="E1495">
        <v>20</v>
      </c>
      <c r="F1495">
        <v>7010000</v>
      </c>
      <c r="G1495" t="s">
        <v>1628</v>
      </c>
      <c r="H1495" t="s">
        <v>2198</v>
      </c>
      <c r="I1495" t="s">
        <v>582</v>
      </c>
      <c r="J1495" t="s">
        <v>598</v>
      </c>
      <c r="K1495" t="s">
        <v>2225</v>
      </c>
      <c r="L1495" t="s">
        <v>2325</v>
      </c>
      <c r="M1495" t="s">
        <v>2320</v>
      </c>
      <c r="N1495" t="s">
        <v>1745</v>
      </c>
      <c r="O1495" t="s">
        <v>660</v>
      </c>
      <c r="P1495" t="s">
        <v>1129</v>
      </c>
      <c r="Q1495" t="s">
        <v>2322</v>
      </c>
      <c r="R1495" t="s">
        <v>2326</v>
      </c>
    </row>
    <row r="1496" spans="1:18" x14ac:dyDescent="0.2">
      <c r="A1496" s="1124">
        <v>11065207011000</v>
      </c>
      <c r="B1496" t="s">
        <v>1624</v>
      </c>
      <c r="C1496">
        <v>10</v>
      </c>
      <c r="D1496">
        <v>65</v>
      </c>
      <c r="E1496">
        <v>20</v>
      </c>
      <c r="F1496">
        <v>7011000</v>
      </c>
      <c r="G1496" t="s">
        <v>1642</v>
      </c>
      <c r="H1496" t="s">
        <v>2198</v>
      </c>
      <c r="I1496" t="s">
        <v>582</v>
      </c>
      <c r="J1496" t="s">
        <v>598</v>
      </c>
      <c r="K1496" t="s">
        <v>2225</v>
      </c>
      <c r="L1496" t="s">
        <v>2325</v>
      </c>
      <c r="M1496" t="s">
        <v>2320</v>
      </c>
      <c r="N1496" t="s">
        <v>1745</v>
      </c>
      <c r="O1496" t="s">
        <v>660</v>
      </c>
      <c r="P1496" t="s">
        <v>1129</v>
      </c>
      <c r="Q1496" t="s">
        <v>2322</v>
      </c>
      <c r="R1496" t="s">
        <v>2326</v>
      </c>
    </row>
    <row r="1497" spans="1:18" x14ac:dyDescent="0.2">
      <c r="A1497" s="1124">
        <v>11065207012000</v>
      </c>
      <c r="B1497" t="s">
        <v>1624</v>
      </c>
      <c r="C1497">
        <v>10</v>
      </c>
      <c r="D1497">
        <v>65</v>
      </c>
      <c r="E1497">
        <v>20</v>
      </c>
      <c r="F1497">
        <v>7012000</v>
      </c>
      <c r="G1497" t="s">
        <v>1629</v>
      </c>
      <c r="H1497" t="s">
        <v>2198</v>
      </c>
      <c r="I1497" t="s">
        <v>582</v>
      </c>
      <c r="J1497" t="s">
        <v>598</v>
      </c>
      <c r="K1497" t="s">
        <v>2225</v>
      </c>
      <c r="L1497" t="s">
        <v>2325</v>
      </c>
      <c r="M1497" t="s">
        <v>2320</v>
      </c>
      <c r="N1497" t="s">
        <v>1745</v>
      </c>
      <c r="O1497" t="s">
        <v>660</v>
      </c>
      <c r="P1497" t="s">
        <v>1129</v>
      </c>
      <c r="Q1497" t="s">
        <v>2322</v>
      </c>
      <c r="R1497" t="s">
        <v>2326</v>
      </c>
    </row>
    <row r="1498" spans="1:18" x14ac:dyDescent="0.2">
      <c r="A1498" s="1124">
        <v>11065207013000</v>
      </c>
      <c r="B1498" t="s">
        <v>1624</v>
      </c>
      <c r="C1498">
        <v>10</v>
      </c>
      <c r="D1498">
        <v>65</v>
      </c>
      <c r="E1498">
        <v>20</v>
      </c>
      <c r="F1498">
        <v>7013000</v>
      </c>
      <c r="G1498" t="s">
        <v>1698</v>
      </c>
      <c r="H1498" t="s">
        <v>2198</v>
      </c>
      <c r="I1498" t="s">
        <v>582</v>
      </c>
      <c r="J1498" t="s">
        <v>598</v>
      </c>
      <c r="K1498" t="s">
        <v>2225</v>
      </c>
      <c r="L1498" t="s">
        <v>2325</v>
      </c>
      <c r="M1498" t="s">
        <v>2320</v>
      </c>
      <c r="N1498" t="s">
        <v>1745</v>
      </c>
      <c r="O1498" t="s">
        <v>660</v>
      </c>
      <c r="P1498" t="s">
        <v>1129</v>
      </c>
      <c r="Q1498" t="s">
        <v>2322</v>
      </c>
      <c r="R1498" t="s">
        <v>2326</v>
      </c>
    </row>
    <row r="1499" spans="1:18" x14ac:dyDescent="0.2">
      <c r="A1499" s="1124">
        <v>11065207014000</v>
      </c>
      <c r="B1499" t="s">
        <v>1624</v>
      </c>
      <c r="C1499">
        <v>10</v>
      </c>
      <c r="D1499">
        <v>65</v>
      </c>
      <c r="E1499">
        <v>20</v>
      </c>
      <c r="F1499">
        <v>7014000</v>
      </c>
      <c r="G1499" t="s">
        <v>1630</v>
      </c>
      <c r="H1499" t="s">
        <v>2198</v>
      </c>
      <c r="I1499" t="s">
        <v>582</v>
      </c>
      <c r="J1499" t="s">
        <v>598</v>
      </c>
      <c r="K1499" t="s">
        <v>2225</v>
      </c>
      <c r="L1499" t="s">
        <v>2325</v>
      </c>
      <c r="M1499" t="s">
        <v>2320</v>
      </c>
      <c r="N1499" t="s">
        <v>1745</v>
      </c>
      <c r="O1499" t="s">
        <v>660</v>
      </c>
      <c r="P1499" t="s">
        <v>1129</v>
      </c>
      <c r="Q1499" t="s">
        <v>2322</v>
      </c>
      <c r="R1499" t="s">
        <v>2326</v>
      </c>
    </row>
    <row r="1500" spans="1:18" x14ac:dyDescent="0.2">
      <c r="A1500" s="1124">
        <v>11065207020000</v>
      </c>
      <c r="B1500" t="s">
        <v>1624</v>
      </c>
      <c r="C1500">
        <v>10</v>
      </c>
      <c r="D1500">
        <v>65</v>
      </c>
      <c r="E1500">
        <v>20</v>
      </c>
      <c r="F1500">
        <v>7020000</v>
      </c>
      <c r="G1500" t="s">
        <v>1741</v>
      </c>
      <c r="H1500" t="s">
        <v>2198</v>
      </c>
      <c r="I1500" t="s">
        <v>582</v>
      </c>
      <c r="J1500" t="s">
        <v>598</v>
      </c>
      <c r="K1500" t="s">
        <v>2225</v>
      </c>
      <c r="L1500" t="s">
        <v>2325</v>
      </c>
      <c r="M1500" t="s">
        <v>2320</v>
      </c>
      <c r="N1500" t="s">
        <v>1745</v>
      </c>
      <c r="O1500" t="s">
        <v>660</v>
      </c>
      <c r="P1500" t="s">
        <v>1129</v>
      </c>
      <c r="Q1500" t="s">
        <v>2322</v>
      </c>
      <c r="R1500" t="s">
        <v>2326</v>
      </c>
    </row>
    <row r="1501" spans="1:18" x14ac:dyDescent="0.2">
      <c r="A1501" s="1124">
        <v>11065207021000</v>
      </c>
      <c r="B1501" t="s">
        <v>1624</v>
      </c>
      <c r="C1501">
        <v>10</v>
      </c>
      <c r="D1501">
        <v>65</v>
      </c>
      <c r="E1501">
        <v>20</v>
      </c>
      <c r="F1501">
        <v>7021000</v>
      </c>
      <c r="G1501" t="s">
        <v>1771</v>
      </c>
      <c r="H1501" t="s">
        <v>2198</v>
      </c>
      <c r="I1501" t="s">
        <v>582</v>
      </c>
      <c r="J1501" t="s">
        <v>598</v>
      </c>
      <c r="K1501" t="s">
        <v>2225</v>
      </c>
      <c r="L1501" t="s">
        <v>2325</v>
      </c>
      <c r="M1501" t="s">
        <v>2320</v>
      </c>
      <c r="N1501" t="s">
        <v>1745</v>
      </c>
      <c r="O1501" t="s">
        <v>660</v>
      </c>
      <c r="P1501" t="s">
        <v>1129</v>
      </c>
      <c r="Q1501" t="s">
        <v>2322</v>
      </c>
      <c r="R1501" t="s">
        <v>2326</v>
      </c>
    </row>
    <row r="1502" spans="1:18" x14ac:dyDescent="0.2">
      <c r="A1502" s="1124">
        <v>11065207027000</v>
      </c>
      <c r="B1502" t="s">
        <v>1624</v>
      </c>
      <c r="C1502">
        <v>10</v>
      </c>
      <c r="D1502">
        <v>65</v>
      </c>
      <c r="E1502">
        <v>20</v>
      </c>
      <c r="F1502">
        <v>7027000</v>
      </c>
      <c r="G1502" t="s">
        <v>1631</v>
      </c>
      <c r="H1502" t="s">
        <v>2198</v>
      </c>
      <c r="I1502" t="s">
        <v>582</v>
      </c>
      <c r="J1502" t="s">
        <v>598</v>
      </c>
      <c r="K1502" t="s">
        <v>2225</v>
      </c>
      <c r="L1502" t="s">
        <v>2325</v>
      </c>
      <c r="M1502" t="s">
        <v>2320</v>
      </c>
      <c r="N1502" t="s">
        <v>1745</v>
      </c>
      <c r="O1502" t="s">
        <v>660</v>
      </c>
      <c r="P1502" t="s">
        <v>1129</v>
      </c>
      <c r="Q1502" t="s">
        <v>2322</v>
      </c>
      <c r="R1502" t="s">
        <v>2326</v>
      </c>
    </row>
    <row r="1503" spans="1:18" x14ac:dyDescent="0.2">
      <c r="A1503" s="1124">
        <v>11065207031000</v>
      </c>
      <c r="B1503" t="s">
        <v>1624</v>
      </c>
      <c r="C1503">
        <v>10</v>
      </c>
      <c r="D1503">
        <v>65</v>
      </c>
      <c r="E1503">
        <v>20</v>
      </c>
      <c r="F1503">
        <v>7031000</v>
      </c>
      <c r="G1503" t="s">
        <v>1632</v>
      </c>
      <c r="H1503" t="s">
        <v>2198</v>
      </c>
      <c r="I1503" t="s">
        <v>582</v>
      </c>
      <c r="J1503" t="s">
        <v>598</v>
      </c>
      <c r="K1503" t="s">
        <v>2225</v>
      </c>
      <c r="L1503" t="s">
        <v>2325</v>
      </c>
      <c r="M1503" t="s">
        <v>2320</v>
      </c>
      <c r="N1503" t="s">
        <v>1745</v>
      </c>
      <c r="O1503" t="s">
        <v>660</v>
      </c>
      <c r="P1503" t="s">
        <v>1129</v>
      </c>
      <c r="Q1503" t="s">
        <v>2322</v>
      </c>
      <c r="R1503" t="s">
        <v>2326</v>
      </c>
    </row>
    <row r="1504" spans="1:18" x14ac:dyDescent="0.2">
      <c r="A1504" s="1124">
        <v>11065207032000</v>
      </c>
      <c r="B1504" t="s">
        <v>1624</v>
      </c>
      <c r="C1504">
        <v>10</v>
      </c>
      <c r="D1504">
        <v>65</v>
      </c>
      <c r="E1504">
        <v>20</v>
      </c>
      <c r="F1504">
        <v>7032000</v>
      </c>
      <c r="G1504" t="s">
        <v>1633</v>
      </c>
      <c r="H1504" t="s">
        <v>2198</v>
      </c>
      <c r="I1504" t="s">
        <v>582</v>
      </c>
      <c r="J1504" t="s">
        <v>598</v>
      </c>
      <c r="K1504" t="s">
        <v>2225</v>
      </c>
      <c r="L1504" t="s">
        <v>2325</v>
      </c>
      <c r="M1504" t="s">
        <v>2320</v>
      </c>
      <c r="N1504" t="s">
        <v>1745</v>
      </c>
      <c r="O1504" t="s">
        <v>660</v>
      </c>
      <c r="P1504" t="s">
        <v>1129</v>
      </c>
      <c r="Q1504" t="s">
        <v>2322</v>
      </c>
      <c r="R1504" t="s">
        <v>2326</v>
      </c>
    </row>
    <row r="1505" spans="1:18" x14ac:dyDescent="0.2">
      <c r="A1505" s="1124">
        <v>11065207033000</v>
      </c>
      <c r="B1505" t="s">
        <v>1624</v>
      </c>
      <c r="C1505">
        <v>10</v>
      </c>
      <c r="D1505">
        <v>65</v>
      </c>
      <c r="E1505">
        <v>20</v>
      </c>
      <c r="F1505">
        <v>7033000</v>
      </c>
      <c r="G1505" t="s">
        <v>1668</v>
      </c>
      <c r="H1505" t="s">
        <v>2198</v>
      </c>
      <c r="I1505" t="s">
        <v>582</v>
      </c>
      <c r="J1505" t="s">
        <v>598</v>
      </c>
      <c r="K1505" t="s">
        <v>2225</v>
      </c>
      <c r="L1505" t="s">
        <v>2325</v>
      </c>
      <c r="M1505" t="s">
        <v>2320</v>
      </c>
      <c r="N1505" t="s">
        <v>1745</v>
      </c>
      <c r="O1505" t="s">
        <v>660</v>
      </c>
      <c r="P1505" t="s">
        <v>1129</v>
      </c>
      <c r="Q1505" t="s">
        <v>2322</v>
      </c>
      <c r="R1505" t="s">
        <v>2326</v>
      </c>
    </row>
    <row r="1506" spans="1:18" x14ac:dyDescent="0.2">
      <c r="A1506" s="1124">
        <v>11065207034000</v>
      </c>
      <c r="B1506" t="s">
        <v>1624</v>
      </c>
      <c r="C1506">
        <v>10</v>
      </c>
      <c r="D1506">
        <v>65</v>
      </c>
      <c r="E1506">
        <v>20</v>
      </c>
      <c r="F1506">
        <v>7034000</v>
      </c>
      <c r="G1506" t="s">
        <v>1634</v>
      </c>
      <c r="H1506" t="s">
        <v>2198</v>
      </c>
      <c r="I1506" t="s">
        <v>582</v>
      </c>
      <c r="J1506" t="s">
        <v>598</v>
      </c>
      <c r="K1506" t="s">
        <v>2225</v>
      </c>
      <c r="L1506" t="s">
        <v>2325</v>
      </c>
      <c r="M1506" t="s">
        <v>2320</v>
      </c>
      <c r="N1506" t="s">
        <v>1745</v>
      </c>
      <c r="O1506" t="s">
        <v>660</v>
      </c>
      <c r="P1506" t="s">
        <v>1129</v>
      </c>
      <c r="Q1506" t="s">
        <v>2322</v>
      </c>
      <c r="R1506" t="s">
        <v>2326</v>
      </c>
    </row>
    <row r="1507" spans="1:18" x14ac:dyDescent="0.2">
      <c r="A1507" s="1124">
        <v>11065207575000</v>
      </c>
      <c r="B1507" t="s">
        <v>1624</v>
      </c>
      <c r="C1507">
        <v>10</v>
      </c>
      <c r="D1507">
        <v>65</v>
      </c>
      <c r="E1507">
        <v>20</v>
      </c>
      <c r="F1507">
        <v>7575000</v>
      </c>
      <c r="G1507" t="s">
        <v>1772</v>
      </c>
      <c r="H1507" t="s">
        <v>2198</v>
      </c>
      <c r="I1507" t="s">
        <v>582</v>
      </c>
      <c r="J1507" t="s">
        <v>598</v>
      </c>
      <c r="K1507" t="s">
        <v>2225</v>
      </c>
      <c r="L1507" t="s">
        <v>2325</v>
      </c>
      <c r="M1507" t="s">
        <v>2320</v>
      </c>
      <c r="N1507" t="s">
        <v>1745</v>
      </c>
      <c r="O1507" t="s">
        <v>660</v>
      </c>
      <c r="P1507" t="s">
        <v>1129</v>
      </c>
      <c r="Q1507" t="s">
        <v>2322</v>
      </c>
      <c r="R1507" t="s">
        <v>2326</v>
      </c>
    </row>
    <row r="1508" spans="1:18" x14ac:dyDescent="0.2">
      <c r="A1508" s="1124">
        <v>11065207636000</v>
      </c>
      <c r="B1508" t="s">
        <v>1624</v>
      </c>
      <c r="C1508">
        <v>10</v>
      </c>
      <c r="D1508">
        <v>65</v>
      </c>
      <c r="E1508">
        <v>20</v>
      </c>
      <c r="F1508">
        <v>7636000</v>
      </c>
      <c r="G1508" t="s">
        <v>1765</v>
      </c>
      <c r="H1508" t="s">
        <v>2198</v>
      </c>
      <c r="I1508" t="s">
        <v>582</v>
      </c>
      <c r="J1508" t="s">
        <v>598</v>
      </c>
      <c r="K1508" t="s">
        <v>2225</v>
      </c>
      <c r="L1508" t="s">
        <v>2325</v>
      </c>
      <c r="M1508" t="s">
        <v>2320</v>
      </c>
      <c r="N1508" t="s">
        <v>1745</v>
      </c>
      <c r="O1508" t="s">
        <v>660</v>
      </c>
      <c r="P1508" t="s">
        <v>1129</v>
      </c>
      <c r="Q1508" t="s">
        <v>2322</v>
      </c>
      <c r="R1508" t="s">
        <v>2326</v>
      </c>
    </row>
    <row r="1509" spans="1:18" x14ac:dyDescent="0.2">
      <c r="A1509" s="1124">
        <v>11065207658000</v>
      </c>
      <c r="B1509" t="s">
        <v>1624</v>
      </c>
      <c r="C1509">
        <v>10</v>
      </c>
      <c r="D1509">
        <v>65</v>
      </c>
      <c r="E1509">
        <v>20</v>
      </c>
      <c r="F1509">
        <v>7658000</v>
      </c>
      <c r="G1509" t="s">
        <v>1766</v>
      </c>
      <c r="H1509" t="s">
        <v>2198</v>
      </c>
      <c r="I1509" t="s">
        <v>582</v>
      </c>
      <c r="J1509" t="s">
        <v>598</v>
      </c>
      <c r="K1509" t="s">
        <v>2225</v>
      </c>
      <c r="L1509" t="s">
        <v>2325</v>
      </c>
      <c r="M1509" t="s">
        <v>2320</v>
      </c>
      <c r="N1509" t="s">
        <v>1745</v>
      </c>
      <c r="O1509" t="s">
        <v>660</v>
      </c>
      <c r="P1509" t="s">
        <v>1129</v>
      </c>
      <c r="Q1509" t="s">
        <v>2322</v>
      </c>
      <c r="R1509" t="s">
        <v>2326</v>
      </c>
    </row>
    <row r="1510" spans="1:18" x14ac:dyDescent="0.2">
      <c r="A1510" s="1124">
        <v>11065207705000</v>
      </c>
      <c r="B1510" t="s">
        <v>1624</v>
      </c>
      <c r="C1510">
        <v>10</v>
      </c>
      <c r="D1510">
        <v>65</v>
      </c>
      <c r="E1510">
        <v>20</v>
      </c>
      <c r="F1510">
        <v>7705000</v>
      </c>
      <c r="G1510" t="s">
        <v>1767</v>
      </c>
      <c r="H1510" t="s">
        <v>2198</v>
      </c>
      <c r="I1510" t="s">
        <v>582</v>
      </c>
      <c r="J1510" t="s">
        <v>598</v>
      </c>
      <c r="K1510" t="s">
        <v>2225</v>
      </c>
      <c r="L1510" t="s">
        <v>2325</v>
      </c>
      <c r="M1510" t="s">
        <v>2320</v>
      </c>
      <c r="N1510" t="s">
        <v>1745</v>
      </c>
      <c r="O1510" t="s">
        <v>660</v>
      </c>
      <c r="P1510" t="s">
        <v>1129</v>
      </c>
      <c r="Q1510" t="s">
        <v>2322</v>
      </c>
      <c r="R1510" t="s">
        <v>2326</v>
      </c>
    </row>
    <row r="1511" spans="1:18" x14ac:dyDescent="0.2">
      <c r="A1511" s="1124">
        <v>11065207785000</v>
      </c>
      <c r="B1511" t="s">
        <v>1624</v>
      </c>
      <c r="C1511">
        <v>10</v>
      </c>
      <c r="D1511">
        <v>65</v>
      </c>
      <c r="E1511">
        <v>20</v>
      </c>
      <c r="F1511">
        <v>7785000</v>
      </c>
      <c r="G1511" t="s">
        <v>1638</v>
      </c>
      <c r="H1511" t="s">
        <v>2198</v>
      </c>
      <c r="I1511" t="s">
        <v>582</v>
      </c>
      <c r="J1511" t="s">
        <v>598</v>
      </c>
      <c r="K1511" t="s">
        <v>2225</v>
      </c>
      <c r="L1511" t="s">
        <v>2325</v>
      </c>
      <c r="M1511" t="s">
        <v>2320</v>
      </c>
      <c r="N1511" t="s">
        <v>1745</v>
      </c>
      <c r="O1511" t="s">
        <v>660</v>
      </c>
      <c r="P1511" t="s">
        <v>1129</v>
      </c>
      <c r="Q1511" t="s">
        <v>2322</v>
      </c>
      <c r="R1511" t="s">
        <v>2326</v>
      </c>
    </row>
    <row r="1512" spans="1:18" x14ac:dyDescent="0.2">
      <c r="A1512" s="1124">
        <v>11065207824000</v>
      </c>
      <c r="B1512" t="s">
        <v>1624</v>
      </c>
      <c r="C1512">
        <v>10</v>
      </c>
      <c r="D1512">
        <v>65</v>
      </c>
      <c r="E1512">
        <v>20</v>
      </c>
      <c r="F1512">
        <v>7824000</v>
      </c>
      <c r="G1512" t="s">
        <v>1639</v>
      </c>
      <c r="H1512" t="s">
        <v>2198</v>
      </c>
      <c r="I1512" t="s">
        <v>582</v>
      </c>
      <c r="J1512" t="s">
        <v>598</v>
      </c>
      <c r="K1512" t="s">
        <v>2225</v>
      </c>
      <c r="L1512" t="s">
        <v>2325</v>
      </c>
      <c r="M1512" t="s">
        <v>2320</v>
      </c>
      <c r="N1512" t="s">
        <v>1745</v>
      </c>
      <c r="O1512" t="s">
        <v>660</v>
      </c>
      <c r="P1512" t="s">
        <v>1129</v>
      </c>
      <c r="Q1512" t="s">
        <v>2322</v>
      </c>
      <c r="R1512" t="s">
        <v>2326</v>
      </c>
    </row>
    <row r="1513" spans="1:18" x14ac:dyDescent="0.2">
      <c r="A1513" s="1124">
        <v>11065207851000</v>
      </c>
      <c r="B1513" t="s">
        <v>1624</v>
      </c>
      <c r="C1513">
        <v>10</v>
      </c>
      <c r="D1513">
        <v>65</v>
      </c>
      <c r="E1513">
        <v>20</v>
      </c>
      <c r="F1513">
        <v>7851000</v>
      </c>
      <c r="G1513" t="s">
        <v>1768</v>
      </c>
      <c r="H1513" t="s">
        <v>2198</v>
      </c>
      <c r="I1513" t="s">
        <v>582</v>
      </c>
      <c r="J1513" t="s">
        <v>598</v>
      </c>
      <c r="K1513" t="s">
        <v>2225</v>
      </c>
      <c r="L1513" t="s">
        <v>2325</v>
      </c>
      <c r="M1513" t="s">
        <v>2320</v>
      </c>
      <c r="N1513" t="s">
        <v>1745</v>
      </c>
      <c r="O1513" t="s">
        <v>660</v>
      </c>
      <c r="P1513" t="s">
        <v>1129</v>
      </c>
      <c r="Q1513" t="s">
        <v>2322</v>
      </c>
      <c r="R1513" t="s">
        <v>2326</v>
      </c>
    </row>
    <row r="1514" spans="1:18" x14ac:dyDescent="0.2">
      <c r="A1514" s="1124">
        <v>11065207859000</v>
      </c>
      <c r="B1514" t="s">
        <v>1624</v>
      </c>
      <c r="C1514">
        <v>10</v>
      </c>
      <c r="D1514">
        <v>65</v>
      </c>
      <c r="E1514">
        <v>20</v>
      </c>
      <c r="F1514">
        <v>7859000</v>
      </c>
      <c r="G1514" t="s">
        <v>1769</v>
      </c>
      <c r="H1514" t="s">
        <v>2198</v>
      </c>
      <c r="I1514" t="s">
        <v>582</v>
      </c>
      <c r="J1514" t="s">
        <v>598</v>
      </c>
      <c r="K1514" t="s">
        <v>2225</v>
      </c>
      <c r="L1514" t="s">
        <v>2325</v>
      </c>
      <c r="M1514" t="s">
        <v>2320</v>
      </c>
      <c r="N1514" t="s">
        <v>1745</v>
      </c>
      <c r="O1514" t="s">
        <v>660</v>
      </c>
      <c r="P1514" t="s">
        <v>1129</v>
      </c>
      <c r="Q1514" t="s">
        <v>2322</v>
      </c>
      <c r="R1514" t="s">
        <v>2326</v>
      </c>
    </row>
    <row r="1515" spans="1:18" x14ac:dyDescent="0.2">
      <c r="A1515" s="1124">
        <v>11065207867000</v>
      </c>
      <c r="B1515" t="s">
        <v>1624</v>
      </c>
      <c r="C1515">
        <v>10</v>
      </c>
      <c r="D1515">
        <v>65</v>
      </c>
      <c r="E1515">
        <v>20</v>
      </c>
      <c r="F1515">
        <v>7867000</v>
      </c>
      <c r="G1515" t="s">
        <v>1770</v>
      </c>
      <c r="H1515" t="s">
        <v>2198</v>
      </c>
      <c r="I1515" t="s">
        <v>582</v>
      </c>
      <c r="J1515" t="s">
        <v>598</v>
      </c>
      <c r="K1515" t="s">
        <v>2225</v>
      </c>
      <c r="L1515" t="s">
        <v>2325</v>
      </c>
      <c r="M1515" t="s">
        <v>2320</v>
      </c>
      <c r="N1515" t="s">
        <v>1745</v>
      </c>
      <c r="O1515" t="s">
        <v>660</v>
      </c>
      <c r="P1515" t="s">
        <v>1129</v>
      </c>
      <c r="Q1515" t="s">
        <v>2322</v>
      </c>
      <c r="R1515" t="s">
        <v>2326</v>
      </c>
    </row>
    <row r="1516" spans="1:18" x14ac:dyDescent="0.2">
      <c r="A1516" s="1124">
        <v>11065207895000</v>
      </c>
      <c r="B1516" t="s">
        <v>1624</v>
      </c>
      <c r="C1516">
        <v>10</v>
      </c>
      <c r="D1516">
        <v>65</v>
      </c>
      <c r="E1516">
        <v>20</v>
      </c>
      <c r="F1516">
        <v>7895000</v>
      </c>
      <c r="G1516" t="s">
        <v>2350</v>
      </c>
      <c r="H1516" t="s">
        <v>2198</v>
      </c>
      <c r="I1516" t="s">
        <v>582</v>
      </c>
      <c r="J1516" t="s">
        <v>598</v>
      </c>
      <c r="K1516" t="s">
        <v>2225</v>
      </c>
      <c r="L1516" t="s">
        <v>2325</v>
      </c>
      <c r="M1516" t="s">
        <v>2320</v>
      </c>
      <c r="N1516" t="s">
        <v>1745</v>
      </c>
      <c r="O1516" t="s">
        <v>660</v>
      </c>
      <c r="P1516" t="s">
        <v>1129</v>
      </c>
      <c r="Q1516" t="s">
        <v>2322</v>
      </c>
      <c r="R1516" t="s">
        <v>2326</v>
      </c>
    </row>
    <row r="1517" spans="1:18" hidden="1" x14ac:dyDescent="0.2">
      <c r="A1517" s="1124">
        <v>11065215237000</v>
      </c>
      <c r="B1517" t="s">
        <v>1624</v>
      </c>
      <c r="C1517">
        <v>10</v>
      </c>
      <c r="D1517">
        <v>65</v>
      </c>
      <c r="E1517">
        <v>21</v>
      </c>
      <c r="F1517">
        <v>5237000</v>
      </c>
      <c r="G1517" t="s">
        <v>2333</v>
      </c>
      <c r="H1517" t="s">
        <v>2198</v>
      </c>
      <c r="I1517" t="s">
        <v>1625</v>
      </c>
      <c r="J1517" t="s">
        <v>1245</v>
      </c>
      <c r="L1517" t="s">
        <v>2325</v>
      </c>
      <c r="M1517" t="s">
        <v>2320</v>
      </c>
      <c r="N1517" t="s">
        <v>1745</v>
      </c>
      <c r="O1517" t="s">
        <v>660</v>
      </c>
      <c r="P1517" t="s">
        <v>1129</v>
      </c>
      <c r="Q1517" t="s">
        <v>2322</v>
      </c>
      <c r="R1517" t="s">
        <v>2326</v>
      </c>
    </row>
    <row r="1518" spans="1:18" x14ac:dyDescent="0.2">
      <c r="A1518" s="1124">
        <v>11065217010000</v>
      </c>
      <c r="B1518" t="s">
        <v>1624</v>
      </c>
      <c r="C1518">
        <v>10</v>
      </c>
      <c r="D1518">
        <v>65</v>
      </c>
      <c r="E1518">
        <v>21</v>
      </c>
      <c r="F1518">
        <v>7010000</v>
      </c>
      <c r="G1518" t="s">
        <v>1628</v>
      </c>
      <c r="H1518" t="s">
        <v>2198</v>
      </c>
      <c r="I1518" t="s">
        <v>582</v>
      </c>
      <c r="J1518" t="s">
        <v>598</v>
      </c>
      <c r="K1518" t="s">
        <v>2225</v>
      </c>
      <c r="L1518" t="s">
        <v>2325</v>
      </c>
      <c r="M1518" t="s">
        <v>2320</v>
      </c>
      <c r="N1518" t="s">
        <v>1745</v>
      </c>
      <c r="O1518" t="s">
        <v>660</v>
      </c>
      <c r="P1518" t="s">
        <v>1129</v>
      </c>
      <c r="Q1518" t="s">
        <v>2322</v>
      </c>
      <c r="R1518" t="s">
        <v>2326</v>
      </c>
    </row>
    <row r="1519" spans="1:18" x14ac:dyDescent="0.2">
      <c r="A1519" s="1124">
        <v>11065217011000</v>
      </c>
      <c r="B1519" t="s">
        <v>1624</v>
      </c>
      <c r="C1519">
        <v>10</v>
      </c>
      <c r="D1519">
        <v>65</v>
      </c>
      <c r="E1519">
        <v>21</v>
      </c>
      <c r="F1519">
        <v>7011000</v>
      </c>
      <c r="G1519" t="s">
        <v>1642</v>
      </c>
      <c r="H1519" t="s">
        <v>2198</v>
      </c>
      <c r="I1519" t="s">
        <v>582</v>
      </c>
      <c r="J1519" t="s">
        <v>598</v>
      </c>
      <c r="K1519" t="s">
        <v>2225</v>
      </c>
      <c r="L1519" t="s">
        <v>2325</v>
      </c>
      <c r="M1519" t="s">
        <v>2320</v>
      </c>
      <c r="N1519" t="s">
        <v>1745</v>
      </c>
      <c r="O1519" t="s">
        <v>660</v>
      </c>
      <c r="P1519" t="s">
        <v>1129</v>
      </c>
      <c r="Q1519" t="s">
        <v>2322</v>
      </c>
      <c r="R1519" t="s">
        <v>2326</v>
      </c>
    </row>
    <row r="1520" spans="1:18" x14ac:dyDescent="0.2">
      <c r="A1520" s="1124">
        <v>11065217012000</v>
      </c>
      <c r="B1520" t="s">
        <v>1624</v>
      </c>
      <c r="C1520">
        <v>10</v>
      </c>
      <c r="D1520">
        <v>65</v>
      </c>
      <c r="E1520">
        <v>21</v>
      </c>
      <c r="F1520">
        <v>7012000</v>
      </c>
      <c r="G1520" t="s">
        <v>1629</v>
      </c>
      <c r="H1520" t="s">
        <v>2198</v>
      </c>
      <c r="I1520" t="s">
        <v>582</v>
      </c>
      <c r="J1520" t="s">
        <v>598</v>
      </c>
      <c r="K1520" t="s">
        <v>2225</v>
      </c>
      <c r="L1520" t="s">
        <v>2325</v>
      </c>
      <c r="M1520" t="s">
        <v>2320</v>
      </c>
      <c r="N1520" t="s">
        <v>1745</v>
      </c>
      <c r="O1520" t="s">
        <v>660</v>
      </c>
      <c r="P1520" t="s">
        <v>1129</v>
      </c>
      <c r="Q1520" t="s">
        <v>2322</v>
      </c>
      <c r="R1520" t="s">
        <v>2326</v>
      </c>
    </row>
    <row r="1521" spans="1:18" x14ac:dyDescent="0.2">
      <c r="A1521" s="1124">
        <v>11065217013000</v>
      </c>
      <c r="B1521" t="s">
        <v>1624</v>
      </c>
      <c r="C1521">
        <v>10</v>
      </c>
      <c r="D1521">
        <v>65</v>
      </c>
      <c r="E1521">
        <v>21</v>
      </c>
      <c r="F1521">
        <v>7013000</v>
      </c>
      <c r="G1521" t="s">
        <v>1698</v>
      </c>
      <c r="H1521" t="s">
        <v>2198</v>
      </c>
      <c r="I1521" t="s">
        <v>582</v>
      </c>
      <c r="J1521" t="s">
        <v>598</v>
      </c>
      <c r="K1521" t="s">
        <v>2225</v>
      </c>
      <c r="L1521" t="s">
        <v>2325</v>
      </c>
      <c r="M1521" t="s">
        <v>2320</v>
      </c>
      <c r="N1521" t="s">
        <v>1745</v>
      </c>
      <c r="O1521" t="s">
        <v>660</v>
      </c>
      <c r="P1521" t="s">
        <v>1129</v>
      </c>
      <c r="Q1521" t="s">
        <v>2322</v>
      </c>
      <c r="R1521" t="s">
        <v>2326</v>
      </c>
    </row>
    <row r="1522" spans="1:18" x14ac:dyDescent="0.2">
      <c r="A1522" s="1124">
        <v>11065217014000</v>
      </c>
      <c r="B1522" t="s">
        <v>1624</v>
      </c>
      <c r="C1522">
        <v>10</v>
      </c>
      <c r="D1522">
        <v>65</v>
      </c>
      <c r="E1522">
        <v>21</v>
      </c>
      <c r="F1522">
        <v>7014000</v>
      </c>
      <c r="G1522" t="s">
        <v>1630</v>
      </c>
      <c r="H1522" t="s">
        <v>2198</v>
      </c>
      <c r="I1522" t="s">
        <v>582</v>
      </c>
      <c r="J1522" t="s">
        <v>598</v>
      </c>
      <c r="K1522" t="s">
        <v>2225</v>
      </c>
      <c r="L1522" t="s">
        <v>2325</v>
      </c>
      <c r="M1522" t="s">
        <v>2320</v>
      </c>
      <c r="N1522" t="s">
        <v>1745</v>
      </c>
      <c r="O1522" t="s">
        <v>660</v>
      </c>
      <c r="P1522" t="s">
        <v>1129</v>
      </c>
      <c r="Q1522" t="s">
        <v>2322</v>
      </c>
      <c r="R1522" t="s">
        <v>2326</v>
      </c>
    </row>
    <row r="1523" spans="1:18" x14ac:dyDescent="0.2">
      <c r="A1523" s="1124">
        <v>11065217020000</v>
      </c>
      <c r="B1523" t="s">
        <v>1624</v>
      </c>
      <c r="C1523">
        <v>10</v>
      </c>
      <c r="D1523">
        <v>65</v>
      </c>
      <c r="E1523">
        <v>21</v>
      </c>
      <c r="F1523">
        <v>7020000</v>
      </c>
      <c r="G1523" t="s">
        <v>1741</v>
      </c>
      <c r="H1523" t="s">
        <v>2198</v>
      </c>
      <c r="I1523" t="s">
        <v>582</v>
      </c>
      <c r="J1523" t="s">
        <v>598</v>
      </c>
      <c r="K1523" t="s">
        <v>2225</v>
      </c>
      <c r="L1523" t="s">
        <v>2325</v>
      </c>
      <c r="M1523" t="s">
        <v>2320</v>
      </c>
      <c r="N1523" t="s">
        <v>1745</v>
      </c>
      <c r="O1523" t="s">
        <v>660</v>
      </c>
      <c r="P1523" t="s">
        <v>1129</v>
      </c>
      <c r="Q1523" t="s">
        <v>2322</v>
      </c>
      <c r="R1523" t="s">
        <v>2326</v>
      </c>
    </row>
    <row r="1524" spans="1:18" x14ac:dyDescent="0.2">
      <c r="A1524" s="1124">
        <v>11065217021000</v>
      </c>
      <c r="B1524" t="s">
        <v>1624</v>
      </c>
      <c r="C1524">
        <v>10</v>
      </c>
      <c r="D1524">
        <v>65</v>
      </c>
      <c r="E1524">
        <v>21</v>
      </c>
      <c r="F1524">
        <v>7021000</v>
      </c>
      <c r="G1524" t="s">
        <v>1771</v>
      </c>
      <c r="H1524" t="s">
        <v>2198</v>
      </c>
      <c r="I1524" t="s">
        <v>582</v>
      </c>
      <c r="J1524" t="s">
        <v>598</v>
      </c>
      <c r="K1524" t="s">
        <v>2225</v>
      </c>
      <c r="L1524" t="s">
        <v>2325</v>
      </c>
      <c r="M1524" t="s">
        <v>2320</v>
      </c>
      <c r="N1524" t="s">
        <v>1745</v>
      </c>
      <c r="O1524" t="s">
        <v>660</v>
      </c>
      <c r="P1524" t="s">
        <v>1129</v>
      </c>
      <c r="Q1524" t="s">
        <v>2322</v>
      </c>
      <c r="R1524" t="s">
        <v>2326</v>
      </c>
    </row>
    <row r="1525" spans="1:18" x14ac:dyDescent="0.2">
      <c r="A1525" s="1124">
        <v>11065217027000</v>
      </c>
      <c r="B1525" t="s">
        <v>1624</v>
      </c>
      <c r="C1525">
        <v>10</v>
      </c>
      <c r="D1525">
        <v>65</v>
      </c>
      <c r="E1525">
        <v>21</v>
      </c>
      <c r="F1525">
        <v>7027000</v>
      </c>
      <c r="G1525" t="s">
        <v>1631</v>
      </c>
      <c r="H1525" t="s">
        <v>2198</v>
      </c>
      <c r="I1525" t="s">
        <v>582</v>
      </c>
      <c r="J1525" t="s">
        <v>598</v>
      </c>
      <c r="K1525" t="s">
        <v>2225</v>
      </c>
      <c r="L1525" t="s">
        <v>2325</v>
      </c>
      <c r="M1525" t="s">
        <v>2320</v>
      </c>
      <c r="N1525" t="s">
        <v>1745</v>
      </c>
      <c r="O1525" t="s">
        <v>660</v>
      </c>
      <c r="P1525" t="s">
        <v>1129</v>
      </c>
      <c r="Q1525" t="s">
        <v>2322</v>
      </c>
      <c r="R1525" t="s">
        <v>2326</v>
      </c>
    </row>
    <row r="1526" spans="1:18" x14ac:dyDescent="0.2">
      <c r="A1526" s="1124">
        <v>11065217031000</v>
      </c>
      <c r="B1526" t="s">
        <v>1624</v>
      </c>
      <c r="C1526">
        <v>10</v>
      </c>
      <c r="D1526">
        <v>65</v>
      </c>
      <c r="E1526">
        <v>21</v>
      </c>
      <c r="F1526">
        <v>7031000</v>
      </c>
      <c r="G1526" t="s">
        <v>1632</v>
      </c>
      <c r="H1526" t="s">
        <v>2198</v>
      </c>
      <c r="I1526" t="s">
        <v>582</v>
      </c>
      <c r="J1526" t="s">
        <v>598</v>
      </c>
      <c r="K1526" t="s">
        <v>2225</v>
      </c>
      <c r="L1526" t="s">
        <v>2325</v>
      </c>
      <c r="M1526" t="s">
        <v>2320</v>
      </c>
      <c r="N1526" t="s">
        <v>1745</v>
      </c>
      <c r="O1526" t="s">
        <v>660</v>
      </c>
      <c r="P1526" t="s">
        <v>1129</v>
      </c>
      <c r="Q1526" t="s">
        <v>2322</v>
      </c>
      <c r="R1526" t="s">
        <v>2326</v>
      </c>
    </row>
    <row r="1527" spans="1:18" x14ac:dyDescent="0.2">
      <c r="A1527" s="1124">
        <v>11065217032000</v>
      </c>
      <c r="B1527" t="s">
        <v>1624</v>
      </c>
      <c r="C1527">
        <v>10</v>
      </c>
      <c r="D1527">
        <v>65</v>
      </c>
      <c r="E1527">
        <v>21</v>
      </c>
      <c r="F1527">
        <v>7032000</v>
      </c>
      <c r="G1527" t="s">
        <v>1633</v>
      </c>
      <c r="H1527" t="s">
        <v>2198</v>
      </c>
      <c r="I1527" t="s">
        <v>582</v>
      </c>
      <c r="J1527" t="s">
        <v>598</v>
      </c>
      <c r="K1527" t="s">
        <v>2225</v>
      </c>
      <c r="L1527" t="s">
        <v>2325</v>
      </c>
      <c r="M1527" t="s">
        <v>2320</v>
      </c>
      <c r="N1527" t="s">
        <v>1745</v>
      </c>
      <c r="O1527" t="s">
        <v>660</v>
      </c>
      <c r="P1527" t="s">
        <v>1129</v>
      </c>
      <c r="Q1527" t="s">
        <v>2322</v>
      </c>
      <c r="R1527" t="s">
        <v>2326</v>
      </c>
    </row>
    <row r="1528" spans="1:18" x14ac:dyDescent="0.2">
      <c r="A1528" s="1124">
        <v>11065217033000</v>
      </c>
      <c r="B1528" t="s">
        <v>1624</v>
      </c>
      <c r="C1528">
        <v>10</v>
      </c>
      <c r="D1528">
        <v>65</v>
      </c>
      <c r="E1528">
        <v>21</v>
      </c>
      <c r="F1528">
        <v>7033000</v>
      </c>
      <c r="G1528" t="s">
        <v>1668</v>
      </c>
      <c r="H1528" t="s">
        <v>2198</v>
      </c>
      <c r="I1528" t="s">
        <v>582</v>
      </c>
      <c r="J1528" t="s">
        <v>598</v>
      </c>
      <c r="K1528" t="s">
        <v>2225</v>
      </c>
      <c r="L1528" t="s">
        <v>2325</v>
      </c>
      <c r="M1528" t="s">
        <v>2320</v>
      </c>
      <c r="N1528" t="s">
        <v>1745</v>
      </c>
      <c r="O1528" t="s">
        <v>660</v>
      </c>
      <c r="P1528" t="s">
        <v>1129</v>
      </c>
      <c r="Q1528" t="s">
        <v>2322</v>
      </c>
      <c r="R1528" t="s">
        <v>2326</v>
      </c>
    </row>
    <row r="1529" spans="1:18" x14ac:dyDescent="0.2">
      <c r="A1529" s="1124">
        <v>11065217034000</v>
      </c>
      <c r="B1529" t="s">
        <v>1624</v>
      </c>
      <c r="C1529">
        <v>10</v>
      </c>
      <c r="D1529">
        <v>65</v>
      </c>
      <c r="E1529">
        <v>21</v>
      </c>
      <c r="F1529">
        <v>7034000</v>
      </c>
      <c r="G1529" t="s">
        <v>1634</v>
      </c>
      <c r="H1529" t="s">
        <v>2198</v>
      </c>
      <c r="I1529" t="s">
        <v>582</v>
      </c>
      <c r="J1529" t="s">
        <v>598</v>
      </c>
      <c r="K1529" t="s">
        <v>2225</v>
      </c>
      <c r="L1529" t="s">
        <v>2325</v>
      </c>
      <c r="M1529" t="s">
        <v>2320</v>
      </c>
      <c r="N1529" t="s">
        <v>1745</v>
      </c>
      <c r="O1529" t="s">
        <v>660</v>
      </c>
      <c r="P1529" t="s">
        <v>1129</v>
      </c>
      <c r="Q1529" t="s">
        <v>2322</v>
      </c>
      <c r="R1529" t="s">
        <v>2326</v>
      </c>
    </row>
    <row r="1530" spans="1:18" x14ac:dyDescent="0.2">
      <c r="A1530" s="1124">
        <v>11065217575000</v>
      </c>
      <c r="B1530" t="s">
        <v>1624</v>
      </c>
      <c r="C1530">
        <v>10</v>
      </c>
      <c r="D1530">
        <v>65</v>
      </c>
      <c r="E1530">
        <v>21</v>
      </c>
      <c r="F1530">
        <v>7575000</v>
      </c>
      <c r="G1530" t="s">
        <v>1772</v>
      </c>
      <c r="H1530" t="s">
        <v>2198</v>
      </c>
      <c r="I1530" t="s">
        <v>582</v>
      </c>
      <c r="J1530" t="s">
        <v>598</v>
      </c>
      <c r="K1530" t="s">
        <v>2225</v>
      </c>
      <c r="L1530" t="s">
        <v>2325</v>
      </c>
      <c r="M1530" t="s">
        <v>2320</v>
      </c>
      <c r="N1530" t="s">
        <v>1745</v>
      </c>
      <c r="O1530" t="s">
        <v>660</v>
      </c>
      <c r="P1530" t="s">
        <v>1129</v>
      </c>
      <c r="Q1530" t="s">
        <v>2322</v>
      </c>
      <c r="R1530" t="s">
        <v>2326</v>
      </c>
    </row>
    <row r="1531" spans="1:18" x14ac:dyDescent="0.2">
      <c r="A1531" s="1124">
        <v>11065217636000</v>
      </c>
      <c r="B1531" t="s">
        <v>1624</v>
      </c>
      <c r="C1531">
        <v>10</v>
      </c>
      <c r="D1531">
        <v>65</v>
      </c>
      <c r="E1531">
        <v>21</v>
      </c>
      <c r="F1531">
        <v>7636000</v>
      </c>
      <c r="G1531" t="s">
        <v>1765</v>
      </c>
      <c r="H1531" t="s">
        <v>2198</v>
      </c>
      <c r="I1531" t="s">
        <v>582</v>
      </c>
      <c r="J1531" t="s">
        <v>598</v>
      </c>
      <c r="K1531" t="s">
        <v>2225</v>
      </c>
      <c r="L1531" t="s">
        <v>2325</v>
      </c>
      <c r="M1531" t="s">
        <v>2320</v>
      </c>
      <c r="N1531" t="s">
        <v>1745</v>
      </c>
      <c r="O1531" t="s">
        <v>660</v>
      </c>
      <c r="P1531" t="s">
        <v>1129</v>
      </c>
      <c r="Q1531" t="s">
        <v>2322</v>
      </c>
      <c r="R1531" t="s">
        <v>2326</v>
      </c>
    </row>
    <row r="1532" spans="1:18" x14ac:dyDescent="0.2">
      <c r="A1532" s="1124">
        <v>11065217658000</v>
      </c>
      <c r="B1532" t="s">
        <v>1624</v>
      </c>
      <c r="C1532">
        <v>10</v>
      </c>
      <c r="D1532">
        <v>65</v>
      </c>
      <c r="E1532">
        <v>21</v>
      </c>
      <c r="F1532">
        <v>7658000</v>
      </c>
      <c r="G1532" t="s">
        <v>1766</v>
      </c>
      <c r="H1532" t="s">
        <v>2198</v>
      </c>
      <c r="I1532" t="s">
        <v>582</v>
      </c>
      <c r="J1532" t="s">
        <v>598</v>
      </c>
      <c r="K1532" t="s">
        <v>2225</v>
      </c>
      <c r="L1532" t="s">
        <v>2325</v>
      </c>
      <c r="M1532" t="s">
        <v>2320</v>
      </c>
      <c r="N1532" t="s">
        <v>1745</v>
      </c>
      <c r="O1532" t="s">
        <v>660</v>
      </c>
      <c r="P1532" t="s">
        <v>1129</v>
      </c>
      <c r="Q1532" t="s">
        <v>2322</v>
      </c>
      <c r="R1532" t="s">
        <v>2326</v>
      </c>
    </row>
    <row r="1533" spans="1:18" x14ac:dyDescent="0.2">
      <c r="A1533" s="1124">
        <v>11065217705000</v>
      </c>
      <c r="B1533" t="s">
        <v>1624</v>
      </c>
      <c r="C1533">
        <v>10</v>
      </c>
      <c r="D1533">
        <v>65</v>
      </c>
      <c r="E1533">
        <v>21</v>
      </c>
      <c r="F1533">
        <v>7705000</v>
      </c>
      <c r="G1533" t="s">
        <v>1767</v>
      </c>
      <c r="H1533" t="s">
        <v>2198</v>
      </c>
      <c r="I1533" t="s">
        <v>582</v>
      </c>
      <c r="J1533" t="s">
        <v>598</v>
      </c>
      <c r="K1533" t="s">
        <v>2225</v>
      </c>
      <c r="L1533" t="s">
        <v>2325</v>
      </c>
      <c r="M1533" t="s">
        <v>2320</v>
      </c>
      <c r="N1533" t="s">
        <v>1745</v>
      </c>
      <c r="O1533" t="s">
        <v>660</v>
      </c>
      <c r="P1533" t="s">
        <v>1129</v>
      </c>
      <c r="Q1533" t="s">
        <v>2322</v>
      </c>
      <c r="R1533" t="s">
        <v>2326</v>
      </c>
    </row>
    <row r="1534" spans="1:18" x14ac:dyDescent="0.2">
      <c r="A1534" s="1124">
        <v>11065217785000</v>
      </c>
      <c r="B1534" t="s">
        <v>1624</v>
      </c>
      <c r="C1534">
        <v>10</v>
      </c>
      <c r="D1534">
        <v>65</v>
      </c>
      <c r="E1534">
        <v>21</v>
      </c>
      <c r="F1534">
        <v>7785000</v>
      </c>
      <c r="G1534" t="s">
        <v>1638</v>
      </c>
      <c r="H1534" t="s">
        <v>2198</v>
      </c>
      <c r="I1534" t="s">
        <v>582</v>
      </c>
      <c r="J1534" t="s">
        <v>598</v>
      </c>
      <c r="K1534" t="s">
        <v>2225</v>
      </c>
      <c r="L1534" t="s">
        <v>2325</v>
      </c>
      <c r="M1534" t="s">
        <v>2320</v>
      </c>
      <c r="N1534" t="s">
        <v>1745</v>
      </c>
      <c r="O1534" t="s">
        <v>660</v>
      </c>
      <c r="P1534" t="s">
        <v>1129</v>
      </c>
      <c r="Q1534" t="s">
        <v>2322</v>
      </c>
      <c r="R1534" t="s">
        <v>2326</v>
      </c>
    </row>
    <row r="1535" spans="1:18" x14ac:dyDescent="0.2">
      <c r="A1535" s="1124">
        <v>11065217824000</v>
      </c>
      <c r="B1535" t="s">
        <v>1624</v>
      </c>
      <c r="C1535">
        <v>10</v>
      </c>
      <c r="D1535">
        <v>65</v>
      </c>
      <c r="E1535">
        <v>21</v>
      </c>
      <c r="F1535">
        <v>7824000</v>
      </c>
      <c r="G1535" t="s">
        <v>1639</v>
      </c>
      <c r="H1535" t="s">
        <v>2198</v>
      </c>
      <c r="I1535" t="s">
        <v>582</v>
      </c>
      <c r="J1535" t="s">
        <v>598</v>
      </c>
      <c r="K1535" t="s">
        <v>2225</v>
      </c>
      <c r="L1535" t="s">
        <v>2325</v>
      </c>
      <c r="M1535" t="s">
        <v>2320</v>
      </c>
      <c r="N1535" t="s">
        <v>1745</v>
      </c>
      <c r="O1535" t="s">
        <v>660</v>
      </c>
      <c r="P1535" t="s">
        <v>1129</v>
      </c>
      <c r="Q1535" t="s">
        <v>2322</v>
      </c>
      <c r="R1535" t="s">
        <v>2326</v>
      </c>
    </row>
    <row r="1536" spans="1:18" x14ac:dyDescent="0.2">
      <c r="A1536" s="1124">
        <v>11065217851000</v>
      </c>
      <c r="B1536" t="s">
        <v>1624</v>
      </c>
      <c r="C1536">
        <v>10</v>
      </c>
      <c r="D1536">
        <v>65</v>
      </c>
      <c r="E1536">
        <v>21</v>
      </c>
      <c r="F1536">
        <v>7851000</v>
      </c>
      <c r="G1536" t="s">
        <v>1768</v>
      </c>
      <c r="H1536" t="s">
        <v>2198</v>
      </c>
      <c r="I1536" t="s">
        <v>582</v>
      </c>
      <c r="J1536" t="s">
        <v>598</v>
      </c>
      <c r="K1536" t="s">
        <v>2225</v>
      </c>
      <c r="L1536" t="s">
        <v>2325</v>
      </c>
      <c r="M1536" t="s">
        <v>2320</v>
      </c>
      <c r="N1536" t="s">
        <v>1745</v>
      </c>
      <c r="O1536" t="s">
        <v>660</v>
      </c>
      <c r="P1536" t="s">
        <v>1129</v>
      </c>
      <c r="Q1536" t="s">
        <v>2322</v>
      </c>
      <c r="R1536" t="s">
        <v>2326</v>
      </c>
    </row>
    <row r="1537" spans="1:18" x14ac:dyDescent="0.2">
      <c r="A1537" s="1124">
        <v>11065217859000</v>
      </c>
      <c r="B1537" t="s">
        <v>1624</v>
      </c>
      <c r="C1537">
        <v>10</v>
      </c>
      <c r="D1537">
        <v>65</v>
      </c>
      <c r="E1537">
        <v>21</v>
      </c>
      <c r="F1537">
        <v>7859000</v>
      </c>
      <c r="G1537" t="s">
        <v>1769</v>
      </c>
      <c r="H1537" t="s">
        <v>2198</v>
      </c>
      <c r="I1537" t="s">
        <v>582</v>
      </c>
      <c r="J1537" t="s">
        <v>598</v>
      </c>
      <c r="K1537" t="s">
        <v>2225</v>
      </c>
      <c r="L1537" t="s">
        <v>2325</v>
      </c>
      <c r="M1537" t="s">
        <v>2320</v>
      </c>
      <c r="N1537" t="s">
        <v>1745</v>
      </c>
      <c r="O1537" t="s">
        <v>660</v>
      </c>
      <c r="P1537" t="s">
        <v>1129</v>
      </c>
      <c r="Q1537" t="s">
        <v>2322</v>
      </c>
      <c r="R1537" t="s">
        <v>2326</v>
      </c>
    </row>
    <row r="1538" spans="1:18" x14ac:dyDescent="0.2">
      <c r="A1538" s="1124">
        <v>11065217867000</v>
      </c>
      <c r="B1538" t="s">
        <v>1624</v>
      </c>
      <c r="C1538">
        <v>10</v>
      </c>
      <c r="D1538">
        <v>65</v>
      </c>
      <c r="E1538">
        <v>21</v>
      </c>
      <c r="F1538">
        <v>7867000</v>
      </c>
      <c r="G1538" t="s">
        <v>1770</v>
      </c>
      <c r="H1538" t="s">
        <v>2198</v>
      </c>
      <c r="I1538" t="s">
        <v>582</v>
      </c>
      <c r="J1538" t="s">
        <v>598</v>
      </c>
      <c r="K1538" t="s">
        <v>2225</v>
      </c>
      <c r="L1538" t="s">
        <v>2325</v>
      </c>
      <c r="M1538" t="s">
        <v>2320</v>
      </c>
      <c r="N1538" t="s">
        <v>1745</v>
      </c>
      <c r="O1538" t="s">
        <v>660</v>
      </c>
      <c r="P1538" t="s">
        <v>1129</v>
      </c>
      <c r="Q1538" t="s">
        <v>2322</v>
      </c>
      <c r="R1538" t="s">
        <v>2326</v>
      </c>
    </row>
    <row r="1539" spans="1:18" x14ac:dyDescent="0.2">
      <c r="A1539" s="1124">
        <v>11065217895000</v>
      </c>
      <c r="B1539" t="s">
        <v>1624</v>
      </c>
      <c r="C1539">
        <v>10</v>
      </c>
      <c r="D1539">
        <v>65</v>
      </c>
      <c r="E1539">
        <v>21</v>
      </c>
      <c r="F1539">
        <v>7895000</v>
      </c>
      <c r="G1539" t="s">
        <v>2350</v>
      </c>
      <c r="H1539" t="s">
        <v>2198</v>
      </c>
      <c r="I1539" t="s">
        <v>582</v>
      </c>
      <c r="J1539" t="s">
        <v>598</v>
      </c>
      <c r="K1539" t="s">
        <v>2225</v>
      </c>
      <c r="L1539" t="s">
        <v>2325</v>
      </c>
      <c r="M1539" t="s">
        <v>2320</v>
      </c>
      <c r="N1539" t="s">
        <v>1745</v>
      </c>
      <c r="O1539" t="s">
        <v>660</v>
      </c>
      <c r="P1539" t="s">
        <v>1129</v>
      </c>
      <c r="Q1539" t="s">
        <v>2322</v>
      </c>
      <c r="R1539" t="s">
        <v>2326</v>
      </c>
    </row>
    <row r="1540" spans="1:18" hidden="1" x14ac:dyDescent="0.2">
      <c r="A1540" s="1124">
        <v>11065225237000</v>
      </c>
      <c r="B1540" t="s">
        <v>1624</v>
      </c>
      <c r="C1540">
        <v>10</v>
      </c>
      <c r="D1540">
        <v>65</v>
      </c>
      <c r="E1540">
        <v>22</v>
      </c>
      <c r="F1540">
        <v>5237000</v>
      </c>
      <c r="G1540" t="s">
        <v>2333</v>
      </c>
      <c r="H1540" t="s">
        <v>2198</v>
      </c>
      <c r="I1540" t="s">
        <v>1625</v>
      </c>
      <c r="J1540" t="s">
        <v>1245</v>
      </c>
      <c r="L1540" t="s">
        <v>2325</v>
      </c>
      <c r="M1540" t="s">
        <v>2320</v>
      </c>
      <c r="N1540" t="s">
        <v>1745</v>
      </c>
      <c r="O1540" t="s">
        <v>660</v>
      </c>
      <c r="P1540" t="s">
        <v>1129</v>
      </c>
      <c r="Q1540" t="s">
        <v>2322</v>
      </c>
      <c r="R1540" t="s">
        <v>2326</v>
      </c>
    </row>
    <row r="1541" spans="1:18" x14ac:dyDescent="0.2">
      <c r="A1541" s="1124">
        <v>11065227010000</v>
      </c>
      <c r="B1541" t="s">
        <v>1624</v>
      </c>
      <c r="C1541">
        <v>10</v>
      </c>
      <c r="D1541">
        <v>65</v>
      </c>
      <c r="E1541">
        <v>22</v>
      </c>
      <c r="F1541">
        <v>7010000</v>
      </c>
      <c r="G1541" t="s">
        <v>1628</v>
      </c>
      <c r="H1541" t="s">
        <v>2198</v>
      </c>
      <c r="I1541" t="s">
        <v>582</v>
      </c>
      <c r="J1541" t="s">
        <v>598</v>
      </c>
      <c r="K1541" t="s">
        <v>2225</v>
      </c>
      <c r="L1541" t="s">
        <v>2325</v>
      </c>
      <c r="M1541" t="s">
        <v>2320</v>
      </c>
      <c r="N1541" t="s">
        <v>1745</v>
      </c>
      <c r="O1541" t="s">
        <v>660</v>
      </c>
      <c r="P1541" t="s">
        <v>1129</v>
      </c>
      <c r="Q1541" t="s">
        <v>2322</v>
      </c>
      <c r="R1541" t="s">
        <v>2326</v>
      </c>
    </row>
    <row r="1542" spans="1:18" x14ac:dyDescent="0.2">
      <c r="A1542" s="1124">
        <v>11065227012000</v>
      </c>
      <c r="B1542" t="s">
        <v>1624</v>
      </c>
      <c r="C1542">
        <v>10</v>
      </c>
      <c r="D1542">
        <v>65</v>
      </c>
      <c r="E1542">
        <v>22</v>
      </c>
      <c r="F1542">
        <v>7012000</v>
      </c>
      <c r="G1542" t="s">
        <v>1629</v>
      </c>
      <c r="H1542" t="s">
        <v>2198</v>
      </c>
      <c r="I1542" t="s">
        <v>582</v>
      </c>
      <c r="J1542" t="s">
        <v>598</v>
      </c>
      <c r="K1542" t="s">
        <v>2225</v>
      </c>
      <c r="L1542" t="s">
        <v>2325</v>
      </c>
      <c r="M1542" t="s">
        <v>2320</v>
      </c>
      <c r="N1542" t="s">
        <v>1745</v>
      </c>
      <c r="O1542" t="s">
        <v>660</v>
      </c>
      <c r="P1542" t="s">
        <v>1129</v>
      </c>
      <c r="Q1542" t="s">
        <v>2322</v>
      </c>
      <c r="R1542" t="s">
        <v>2326</v>
      </c>
    </row>
    <row r="1543" spans="1:18" x14ac:dyDescent="0.2">
      <c r="A1543" s="1124">
        <v>11065227013000</v>
      </c>
      <c r="B1543" t="s">
        <v>1624</v>
      </c>
      <c r="C1543">
        <v>10</v>
      </c>
      <c r="D1543">
        <v>65</v>
      </c>
      <c r="E1543">
        <v>22</v>
      </c>
      <c r="F1543">
        <v>7013000</v>
      </c>
      <c r="G1543" t="s">
        <v>1698</v>
      </c>
      <c r="H1543" t="s">
        <v>2198</v>
      </c>
      <c r="I1543" t="s">
        <v>582</v>
      </c>
      <c r="J1543" t="s">
        <v>598</v>
      </c>
      <c r="K1543" t="s">
        <v>2225</v>
      </c>
      <c r="L1543" t="s">
        <v>2325</v>
      </c>
      <c r="M1543" t="s">
        <v>2320</v>
      </c>
      <c r="N1543" t="s">
        <v>1745</v>
      </c>
      <c r="O1543" t="s">
        <v>660</v>
      </c>
      <c r="P1543" t="s">
        <v>1129</v>
      </c>
      <c r="Q1543" t="s">
        <v>2322</v>
      </c>
      <c r="R1543" t="s">
        <v>2326</v>
      </c>
    </row>
    <row r="1544" spans="1:18" x14ac:dyDescent="0.2">
      <c r="A1544" s="1124">
        <v>11065227015000</v>
      </c>
      <c r="B1544" t="s">
        <v>1624</v>
      </c>
      <c r="C1544">
        <v>10</v>
      </c>
      <c r="D1544">
        <v>65</v>
      </c>
      <c r="E1544">
        <v>22</v>
      </c>
      <c r="F1544">
        <v>7015000</v>
      </c>
      <c r="G1544" t="s">
        <v>1699</v>
      </c>
      <c r="H1544" t="s">
        <v>2198</v>
      </c>
      <c r="I1544" t="s">
        <v>582</v>
      </c>
      <c r="J1544" t="s">
        <v>598</v>
      </c>
      <c r="K1544" t="s">
        <v>2225</v>
      </c>
      <c r="L1544" t="s">
        <v>2325</v>
      </c>
      <c r="M1544" t="s">
        <v>2320</v>
      </c>
      <c r="N1544" t="s">
        <v>1745</v>
      </c>
      <c r="O1544" t="s">
        <v>660</v>
      </c>
      <c r="P1544" t="s">
        <v>1129</v>
      </c>
      <c r="Q1544" t="s">
        <v>2322</v>
      </c>
      <c r="R1544" t="s">
        <v>2326</v>
      </c>
    </row>
    <row r="1545" spans="1:18" x14ac:dyDescent="0.2">
      <c r="A1545" s="1124">
        <v>11065227020000</v>
      </c>
      <c r="B1545" t="s">
        <v>1624</v>
      </c>
      <c r="C1545">
        <v>10</v>
      </c>
      <c r="D1545">
        <v>65</v>
      </c>
      <c r="E1545">
        <v>22</v>
      </c>
      <c r="F1545">
        <v>7020000</v>
      </c>
      <c r="G1545" t="s">
        <v>1741</v>
      </c>
      <c r="H1545" t="s">
        <v>2198</v>
      </c>
      <c r="I1545" t="s">
        <v>582</v>
      </c>
      <c r="J1545" t="s">
        <v>598</v>
      </c>
      <c r="K1545" t="s">
        <v>2225</v>
      </c>
      <c r="L1545" t="s">
        <v>2325</v>
      </c>
      <c r="M1545" t="s">
        <v>2320</v>
      </c>
      <c r="N1545" t="s">
        <v>1745</v>
      </c>
      <c r="O1545" t="s">
        <v>660</v>
      </c>
      <c r="P1545" t="s">
        <v>1129</v>
      </c>
      <c r="Q1545" t="s">
        <v>2322</v>
      </c>
      <c r="R1545" t="s">
        <v>2326</v>
      </c>
    </row>
    <row r="1546" spans="1:18" x14ac:dyDescent="0.2">
      <c r="A1546" s="1124">
        <v>11065227021000</v>
      </c>
      <c r="B1546" t="s">
        <v>1624</v>
      </c>
      <c r="C1546">
        <v>10</v>
      </c>
      <c r="D1546">
        <v>65</v>
      </c>
      <c r="E1546">
        <v>22</v>
      </c>
      <c r="F1546">
        <v>7021000</v>
      </c>
      <c r="G1546" t="s">
        <v>1771</v>
      </c>
      <c r="H1546" t="s">
        <v>2198</v>
      </c>
      <c r="I1546" t="s">
        <v>582</v>
      </c>
      <c r="J1546" t="s">
        <v>598</v>
      </c>
      <c r="K1546" t="s">
        <v>2225</v>
      </c>
      <c r="L1546" t="s">
        <v>2325</v>
      </c>
      <c r="M1546" t="s">
        <v>2320</v>
      </c>
      <c r="N1546" t="s">
        <v>1745</v>
      </c>
      <c r="O1546" t="s">
        <v>660</v>
      </c>
      <c r="P1546" t="s">
        <v>1129</v>
      </c>
      <c r="Q1546" t="s">
        <v>2322</v>
      </c>
      <c r="R1546" t="s">
        <v>2326</v>
      </c>
    </row>
    <row r="1547" spans="1:18" x14ac:dyDescent="0.2">
      <c r="A1547" s="1124">
        <v>11065227031000</v>
      </c>
      <c r="B1547" t="s">
        <v>1624</v>
      </c>
      <c r="C1547">
        <v>10</v>
      </c>
      <c r="D1547">
        <v>65</v>
      </c>
      <c r="E1547">
        <v>22</v>
      </c>
      <c r="F1547">
        <v>7031000</v>
      </c>
      <c r="G1547" t="s">
        <v>1632</v>
      </c>
      <c r="H1547" t="s">
        <v>2198</v>
      </c>
      <c r="I1547" t="s">
        <v>582</v>
      </c>
      <c r="J1547" t="s">
        <v>598</v>
      </c>
      <c r="K1547" t="s">
        <v>2225</v>
      </c>
      <c r="L1547" t="s">
        <v>2325</v>
      </c>
      <c r="M1547" t="s">
        <v>2320</v>
      </c>
      <c r="N1547" t="s">
        <v>1745</v>
      </c>
      <c r="O1547" t="s">
        <v>660</v>
      </c>
      <c r="P1547" t="s">
        <v>1129</v>
      </c>
      <c r="Q1547" t="s">
        <v>2322</v>
      </c>
      <c r="R1547" t="s">
        <v>2326</v>
      </c>
    </row>
    <row r="1548" spans="1:18" x14ac:dyDescent="0.2">
      <c r="A1548" s="1124">
        <v>11065227032000</v>
      </c>
      <c r="B1548" t="s">
        <v>1624</v>
      </c>
      <c r="C1548">
        <v>10</v>
      </c>
      <c r="D1548">
        <v>65</v>
      </c>
      <c r="E1548">
        <v>22</v>
      </c>
      <c r="F1548">
        <v>7032000</v>
      </c>
      <c r="G1548" t="s">
        <v>1633</v>
      </c>
      <c r="H1548" t="s">
        <v>2198</v>
      </c>
      <c r="I1548" t="s">
        <v>582</v>
      </c>
      <c r="J1548" t="s">
        <v>598</v>
      </c>
      <c r="K1548" t="s">
        <v>2225</v>
      </c>
      <c r="L1548" t="s">
        <v>2325</v>
      </c>
      <c r="M1548" t="s">
        <v>2320</v>
      </c>
      <c r="N1548" t="s">
        <v>1745</v>
      </c>
      <c r="O1548" t="s">
        <v>660</v>
      </c>
      <c r="P1548" t="s">
        <v>1129</v>
      </c>
      <c r="Q1548" t="s">
        <v>2322</v>
      </c>
      <c r="R1548" t="s">
        <v>2326</v>
      </c>
    </row>
    <row r="1549" spans="1:18" x14ac:dyDescent="0.2">
      <c r="A1549" s="1124">
        <v>11065227033000</v>
      </c>
      <c r="B1549" t="s">
        <v>1624</v>
      </c>
      <c r="C1549">
        <v>10</v>
      </c>
      <c r="D1549">
        <v>65</v>
      </c>
      <c r="E1549">
        <v>22</v>
      </c>
      <c r="F1549">
        <v>7033000</v>
      </c>
      <c r="G1549" t="s">
        <v>1668</v>
      </c>
      <c r="H1549" t="s">
        <v>2198</v>
      </c>
      <c r="I1549" t="s">
        <v>582</v>
      </c>
      <c r="J1549" t="s">
        <v>598</v>
      </c>
      <c r="K1549" t="s">
        <v>2225</v>
      </c>
      <c r="L1549" t="s">
        <v>2325</v>
      </c>
      <c r="M1549" t="s">
        <v>2320</v>
      </c>
      <c r="N1549" t="s">
        <v>1745</v>
      </c>
      <c r="O1549" t="s">
        <v>660</v>
      </c>
      <c r="P1549" t="s">
        <v>1129</v>
      </c>
      <c r="Q1549" t="s">
        <v>2322</v>
      </c>
      <c r="R1549" t="s">
        <v>2326</v>
      </c>
    </row>
    <row r="1550" spans="1:18" x14ac:dyDescent="0.2">
      <c r="A1550" s="1124">
        <v>11065227034000</v>
      </c>
      <c r="B1550" t="s">
        <v>1624</v>
      </c>
      <c r="C1550">
        <v>10</v>
      </c>
      <c r="D1550">
        <v>65</v>
      </c>
      <c r="E1550">
        <v>22</v>
      </c>
      <c r="F1550">
        <v>7034000</v>
      </c>
      <c r="G1550" t="s">
        <v>1634</v>
      </c>
      <c r="H1550" t="s">
        <v>2198</v>
      </c>
      <c r="I1550" t="s">
        <v>582</v>
      </c>
      <c r="J1550" t="s">
        <v>598</v>
      </c>
      <c r="K1550" t="s">
        <v>2225</v>
      </c>
      <c r="L1550" t="s">
        <v>2325</v>
      </c>
      <c r="M1550" t="s">
        <v>2320</v>
      </c>
      <c r="N1550" t="s">
        <v>1745</v>
      </c>
      <c r="O1550" t="s">
        <v>660</v>
      </c>
      <c r="P1550" t="s">
        <v>1129</v>
      </c>
      <c r="Q1550" t="s">
        <v>2322</v>
      </c>
      <c r="R1550" t="s">
        <v>2326</v>
      </c>
    </row>
    <row r="1551" spans="1:18" x14ac:dyDescent="0.2">
      <c r="A1551" s="1124">
        <v>11065227575000</v>
      </c>
      <c r="B1551" t="s">
        <v>1624</v>
      </c>
      <c r="C1551">
        <v>10</v>
      </c>
      <c r="D1551">
        <v>65</v>
      </c>
      <c r="E1551">
        <v>22</v>
      </c>
      <c r="F1551">
        <v>7575000</v>
      </c>
      <c r="G1551" t="s">
        <v>1772</v>
      </c>
      <c r="H1551" t="s">
        <v>2198</v>
      </c>
      <c r="I1551" t="s">
        <v>582</v>
      </c>
      <c r="J1551" t="s">
        <v>598</v>
      </c>
      <c r="K1551" t="s">
        <v>2225</v>
      </c>
      <c r="L1551" t="s">
        <v>2325</v>
      </c>
      <c r="M1551" t="s">
        <v>2320</v>
      </c>
      <c r="N1551" t="s">
        <v>1745</v>
      </c>
      <c r="O1551" t="s">
        <v>660</v>
      </c>
      <c r="P1551" t="s">
        <v>1129</v>
      </c>
      <c r="Q1551" t="s">
        <v>2322</v>
      </c>
      <c r="R1551" t="s">
        <v>2326</v>
      </c>
    </row>
    <row r="1552" spans="1:18" x14ac:dyDescent="0.2">
      <c r="A1552" s="1124">
        <v>11065227785000</v>
      </c>
      <c r="B1552" t="s">
        <v>1624</v>
      </c>
      <c r="C1552">
        <v>10</v>
      </c>
      <c r="D1552">
        <v>65</v>
      </c>
      <c r="E1552">
        <v>22</v>
      </c>
      <c r="F1552">
        <v>7785000</v>
      </c>
      <c r="G1552" t="s">
        <v>1638</v>
      </c>
      <c r="H1552" t="s">
        <v>2198</v>
      </c>
      <c r="I1552" t="s">
        <v>582</v>
      </c>
      <c r="J1552" t="s">
        <v>598</v>
      </c>
      <c r="K1552" t="s">
        <v>2225</v>
      </c>
      <c r="L1552" t="s">
        <v>2325</v>
      </c>
      <c r="M1552" t="s">
        <v>2320</v>
      </c>
      <c r="N1552" t="s">
        <v>1745</v>
      </c>
      <c r="O1552" t="s">
        <v>660</v>
      </c>
      <c r="P1552" t="s">
        <v>1129</v>
      </c>
      <c r="Q1552" t="s">
        <v>2322</v>
      </c>
      <c r="R1552" t="s">
        <v>2326</v>
      </c>
    </row>
    <row r="1553" spans="1:18" x14ac:dyDescent="0.2">
      <c r="A1553" s="1124">
        <v>11065227867000</v>
      </c>
      <c r="B1553" t="s">
        <v>1624</v>
      </c>
      <c r="C1553">
        <v>10</v>
      </c>
      <c r="D1553">
        <v>65</v>
      </c>
      <c r="E1553">
        <v>22</v>
      </c>
      <c r="F1553">
        <v>7867000</v>
      </c>
      <c r="G1553" t="s">
        <v>1770</v>
      </c>
      <c r="H1553" t="s">
        <v>2198</v>
      </c>
      <c r="I1553" t="s">
        <v>582</v>
      </c>
      <c r="J1553" t="s">
        <v>598</v>
      </c>
      <c r="K1553" t="s">
        <v>2225</v>
      </c>
      <c r="L1553" t="s">
        <v>2325</v>
      </c>
      <c r="M1553" t="s">
        <v>2320</v>
      </c>
      <c r="N1553" t="s">
        <v>1745</v>
      </c>
      <c r="O1553" t="s">
        <v>660</v>
      </c>
      <c r="P1553" t="s">
        <v>1129</v>
      </c>
      <c r="Q1553" t="s">
        <v>2322</v>
      </c>
      <c r="R1553" t="s">
        <v>2326</v>
      </c>
    </row>
    <row r="1554" spans="1:18" x14ac:dyDescent="0.2">
      <c r="A1554" s="1124">
        <v>11065227895000</v>
      </c>
      <c r="B1554" t="s">
        <v>1624</v>
      </c>
      <c r="C1554">
        <v>10</v>
      </c>
      <c r="D1554">
        <v>65</v>
      </c>
      <c r="E1554">
        <v>22</v>
      </c>
      <c r="F1554">
        <v>7895000</v>
      </c>
      <c r="G1554" t="s">
        <v>2350</v>
      </c>
      <c r="H1554" t="s">
        <v>2198</v>
      </c>
      <c r="I1554" t="s">
        <v>582</v>
      </c>
      <c r="J1554" t="s">
        <v>598</v>
      </c>
      <c r="K1554" t="s">
        <v>2225</v>
      </c>
      <c r="L1554" t="s">
        <v>2325</v>
      </c>
      <c r="M1554" t="s">
        <v>2320</v>
      </c>
      <c r="N1554" t="s">
        <v>1745</v>
      </c>
      <c r="O1554" t="s">
        <v>660</v>
      </c>
      <c r="P1554" t="s">
        <v>1129</v>
      </c>
      <c r="Q1554" t="s">
        <v>2322</v>
      </c>
      <c r="R1554" t="s">
        <v>2326</v>
      </c>
    </row>
    <row r="1555" spans="1:18" hidden="1" x14ac:dyDescent="0.2">
      <c r="A1555" s="1124">
        <v>11065235237000</v>
      </c>
      <c r="B1555" t="s">
        <v>1624</v>
      </c>
      <c r="C1555">
        <v>10</v>
      </c>
      <c r="D1555">
        <v>65</v>
      </c>
      <c r="E1555">
        <v>23</v>
      </c>
      <c r="F1555">
        <v>5237000</v>
      </c>
      <c r="G1555" t="s">
        <v>2333</v>
      </c>
      <c r="H1555" t="s">
        <v>2198</v>
      </c>
      <c r="I1555" t="s">
        <v>1625</v>
      </c>
      <c r="J1555" t="s">
        <v>1245</v>
      </c>
      <c r="L1555" t="s">
        <v>2325</v>
      </c>
      <c r="M1555" t="s">
        <v>2320</v>
      </c>
      <c r="N1555" t="s">
        <v>1745</v>
      </c>
      <c r="O1555" t="s">
        <v>660</v>
      </c>
      <c r="P1555" t="s">
        <v>1129</v>
      </c>
      <c r="Q1555" t="s">
        <v>2322</v>
      </c>
      <c r="R1555" t="s">
        <v>2326</v>
      </c>
    </row>
    <row r="1556" spans="1:18" x14ac:dyDescent="0.2">
      <c r="A1556" s="1124">
        <v>11065237010000</v>
      </c>
      <c r="B1556" t="s">
        <v>1624</v>
      </c>
      <c r="C1556">
        <v>10</v>
      </c>
      <c r="D1556">
        <v>65</v>
      </c>
      <c r="E1556">
        <v>23</v>
      </c>
      <c r="F1556">
        <v>7010000</v>
      </c>
      <c r="G1556" t="s">
        <v>1628</v>
      </c>
      <c r="H1556" t="s">
        <v>2198</v>
      </c>
      <c r="I1556" t="s">
        <v>582</v>
      </c>
      <c r="J1556" t="s">
        <v>598</v>
      </c>
      <c r="K1556" t="s">
        <v>2225</v>
      </c>
      <c r="L1556" t="s">
        <v>2325</v>
      </c>
      <c r="M1556" t="s">
        <v>2320</v>
      </c>
      <c r="N1556" t="s">
        <v>1745</v>
      </c>
      <c r="O1556" t="s">
        <v>660</v>
      </c>
      <c r="P1556" t="s">
        <v>1129</v>
      </c>
      <c r="Q1556" t="s">
        <v>2322</v>
      </c>
      <c r="R1556" t="s">
        <v>2326</v>
      </c>
    </row>
    <row r="1557" spans="1:18" x14ac:dyDescent="0.2">
      <c r="A1557" s="1124">
        <v>11065237011000</v>
      </c>
      <c r="B1557" t="s">
        <v>1624</v>
      </c>
      <c r="C1557">
        <v>10</v>
      </c>
      <c r="D1557">
        <v>65</v>
      </c>
      <c r="E1557">
        <v>23</v>
      </c>
      <c r="F1557">
        <v>7011000</v>
      </c>
      <c r="G1557" t="s">
        <v>1642</v>
      </c>
      <c r="H1557" t="s">
        <v>2198</v>
      </c>
      <c r="I1557" t="s">
        <v>582</v>
      </c>
      <c r="J1557" t="s">
        <v>598</v>
      </c>
      <c r="K1557" t="s">
        <v>2225</v>
      </c>
      <c r="L1557" t="s">
        <v>2325</v>
      </c>
      <c r="M1557" t="s">
        <v>2320</v>
      </c>
      <c r="N1557" t="s">
        <v>1745</v>
      </c>
      <c r="O1557" t="s">
        <v>660</v>
      </c>
      <c r="P1557" t="s">
        <v>1129</v>
      </c>
      <c r="Q1557" t="s">
        <v>2322</v>
      </c>
      <c r="R1557" t="s">
        <v>2326</v>
      </c>
    </row>
    <row r="1558" spans="1:18" x14ac:dyDescent="0.2">
      <c r="A1558" s="1124">
        <v>11065237012000</v>
      </c>
      <c r="B1558" t="s">
        <v>1624</v>
      </c>
      <c r="C1558">
        <v>10</v>
      </c>
      <c r="D1558">
        <v>65</v>
      </c>
      <c r="E1558">
        <v>23</v>
      </c>
      <c r="F1558">
        <v>7012000</v>
      </c>
      <c r="G1558" t="s">
        <v>1629</v>
      </c>
      <c r="H1558" t="s">
        <v>2198</v>
      </c>
      <c r="I1558" t="s">
        <v>582</v>
      </c>
      <c r="J1558" t="s">
        <v>598</v>
      </c>
      <c r="K1558" t="s">
        <v>2225</v>
      </c>
      <c r="L1558" t="s">
        <v>2325</v>
      </c>
      <c r="M1558" t="s">
        <v>2320</v>
      </c>
      <c r="N1558" t="s">
        <v>1745</v>
      </c>
      <c r="O1558" t="s">
        <v>660</v>
      </c>
      <c r="P1558" t="s">
        <v>1129</v>
      </c>
      <c r="Q1558" t="s">
        <v>2322</v>
      </c>
      <c r="R1558" t="s">
        <v>2326</v>
      </c>
    </row>
    <row r="1559" spans="1:18" x14ac:dyDescent="0.2">
      <c r="A1559" s="1124">
        <v>11065237013000</v>
      </c>
      <c r="B1559" t="s">
        <v>1624</v>
      </c>
      <c r="C1559">
        <v>10</v>
      </c>
      <c r="D1559">
        <v>65</v>
      </c>
      <c r="E1559">
        <v>23</v>
      </c>
      <c r="F1559">
        <v>7013000</v>
      </c>
      <c r="G1559" t="s">
        <v>1698</v>
      </c>
      <c r="H1559" t="s">
        <v>2198</v>
      </c>
      <c r="I1559" t="s">
        <v>582</v>
      </c>
      <c r="J1559" t="s">
        <v>598</v>
      </c>
      <c r="K1559" t="s">
        <v>2225</v>
      </c>
      <c r="L1559" t="s">
        <v>2325</v>
      </c>
      <c r="M1559" t="s">
        <v>2320</v>
      </c>
      <c r="N1559" t="s">
        <v>1745</v>
      </c>
      <c r="O1559" t="s">
        <v>660</v>
      </c>
      <c r="P1559" t="s">
        <v>1129</v>
      </c>
      <c r="Q1559" t="s">
        <v>2322</v>
      </c>
      <c r="R1559" t="s">
        <v>2326</v>
      </c>
    </row>
    <row r="1560" spans="1:18" x14ac:dyDescent="0.2">
      <c r="A1560" s="1124">
        <v>11065237014000</v>
      </c>
      <c r="B1560" t="s">
        <v>1624</v>
      </c>
      <c r="C1560">
        <v>10</v>
      </c>
      <c r="D1560">
        <v>65</v>
      </c>
      <c r="E1560">
        <v>23</v>
      </c>
      <c r="F1560">
        <v>7014000</v>
      </c>
      <c r="G1560" t="s">
        <v>1630</v>
      </c>
      <c r="H1560" t="s">
        <v>2198</v>
      </c>
      <c r="I1560" t="s">
        <v>582</v>
      </c>
      <c r="J1560" t="s">
        <v>598</v>
      </c>
      <c r="K1560" t="s">
        <v>2225</v>
      </c>
      <c r="L1560" t="s">
        <v>2325</v>
      </c>
      <c r="M1560" t="s">
        <v>2320</v>
      </c>
      <c r="N1560" t="s">
        <v>1745</v>
      </c>
      <c r="O1560" t="s">
        <v>660</v>
      </c>
      <c r="P1560" t="s">
        <v>1129</v>
      </c>
      <c r="Q1560" t="s">
        <v>2322</v>
      </c>
      <c r="R1560" t="s">
        <v>2326</v>
      </c>
    </row>
    <row r="1561" spans="1:18" x14ac:dyDescent="0.2">
      <c r="A1561" s="1124">
        <v>11065237015000</v>
      </c>
      <c r="B1561" t="s">
        <v>1624</v>
      </c>
      <c r="C1561">
        <v>10</v>
      </c>
      <c r="D1561">
        <v>65</v>
      </c>
      <c r="E1561">
        <v>23</v>
      </c>
      <c r="F1561">
        <v>7015000</v>
      </c>
      <c r="G1561" t="s">
        <v>1699</v>
      </c>
      <c r="H1561" t="s">
        <v>2198</v>
      </c>
      <c r="I1561" t="s">
        <v>582</v>
      </c>
      <c r="J1561" t="s">
        <v>598</v>
      </c>
      <c r="K1561" t="s">
        <v>2225</v>
      </c>
      <c r="L1561" t="s">
        <v>2325</v>
      </c>
      <c r="M1561" t="s">
        <v>2320</v>
      </c>
      <c r="N1561" t="s">
        <v>1745</v>
      </c>
      <c r="O1561" t="s">
        <v>660</v>
      </c>
      <c r="P1561" t="s">
        <v>1129</v>
      </c>
      <c r="Q1561" t="s">
        <v>2322</v>
      </c>
      <c r="R1561" t="s">
        <v>2326</v>
      </c>
    </row>
    <row r="1562" spans="1:18" x14ac:dyDescent="0.2">
      <c r="A1562" s="1124">
        <v>11065237020000</v>
      </c>
      <c r="B1562" t="s">
        <v>1624</v>
      </c>
      <c r="C1562">
        <v>10</v>
      </c>
      <c r="D1562">
        <v>65</v>
      </c>
      <c r="E1562">
        <v>23</v>
      </c>
      <c r="F1562">
        <v>7020000</v>
      </c>
      <c r="G1562" t="s">
        <v>1741</v>
      </c>
      <c r="H1562" t="s">
        <v>2198</v>
      </c>
      <c r="I1562" t="s">
        <v>582</v>
      </c>
      <c r="J1562" t="s">
        <v>598</v>
      </c>
      <c r="K1562" t="s">
        <v>2225</v>
      </c>
      <c r="L1562" t="s">
        <v>2325</v>
      </c>
      <c r="M1562" t="s">
        <v>2320</v>
      </c>
      <c r="N1562" t="s">
        <v>1745</v>
      </c>
      <c r="O1562" t="s">
        <v>660</v>
      </c>
      <c r="P1562" t="s">
        <v>1129</v>
      </c>
      <c r="Q1562" t="s">
        <v>2322</v>
      </c>
      <c r="R1562" t="s">
        <v>2326</v>
      </c>
    </row>
    <row r="1563" spans="1:18" x14ac:dyDescent="0.2">
      <c r="A1563" s="1124">
        <v>11065237021000</v>
      </c>
      <c r="B1563" t="s">
        <v>1624</v>
      </c>
      <c r="C1563">
        <v>10</v>
      </c>
      <c r="D1563">
        <v>65</v>
      </c>
      <c r="E1563">
        <v>23</v>
      </c>
      <c r="F1563">
        <v>7021000</v>
      </c>
      <c r="G1563" t="s">
        <v>1771</v>
      </c>
      <c r="H1563" t="s">
        <v>2198</v>
      </c>
      <c r="I1563" t="s">
        <v>582</v>
      </c>
      <c r="J1563" t="s">
        <v>598</v>
      </c>
      <c r="K1563" t="s">
        <v>2225</v>
      </c>
      <c r="L1563" t="s">
        <v>2325</v>
      </c>
      <c r="M1563" t="s">
        <v>2320</v>
      </c>
      <c r="N1563" t="s">
        <v>1745</v>
      </c>
      <c r="O1563" t="s">
        <v>660</v>
      </c>
      <c r="P1563" t="s">
        <v>1129</v>
      </c>
      <c r="Q1563" t="s">
        <v>2322</v>
      </c>
      <c r="R1563" t="s">
        <v>2326</v>
      </c>
    </row>
    <row r="1564" spans="1:18" x14ac:dyDescent="0.2">
      <c r="A1564" s="1124">
        <v>11065237031000</v>
      </c>
      <c r="B1564" t="s">
        <v>1624</v>
      </c>
      <c r="C1564">
        <v>10</v>
      </c>
      <c r="D1564">
        <v>65</v>
      </c>
      <c r="E1564">
        <v>23</v>
      </c>
      <c r="F1564">
        <v>7031000</v>
      </c>
      <c r="G1564" t="s">
        <v>1632</v>
      </c>
      <c r="H1564" t="s">
        <v>2198</v>
      </c>
      <c r="I1564" t="s">
        <v>582</v>
      </c>
      <c r="J1564" t="s">
        <v>598</v>
      </c>
      <c r="K1564" t="s">
        <v>2225</v>
      </c>
      <c r="L1564" t="s">
        <v>2325</v>
      </c>
      <c r="M1564" t="s">
        <v>2320</v>
      </c>
      <c r="N1564" t="s">
        <v>1745</v>
      </c>
      <c r="O1564" t="s">
        <v>660</v>
      </c>
      <c r="P1564" t="s">
        <v>1129</v>
      </c>
      <c r="Q1564" t="s">
        <v>2322</v>
      </c>
      <c r="R1564" t="s">
        <v>2326</v>
      </c>
    </row>
    <row r="1565" spans="1:18" x14ac:dyDescent="0.2">
      <c r="A1565" s="1124">
        <v>11065237032000</v>
      </c>
      <c r="B1565" t="s">
        <v>1624</v>
      </c>
      <c r="C1565">
        <v>10</v>
      </c>
      <c r="D1565">
        <v>65</v>
      </c>
      <c r="E1565">
        <v>23</v>
      </c>
      <c r="F1565">
        <v>7032000</v>
      </c>
      <c r="G1565" t="s">
        <v>1633</v>
      </c>
      <c r="H1565" t="s">
        <v>2198</v>
      </c>
      <c r="I1565" t="s">
        <v>582</v>
      </c>
      <c r="J1565" t="s">
        <v>598</v>
      </c>
      <c r="K1565" t="s">
        <v>2225</v>
      </c>
      <c r="L1565" t="s">
        <v>2325</v>
      </c>
      <c r="M1565" t="s">
        <v>2320</v>
      </c>
      <c r="N1565" t="s">
        <v>1745</v>
      </c>
      <c r="O1565" t="s">
        <v>660</v>
      </c>
      <c r="P1565" t="s">
        <v>1129</v>
      </c>
      <c r="Q1565" t="s">
        <v>2322</v>
      </c>
      <c r="R1565" t="s">
        <v>2326</v>
      </c>
    </row>
    <row r="1566" spans="1:18" x14ac:dyDescent="0.2">
      <c r="A1566" s="1124">
        <v>11065237033000</v>
      </c>
      <c r="B1566" t="s">
        <v>1624</v>
      </c>
      <c r="C1566">
        <v>10</v>
      </c>
      <c r="D1566">
        <v>65</v>
      </c>
      <c r="E1566">
        <v>23</v>
      </c>
      <c r="F1566">
        <v>7033000</v>
      </c>
      <c r="G1566" t="s">
        <v>1668</v>
      </c>
      <c r="H1566" t="s">
        <v>2198</v>
      </c>
      <c r="I1566" t="s">
        <v>582</v>
      </c>
      <c r="J1566" t="s">
        <v>598</v>
      </c>
      <c r="K1566" t="s">
        <v>2225</v>
      </c>
      <c r="L1566" t="s">
        <v>2325</v>
      </c>
      <c r="M1566" t="s">
        <v>2320</v>
      </c>
      <c r="N1566" t="s">
        <v>1745</v>
      </c>
      <c r="O1566" t="s">
        <v>660</v>
      </c>
      <c r="P1566" t="s">
        <v>1129</v>
      </c>
      <c r="Q1566" t="s">
        <v>2322</v>
      </c>
      <c r="R1566" t="s">
        <v>2326</v>
      </c>
    </row>
    <row r="1567" spans="1:18" x14ac:dyDescent="0.2">
      <c r="A1567" s="1124">
        <v>11065237034000</v>
      </c>
      <c r="B1567" t="s">
        <v>1624</v>
      </c>
      <c r="C1567">
        <v>10</v>
      </c>
      <c r="D1567">
        <v>65</v>
      </c>
      <c r="E1567">
        <v>23</v>
      </c>
      <c r="F1567">
        <v>7034000</v>
      </c>
      <c r="G1567" t="s">
        <v>1634</v>
      </c>
      <c r="H1567" t="s">
        <v>2198</v>
      </c>
      <c r="I1567" t="s">
        <v>582</v>
      </c>
      <c r="J1567" t="s">
        <v>598</v>
      </c>
      <c r="K1567" t="s">
        <v>2225</v>
      </c>
      <c r="L1567" t="s">
        <v>2325</v>
      </c>
      <c r="M1567" t="s">
        <v>2320</v>
      </c>
      <c r="N1567" t="s">
        <v>1745</v>
      </c>
      <c r="O1567" t="s">
        <v>660</v>
      </c>
      <c r="P1567" t="s">
        <v>1129</v>
      </c>
      <c r="Q1567" t="s">
        <v>2322</v>
      </c>
      <c r="R1567" t="s">
        <v>2326</v>
      </c>
    </row>
    <row r="1568" spans="1:18" x14ac:dyDescent="0.2">
      <c r="A1568" s="1124">
        <v>11065237575000</v>
      </c>
      <c r="B1568" t="s">
        <v>1624</v>
      </c>
      <c r="C1568">
        <v>10</v>
      </c>
      <c r="D1568">
        <v>65</v>
      </c>
      <c r="E1568">
        <v>23</v>
      </c>
      <c r="F1568">
        <v>7575000</v>
      </c>
      <c r="G1568" t="s">
        <v>1772</v>
      </c>
      <c r="H1568" t="s">
        <v>2198</v>
      </c>
      <c r="I1568" t="s">
        <v>582</v>
      </c>
      <c r="J1568" t="s">
        <v>598</v>
      </c>
      <c r="K1568" t="s">
        <v>2225</v>
      </c>
      <c r="L1568" t="s">
        <v>2325</v>
      </c>
      <c r="M1568" t="s">
        <v>2320</v>
      </c>
      <c r="N1568" t="s">
        <v>1745</v>
      </c>
      <c r="O1568" t="s">
        <v>660</v>
      </c>
      <c r="P1568" t="s">
        <v>1129</v>
      </c>
      <c r="Q1568" t="s">
        <v>2322</v>
      </c>
      <c r="R1568" t="s">
        <v>2326</v>
      </c>
    </row>
    <row r="1569" spans="1:22" x14ac:dyDescent="0.2">
      <c r="A1569" s="1124">
        <v>11065237636000</v>
      </c>
      <c r="B1569" t="s">
        <v>1624</v>
      </c>
      <c r="C1569">
        <v>10</v>
      </c>
      <c r="D1569">
        <v>65</v>
      </c>
      <c r="E1569">
        <v>23</v>
      </c>
      <c r="F1569">
        <v>7636000</v>
      </c>
      <c r="G1569" t="s">
        <v>1765</v>
      </c>
      <c r="H1569" t="s">
        <v>2198</v>
      </c>
      <c r="I1569" t="s">
        <v>582</v>
      </c>
      <c r="J1569" t="s">
        <v>598</v>
      </c>
      <c r="K1569" t="s">
        <v>2225</v>
      </c>
      <c r="L1569" t="s">
        <v>2325</v>
      </c>
      <c r="M1569" t="s">
        <v>2320</v>
      </c>
      <c r="N1569" t="s">
        <v>1745</v>
      </c>
      <c r="O1569" t="s">
        <v>660</v>
      </c>
      <c r="P1569" t="s">
        <v>1129</v>
      </c>
      <c r="Q1569" t="s">
        <v>2322</v>
      </c>
      <c r="R1569" t="s">
        <v>2326</v>
      </c>
    </row>
    <row r="1570" spans="1:22" x14ac:dyDescent="0.2">
      <c r="A1570" s="1124">
        <v>11065237658000</v>
      </c>
      <c r="B1570" t="s">
        <v>1624</v>
      </c>
      <c r="C1570">
        <v>10</v>
      </c>
      <c r="D1570">
        <v>65</v>
      </c>
      <c r="E1570">
        <v>23</v>
      </c>
      <c r="F1570">
        <v>7658000</v>
      </c>
      <c r="G1570" t="s">
        <v>1766</v>
      </c>
      <c r="H1570" t="s">
        <v>2198</v>
      </c>
      <c r="I1570" t="s">
        <v>582</v>
      </c>
      <c r="J1570" t="s">
        <v>598</v>
      </c>
      <c r="K1570" t="s">
        <v>2225</v>
      </c>
      <c r="L1570" t="s">
        <v>2325</v>
      </c>
      <c r="M1570" t="s">
        <v>2320</v>
      </c>
      <c r="N1570" t="s">
        <v>1745</v>
      </c>
      <c r="O1570" t="s">
        <v>660</v>
      </c>
      <c r="P1570" t="s">
        <v>1129</v>
      </c>
      <c r="Q1570" t="s">
        <v>2322</v>
      </c>
      <c r="R1570" t="s">
        <v>2326</v>
      </c>
    </row>
    <row r="1571" spans="1:22" x14ac:dyDescent="0.2">
      <c r="A1571" s="1124">
        <v>11065237705000</v>
      </c>
      <c r="B1571" t="s">
        <v>1624</v>
      </c>
      <c r="C1571">
        <v>10</v>
      </c>
      <c r="D1571">
        <v>65</v>
      </c>
      <c r="E1571">
        <v>23</v>
      </c>
      <c r="F1571">
        <v>7705000</v>
      </c>
      <c r="G1571" t="s">
        <v>1767</v>
      </c>
      <c r="H1571" t="s">
        <v>2198</v>
      </c>
      <c r="I1571" t="s">
        <v>582</v>
      </c>
      <c r="J1571" t="s">
        <v>598</v>
      </c>
      <c r="K1571" t="s">
        <v>2225</v>
      </c>
      <c r="L1571" t="s">
        <v>2325</v>
      </c>
      <c r="M1571" t="s">
        <v>2320</v>
      </c>
      <c r="N1571" t="s">
        <v>1745</v>
      </c>
      <c r="O1571" t="s">
        <v>660</v>
      </c>
      <c r="P1571" t="s">
        <v>1129</v>
      </c>
      <c r="Q1571" t="s">
        <v>2322</v>
      </c>
      <c r="R1571" t="s">
        <v>2326</v>
      </c>
    </row>
    <row r="1572" spans="1:22" x14ac:dyDescent="0.2">
      <c r="A1572" s="1124">
        <v>11065237785000</v>
      </c>
      <c r="B1572" t="s">
        <v>1624</v>
      </c>
      <c r="C1572">
        <v>10</v>
      </c>
      <c r="D1572">
        <v>65</v>
      </c>
      <c r="E1572">
        <v>23</v>
      </c>
      <c r="F1572">
        <v>7785000</v>
      </c>
      <c r="G1572" t="s">
        <v>1638</v>
      </c>
      <c r="H1572" t="s">
        <v>2198</v>
      </c>
      <c r="I1572" t="s">
        <v>582</v>
      </c>
      <c r="J1572" t="s">
        <v>598</v>
      </c>
      <c r="K1572" t="s">
        <v>2225</v>
      </c>
      <c r="L1572" t="s">
        <v>2325</v>
      </c>
      <c r="M1572" t="s">
        <v>2320</v>
      </c>
      <c r="N1572" t="s">
        <v>1745</v>
      </c>
      <c r="O1572" t="s">
        <v>660</v>
      </c>
      <c r="P1572" t="s">
        <v>1129</v>
      </c>
      <c r="Q1572" t="s">
        <v>2322</v>
      </c>
      <c r="R1572" t="s">
        <v>2326</v>
      </c>
    </row>
    <row r="1573" spans="1:22" x14ac:dyDescent="0.2">
      <c r="A1573" s="1124">
        <v>11065237851000</v>
      </c>
      <c r="B1573" t="s">
        <v>1624</v>
      </c>
      <c r="C1573">
        <v>10</v>
      </c>
      <c r="D1573">
        <v>65</v>
      </c>
      <c r="E1573">
        <v>23</v>
      </c>
      <c r="F1573">
        <v>7851000</v>
      </c>
      <c r="G1573" t="s">
        <v>1768</v>
      </c>
      <c r="H1573" t="s">
        <v>2198</v>
      </c>
      <c r="I1573" t="s">
        <v>582</v>
      </c>
      <c r="J1573" t="s">
        <v>598</v>
      </c>
      <c r="K1573" t="s">
        <v>2225</v>
      </c>
      <c r="L1573" t="s">
        <v>2325</v>
      </c>
      <c r="M1573" t="s">
        <v>2320</v>
      </c>
      <c r="N1573" t="s">
        <v>1745</v>
      </c>
      <c r="O1573" t="s">
        <v>660</v>
      </c>
      <c r="P1573" t="s">
        <v>1129</v>
      </c>
      <c r="Q1573" t="s">
        <v>2322</v>
      </c>
      <c r="R1573" t="s">
        <v>2326</v>
      </c>
    </row>
    <row r="1574" spans="1:22" x14ac:dyDescent="0.2">
      <c r="A1574" s="1124">
        <v>11065237859000</v>
      </c>
      <c r="B1574" t="s">
        <v>1624</v>
      </c>
      <c r="C1574">
        <v>10</v>
      </c>
      <c r="D1574">
        <v>65</v>
      </c>
      <c r="E1574">
        <v>23</v>
      </c>
      <c r="F1574">
        <v>7859000</v>
      </c>
      <c r="G1574" t="s">
        <v>1769</v>
      </c>
      <c r="H1574" t="s">
        <v>2198</v>
      </c>
      <c r="I1574" t="s">
        <v>582</v>
      </c>
      <c r="J1574" t="s">
        <v>598</v>
      </c>
      <c r="K1574" t="s">
        <v>2225</v>
      </c>
      <c r="L1574" t="s">
        <v>2325</v>
      </c>
      <c r="M1574" t="s">
        <v>2320</v>
      </c>
      <c r="N1574" t="s">
        <v>1745</v>
      </c>
      <c r="O1574" t="s">
        <v>660</v>
      </c>
      <c r="P1574" t="s">
        <v>1129</v>
      </c>
      <c r="Q1574" t="s">
        <v>2322</v>
      </c>
      <c r="R1574" t="s">
        <v>2326</v>
      </c>
    </row>
    <row r="1575" spans="1:22" x14ac:dyDescent="0.2">
      <c r="A1575" s="1124">
        <v>11065237860000</v>
      </c>
      <c r="B1575" t="s">
        <v>1624</v>
      </c>
      <c r="C1575">
        <v>10</v>
      </c>
      <c r="D1575">
        <v>65</v>
      </c>
      <c r="E1575">
        <v>23</v>
      </c>
      <c r="F1575">
        <v>7860000</v>
      </c>
      <c r="G1575" t="s">
        <v>2348</v>
      </c>
      <c r="H1575" t="s">
        <v>2198</v>
      </c>
      <c r="I1575" t="s">
        <v>582</v>
      </c>
      <c r="J1575" t="s">
        <v>598</v>
      </c>
      <c r="K1575" t="s">
        <v>2225</v>
      </c>
      <c r="L1575" t="s">
        <v>2325</v>
      </c>
      <c r="M1575" t="s">
        <v>2320</v>
      </c>
      <c r="N1575" t="s">
        <v>1745</v>
      </c>
      <c r="O1575" t="s">
        <v>660</v>
      </c>
      <c r="P1575" t="s">
        <v>1129</v>
      </c>
      <c r="Q1575" t="s">
        <v>2322</v>
      </c>
      <c r="R1575" t="s">
        <v>2326</v>
      </c>
    </row>
    <row r="1576" spans="1:22" x14ac:dyDescent="0.2">
      <c r="A1576" s="1124">
        <v>11065237867000</v>
      </c>
      <c r="B1576" t="s">
        <v>1624</v>
      </c>
      <c r="C1576">
        <v>10</v>
      </c>
      <c r="D1576">
        <v>65</v>
      </c>
      <c r="E1576">
        <v>23</v>
      </c>
      <c r="F1576">
        <v>7867000</v>
      </c>
      <c r="G1576" t="s">
        <v>1770</v>
      </c>
      <c r="H1576" t="s">
        <v>2198</v>
      </c>
      <c r="I1576" t="s">
        <v>582</v>
      </c>
      <c r="J1576" t="s">
        <v>598</v>
      </c>
      <c r="K1576" t="s">
        <v>2225</v>
      </c>
      <c r="L1576" t="s">
        <v>2325</v>
      </c>
      <c r="M1576" t="s">
        <v>2320</v>
      </c>
      <c r="N1576" t="s">
        <v>1745</v>
      </c>
      <c r="O1576" t="s">
        <v>660</v>
      </c>
      <c r="P1576" t="s">
        <v>1129</v>
      </c>
      <c r="Q1576" t="s">
        <v>2322</v>
      </c>
      <c r="R1576" t="s">
        <v>2326</v>
      </c>
    </row>
    <row r="1577" spans="1:22" x14ac:dyDescent="0.2">
      <c r="A1577" s="1124">
        <v>11065237895000</v>
      </c>
      <c r="B1577" t="s">
        <v>1624</v>
      </c>
      <c r="C1577">
        <v>10</v>
      </c>
      <c r="D1577">
        <v>65</v>
      </c>
      <c r="E1577">
        <v>23</v>
      </c>
      <c r="F1577">
        <v>7895000</v>
      </c>
      <c r="G1577" t="s">
        <v>2350</v>
      </c>
      <c r="H1577" t="s">
        <v>2198</v>
      </c>
      <c r="I1577" t="s">
        <v>582</v>
      </c>
      <c r="J1577" t="s">
        <v>598</v>
      </c>
      <c r="K1577" t="s">
        <v>2225</v>
      </c>
      <c r="L1577" t="s">
        <v>2325</v>
      </c>
      <c r="M1577" t="s">
        <v>2320</v>
      </c>
      <c r="N1577" t="s">
        <v>1745</v>
      </c>
      <c r="O1577" t="s">
        <v>660</v>
      </c>
      <c r="P1577" t="s">
        <v>1129</v>
      </c>
      <c r="Q1577" t="s">
        <v>2322</v>
      </c>
      <c r="R1577" t="s">
        <v>2326</v>
      </c>
    </row>
    <row r="1578" spans="1:22" x14ac:dyDescent="0.2">
      <c r="A1578" s="1124">
        <v>11065247010000</v>
      </c>
      <c r="B1578">
        <v>1</v>
      </c>
      <c r="C1578">
        <v>10</v>
      </c>
      <c r="D1578">
        <v>65</v>
      </c>
      <c r="E1578">
        <v>24</v>
      </c>
      <c r="F1578">
        <v>7010000</v>
      </c>
      <c r="G1578" t="s">
        <v>1628</v>
      </c>
      <c r="H1578" t="s">
        <v>2198</v>
      </c>
      <c r="I1578" t="s">
        <v>582</v>
      </c>
      <c r="J1578" t="s">
        <v>598</v>
      </c>
      <c r="K1578" t="s">
        <v>2225</v>
      </c>
      <c r="L1578" t="s">
        <v>2325</v>
      </c>
      <c r="M1578" t="s">
        <v>2320</v>
      </c>
      <c r="N1578" t="s">
        <v>1745</v>
      </c>
      <c r="O1578" t="s">
        <v>660</v>
      </c>
      <c r="P1578" t="s">
        <v>1129</v>
      </c>
      <c r="Q1578" t="s">
        <v>2322</v>
      </c>
      <c r="R1578" t="s">
        <v>2326</v>
      </c>
      <c r="U1578">
        <v>353407.92</v>
      </c>
      <c r="V1578">
        <v>1317877.02</v>
      </c>
    </row>
    <row r="1579" spans="1:22" x14ac:dyDescent="0.2">
      <c r="A1579" s="1124">
        <v>11065247012000</v>
      </c>
      <c r="B1579">
        <v>1</v>
      </c>
      <c r="C1579">
        <v>10</v>
      </c>
      <c r="D1579">
        <v>65</v>
      </c>
      <c r="E1579">
        <v>24</v>
      </c>
      <c r="F1579">
        <v>7012000</v>
      </c>
      <c r="G1579" t="s">
        <v>1629</v>
      </c>
      <c r="H1579" t="s">
        <v>2198</v>
      </c>
      <c r="I1579" t="s">
        <v>582</v>
      </c>
      <c r="J1579" t="s">
        <v>598</v>
      </c>
      <c r="K1579" t="s">
        <v>2225</v>
      </c>
      <c r="L1579" t="s">
        <v>2325</v>
      </c>
      <c r="M1579" t="s">
        <v>2320</v>
      </c>
      <c r="N1579" t="s">
        <v>1745</v>
      </c>
      <c r="O1579" t="s">
        <v>660</v>
      </c>
      <c r="P1579" t="s">
        <v>1129</v>
      </c>
      <c r="Q1579" t="s">
        <v>2322</v>
      </c>
      <c r="R1579" t="s">
        <v>2326</v>
      </c>
      <c r="U1579">
        <v>70181.279999999999</v>
      </c>
      <c r="V1579">
        <v>210368.42</v>
      </c>
    </row>
    <row r="1580" spans="1:22" x14ac:dyDescent="0.2">
      <c r="A1580" s="1124">
        <v>11065247013000</v>
      </c>
      <c r="B1580">
        <v>1</v>
      </c>
      <c r="C1580">
        <v>10</v>
      </c>
      <c r="D1580">
        <v>65</v>
      </c>
      <c r="E1580">
        <v>24</v>
      </c>
      <c r="F1580">
        <v>7013000</v>
      </c>
      <c r="G1580" t="s">
        <v>1698</v>
      </c>
      <c r="H1580" t="s">
        <v>2198</v>
      </c>
      <c r="I1580" t="s">
        <v>582</v>
      </c>
      <c r="J1580" t="s">
        <v>598</v>
      </c>
      <c r="K1580" t="s">
        <v>2225</v>
      </c>
      <c r="L1580" t="s">
        <v>2325</v>
      </c>
      <c r="M1580" t="s">
        <v>2320</v>
      </c>
      <c r="N1580" t="s">
        <v>1745</v>
      </c>
      <c r="O1580" t="s">
        <v>660</v>
      </c>
      <c r="P1580" t="s">
        <v>1129</v>
      </c>
      <c r="Q1580" t="s">
        <v>2322</v>
      </c>
      <c r="R1580" t="s">
        <v>2326</v>
      </c>
      <c r="U1580">
        <v>1761.35</v>
      </c>
      <c r="V1580">
        <v>7045.4</v>
      </c>
    </row>
    <row r="1581" spans="1:22" x14ac:dyDescent="0.2">
      <c r="A1581" s="1124">
        <v>11065247014000</v>
      </c>
      <c r="B1581">
        <v>1</v>
      </c>
      <c r="C1581">
        <v>10</v>
      </c>
      <c r="D1581">
        <v>65</v>
      </c>
      <c r="E1581">
        <v>24</v>
      </c>
      <c r="F1581">
        <v>7014000</v>
      </c>
      <c r="G1581" t="s">
        <v>1630</v>
      </c>
      <c r="H1581" t="s">
        <v>2198</v>
      </c>
      <c r="I1581" t="s">
        <v>582</v>
      </c>
      <c r="J1581" t="s">
        <v>598</v>
      </c>
      <c r="K1581" t="s">
        <v>2225</v>
      </c>
      <c r="L1581" t="s">
        <v>2325</v>
      </c>
      <c r="M1581" t="s">
        <v>2320</v>
      </c>
      <c r="N1581" t="s">
        <v>1745</v>
      </c>
      <c r="O1581" t="s">
        <v>660</v>
      </c>
      <c r="P1581" t="s">
        <v>1129</v>
      </c>
      <c r="Q1581" t="s">
        <v>2322</v>
      </c>
      <c r="R1581" t="s">
        <v>2326</v>
      </c>
      <c r="U1581">
        <v>6141.25</v>
      </c>
      <c r="V1581">
        <v>24579.03</v>
      </c>
    </row>
    <row r="1582" spans="1:22" x14ac:dyDescent="0.2">
      <c r="A1582" s="1124">
        <v>11065247020000</v>
      </c>
      <c r="B1582">
        <v>1</v>
      </c>
      <c r="C1582">
        <v>10</v>
      </c>
      <c r="D1582">
        <v>65</v>
      </c>
      <c r="E1582">
        <v>24</v>
      </c>
      <c r="F1582">
        <v>7020000</v>
      </c>
      <c r="G1582" t="s">
        <v>1741</v>
      </c>
      <c r="H1582" t="s">
        <v>2198</v>
      </c>
      <c r="I1582" t="s">
        <v>582</v>
      </c>
      <c r="J1582" t="s">
        <v>598</v>
      </c>
      <c r="K1582" t="s">
        <v>2225</v>
      </c>
      <c r="L1582" t="s">
        <v>2325</v>
      </c>
      <c r="M1582" t="s">
        <v>2320</v>
      </c>
      <c r="N1582" t="s">
        <v>1745</v>
      </c>
      <c r="O1582" t="s">
        <v>660</v>
      </c>
      <c r="P1582" t="s">
        <v>1129</v>
      </c>
      <c r="Q1582" t="s">
        <v>2322</v>
      </c>
      <c r="R1582" t="s">
        <v>2326</v>
      </c>
      <c r="U1582">
        <v>1764</v>
      </c>
      <c r="V1582">
        <v>8064</v>
      </c>
    </row>
    <row r="1583" spans="1:22" x14ac:dyDescent="0.2">
      <c r="A1583" s="1124">
        <v>11065247021000</v>
      </c>
      <c r="B1583">
        <v>1</v>
      </c>
      <c r="C1583">
        <v>10</v>
      </c>
      <c r="D1583">
        <v>65</v>
      </c>
      <c r="E1583">
        <v>24</v>
      </c>
      <c r="F1583">
        <v>7021000</v>
      </c>
      <c r="G1583" t="s">
        <v>1771</v>
      </c>
      <c r="H1583" t="s">
        <v>2198</v>
      </c>
      <c r="I1583" t="s">
        <v>582</v>
      </c>
      <c r="J1583" t="s">
        <v>598</v>
      </c>
      <c r="K1583" t="s">
        <v>2225</v>
      </c>
      <c r="L1583" t="s">
        <v>2325</v>
      </c>
      <c r="M1583" t="s">
        <v>2320</v>
      </c>
      <c r="N1583" t="s">
        <v>1745</v>
      </c>
      <c r="O1583" t="s">
        <v>660</v>
      </c>
      <c r="P1583" t="s">
        <v>1129</v>
      </c>
      <c r="Q1583" t="s">
        <v>2322</v>
      </c>
      <c r="R1583" t="s">
        <v>2326</v>
      </c>
      <c r="U1583">
        <v>5040.74</v>
      </c>
      <c r="V1583">
        <v>18056.36</v>
      </c>
    </row>
    <row r="1584" spans="1:22" x14ac:dyDescent="0.2">
      <c r="A1584" s="1124">
        <v>11065247027000</v>
      </c>
      <c r="B1584">
        <v>1</v>
      </c>
      <c r="C1584">
        <v>10</v>
      </c>
      <c r="D1584">
        <v>65</v>
      </c>
      <c r="E1584">
        <v>24</v>
      </c>
      <c r="F1584">
        <v>7027000</v>
      </c>
      <c r="G1584" t="s">
        <v>1631</v>
      </c>
      <c r="H1584" t="s">
        <v>2198</v>
      </c>
      <c r="I1584" t="s">
        <v>582</v>
      </c>
      <c r="J1584" t="s">
        <v>598</v>
      </c>
      <c r="K1584" t="s">
        <v>2225</v>
      </c>
      <c r="L1584" t="s">
        <v>2325</v>
      </c>
      <c r="M1584" t="s">
        <v>2320</v>
      </c>
      <c r="N1584" t="s">
        <v>1745</v>
      </c>
      <c r="O1584" t="s">
        <v>660</v>
      </c>
      <c r="P1584" t="s">
        <v>1129</v>
      </c>
      <c r="Q1584" t="s">
        <v>2322</v>
      </c>
      <c r="R1584" t="s">
        <v>2326</v>
      </c>
      <c r="U1584">
        <v>510</v>
      </c>
      <c r="V1584">
        <v>2040</v>
      </c>
    </row>
    <row r="1585" spans="1:22" x14ac:dyDescent="0.2">
      <c r="A1585" s="1124">
        <v>11065247031000</v>
      </c>
      <c r="B1585">
        <v>1</v>
      </c>
      <c r="C1585">
        <v>10</v>
      </c>
      <c r="D1585">
        <v>65</v>
      </c>
      <c r="E1585">
        <v>24</v>
      </c>
      <c r="F1585">
        <v>7031000</v>
      </c>
      <c r="G1585" t="s">
        <v>1632</v>
      </c>
      <c r="H1585" t="s">
        <v>2198</v>
      </c>
      <c r="I1585" t="s">
        <v>582</v>
      </c>
      <c r="J1585" t="s">
        <v>598</v>
      </c>
      <c r="K1585" t="s">
        <v>2225</v>
      </c>
      <c r="L1585" t="s">
        <v>2325</v>
      </c>
      <c r="M1585" t="s">
        <v>2320</v>
      </c>
      <c r="N1585" t="s">
        <v>1745</v>
      </c>
      <c r="O1585" t="s">
        <v>660</v>
      </c>
      <c r="P1585" t="s">
        <v>1129</v>
      </c>
      <c r="Q1585" t="s">
        <v>2322</v>
      </c>
      <c r="R1585" t="s">
        <v>2326</v>
      </c>
      <c r="U1585">
        <v>48296.34</v>
      </c>
      <c r="V1585">
        <v>177973.02</v>
      </c>
    </row>
    <row r="1586" spans="1:22" x14ac:dyDescent="0.2">
      <c r="A1586" s="1124">
        <v>11065247032000</v>
      </c>
      <c r="B1586">
        <v>1</v>
      </c>
      <c r="C1586">
        <v>10</v>
      </c>
      <c r="D1586">
        <v>65</v>
      </c>
      <c r="E1586">
        <v>24</v>
      </c>
      <c r="F1586">
        <v>7032000</v>
      </c>
      <c r="G1586" t="s">
        <v>1633</v>
      </c>
      <c r="H1586" t="s">
        <v>2198</v>
      </c>
      <c r="I1586" t="s">
        <v>582</v>
      </c>
      <c r="J1586" t="s">
        <v>598</v>
      </c>
      <c r="K1586" t="s">
        <v>2225</v>
      </c>
      <c r="L1586" t="s">
        <v>2325</v>
      </c>
      <c r="M1586" t="s">
        <v>2320</v>
      </c>
      <c r="N1586" t="s">
        <v>1745</v>
      </c>
      <c r="O1586" t="s">
        <v>660</v>
      </c>
      <c r="P1586" t="s">
        <v>1129</v>
      </c>
      <c r="Q1586" t="s">
        <v>2322</v>
      </c>
      <c r="R1586" t="s">
        <v>2326</v>
      </c>
      <c r="U1586">
        <v>7468.5</v>
      </c>
      <c r="V1586">
        <v>29874</v>
      </c>
    </row>
    <row r="1587" spans="1:22" x14ac:dyDescent="0.2">
      <c r="A1587" s="1124">
        <v>11065247033000</v>
      </c>
      <c r="B1587">
        <v>1</v>
      </c>
      <c r="C1587">
        <v>10</v>
      </c>
      <c r="D1587">
        <v>65</v>
      </c>
      <c r="E1587">
        <v>24</v>
      </c>
      <c r="F1587">
        <v>7033000</v>
      </c>
      <c r="G1587" t="s">
        <v>1668</v>
      </c>
      <c r="H1587" t="s">
        <v>2198</v>
      </c>
      <c r="I1587" t="s">
        <v>582</v>
      </c>
      <c r="J1587" t="s">
        <v>598</v>
      </c>
      <c r="K1587" t="s">
        <v>2225</v>
      </c>
      <c r="L1587" t="s">
        <v>2325</v>
      </c>
      <c r="M1587" t="s">
        <v>2320</v>
      </c>
      <c r="N1587" t="s">
        <v>1745</v>
      </c>
      <c r="O1587" t="s">
        <v>660</v>
      </c>
      <c r="P1587" t="s">
        <v>1129</v>
      </c>
      <c r="Q1587" t="s">
        <v>2322</v>
      </c>
      <c r="R1587" t="s">
        <v>2326</v>
      </c>
      <c r="U1587">
        <v>2440.86</v>
      </c>
      <c r="V1587">
        <v>7894.26</v>
      </c>
    </row>
    <row r="1588" spans="1:22" x14ac:dyDescent="0.2">
      <c r="A1588" s="1124">
        <v>11065247034000</v>
      </c>
      <c r="B1588">
        <v>1</v>
      </c>
      <c r="C1588">
        <v>10</v>
      </c>
      <c r="D1588">
        <v>65</v>
      </c>
      <c r="E1588">
        <v>24</v>
      </c>
      <c r="F1588">
        <v>7034000</v>
      </c>
      <c r="G1588" t="s">
        <v>1634</v>
      </c>
      <c r="H1588" t="s">
        <v>2198</v>
      </c>
      <c r="I1588" t="s">
        <v>582</v>
      </c>
      <c r="J1588" t="s">
        <v>598</v>
      </c>
      <c r="K1588" t="s">
        <v>2225</v>
      </c>
      <c r="L1588" t="s">
        <v>2325</v>
      </c>
      <c r="M1588" t="s">
        <v>2320</v>
      </c>
      <c r="N1588" t="s">
        <v>1745</v>
      </c>
      <c r="O1588" t="s">
        <v>660</v>
      </c>
      <c r="P1588" t="s">
        <v>1129</v>
      </c>
      <c r="Q1588" t="s">
        <v>2322</v>
      </c>
      <c r="R1588" t="s">
        <v>2326</v>
      </c>
      <c r="U1588">
        <v>3696.06</v>
      </c>
      <c r="V1588">
        <v>13851.06</v>
      </c>
    </row>
    <row r="1589" spans="1:22" x14ac:dyDescent="0.2">
      <c r="A1589" s="1124">
        <v>11065247575000</v>
      </c>
      <c r="B1589">
        <v>1</v>
      </c>
      <c r="C1589">
        <v>10</v>
      </c>
      <c r="D1589">
        <v>65</v>
      </c>
      <c r="E1589">
        <v>24</v>
      </c>
      <c r="F1589">
        <v>7575000</v>
      </c>
      <c r="G1589" t="s">
        <v>1772</v>
      </c>
      <c r="H1589" t="s">
        <v>2198</v>
      </c>
      <c r="I1589" t="s">
        <v>582</v>
      </c>
      <c r="J1589" t="s">
        <v>598</v>
      </c>
      <c r="K1589" t="s">
        <v>2225</v>
      </c>
      <c r="L1589" t="s">
        <v>2325</v>
      </c>
      <c r="M1589" t="s">
        <v>2320</v>
      </c>
      <c r="N1589" t="s">
        <v>1745</v>
      </c>
      <c r="O1589" t="s">
        <v>660</v>
      </c>
      <c r="P1589" t="s">
        <v>1129</v>
      </c>
      <c r="Q1589" t="s">
        <v>2322</v>
      </c>
      <c r="R1589" t="s">
        <v>2326</v>
      </c>
      <c r="U1589">
        <v>245888.56</v>
      </c>
      <c r="V1589">
        <v>776175</v>
      </c>
    </row>
    <row r="1590" spans="1:22" x14ac:dyDescent="0.2">
      <c r="A1590" s="1124">
        <v>11065247636000</v>
      </c>
      <c r="B1590">
        <v>1</v>
      </c>
      <c r="C1590">
        <v>10</v>
      </c>
      <c r="D1590">
        <v>65</v>
      </c>
      <c r="E1590">
        <v>24</v>
      </c>
      <c r="F1590">
        <v>7636000</v>
      </c>
      <c r="G1590" t="s">
        <v>1765</v>
      </c>
      <c r="H1590" t="s">
        <v>2198</v>
      </c>
      <c r="I1590" t="s">
        <v>582</v>
      </c>
      <c r="J1590" t="s">
        <v>598</v>
      </c>
      <c r="K1590" t="s">
        <v>2225</v>
      </c>
      <c r="L1590" t="s">
        <v>2325</v>
      </c>
      <c r="M1590" t="s">
        <v>2320</v>
      </c>
      <c r="N1590" t="s">
        <v>1745</v>
      </c>
      <c r="O1590" t="s">
        <v>660</v>
      </c>
      <c r="P1590" t="s">
        <v>1129</v>
      </c>
      <c r="Q1590" t="s">
        <v>2322</v>
      </c>
      <c r="R1590" t="s">
        <v>2326</v>
      </c>
      <c r="U1590">
        <v>58602.65</v>
      </c>
      <c r="V1590">
        <v>126200.99</v>
      </c>
    </row>
    <row r="1591" spans="1:22" x14ac:dyDescent="0.2">
      <c r="A1591" s="1124">
        <v>11065247658000</v>
      </c>
      <c r="B1591">
        <v>1</v>
      </c>
      <c r="C1591">
        <v>10</v>
      </c>
      <c r="D1591">
        <v>65</v>
      </c>
      <c r="E1591">
        <v>24</v>
      </c>
      <c r="F1591">
        <v>7658000</v>
      </c>
      <c r="G1591" t="s">
        <v>1766</v>
      </c>
      <c r="H1591" t="s">
        <v>2198</v>
      </c>
      <c r="I1591" t="s">
        <v>582</v>
      </c>
      <c r="J1591" t="s">
        <v>598</v>
      </c>
      <c r="K1591" t="s">
        <v>2225</v>
      </c>
      <c r="L1591" t="s">
        <v>2325</v>
      </c>
      <c r="M1591" t="s">
        <v>2320</v>
      </c>
      <c r="N1591" t="s">
        <v>1745</v>
      </c>
      <c r="O1591" t="s">
        <v>660</v>
      </c>
      <c r="P1591" t="s">
        <v>1129</v>
      </c>
      <c r="Q1591" t="s">
        <v>2322</v>
      </c>
      <c r="R1591" t="s">
        <v>2326</v>
      </c>
      <c r="U1591">
        <v>3342.57</v>
      </c>
      <c r="V1591">
        <v>8485.67</v>
      </c>
    </row>
    <row r="1592" spans="1:22" x14ac:dyDescent="0.2">
      <c r="A1592" s="1124">
        <v>11065247705000</v>
      </c>
      <c r="B1592">
        <v>1</v>
      </c>
      <c r="C1592">
        <v>10</v>
      </c>
      <c r="D1592">
        <v>65</v>
      </c>
      <c r="E1592">
        <v>24</v>
      </c>
      <c r="F1592">
        <v>7705000</v>
      </c>
      <c r="G1592" t="s">
        <v>1767</v>
      </c>
      <c r="H1592" t="s">
        <v>2198</v>
      </c>
      <c r="I1592" t="s">
        <v>582</v>
      </c>
      <c r="J1592" t="s">
        <v>598</v>
      </c>
      <c r="K1592" t="s">
        <v>2225</v>
      </c>
      <c r="L1592" t="s">
        <v>2325</v>
      </c>
      <c r="M1592" t="s">
        <v>2320</v>
      </c>
      <c r="N1592" t="s">
        <v>1745</v>
      </c>
      <c r="O1592" t="s">
        <v>660</v>
      </c>
      <c r="P1592" t="s">
        <v>1129</v>
      </c>
      <c r="Q1592" t="s">
        <v>2322</v>
      </c>
      <c r="R1592" t="s">
        <v>2326</v>
      </c>
      <c r="U1592">
        <v>294869.46000000002</v>
      </c>
      <c r="V1592">
        <v>982135.48</v>
      </c>
    </row>
    <row r="1593" spans="1:22" x14ac:dyDescent="0.2">
      <c r="A1593" s="1124">
        <v>11065247785000</v>
      </c>
      <c r="B1593">
        <v>1</v>
      </c>
      <c r="C1593">
        <v>10</v>
      </c>
      <c r="D1593">
        <v>65</v>
      </c>
      <c r="E1593">
        <v>24</v>
      </c>
      <c r="F1593">
        <v>7785000</v>
      </c>
      <c r="G1593" t="s">
        <v>1638</v>
      </c>
      <c r="H1593" t="s">
        <v>2198</v>
      </c>
      <c r="I1593" t="s">
        <v>582</v>
      </c>
      <c r="J1593" t="s">
        <v>598</v>
      </c>
      <c r="K1593" t="s">
        <v>2225</v>
      </c>
      <c r="L1593" t="s">
        <v>2325</v>
      </c>
      <c r="M1593" t="s">
        <v>2320</v>
      </c>
      <c r="N1593" t="s">
        <v>1745</v>
      </c>
      <c r="O1593" t="s">
        <v>660</v>
      </c>
      <c r="P1593" t="s">
        <v>1129</v>
      </c>
      <c r="Q1593" t="s">
        <v>2322</v>
      </c>
      <c r="R1593" t="s">
        <v>2326</v>
      </c>
      <c r="U1593">
        <v>10129.01</v>
      </c>
      <c r="V1593">
        <v>20526.55</v>
      </c>
    </row>
    <row r="1594" spans="1:22" x14ac:dyDescent="0.2">
      <c r="A1594" s="1124">
        <v>11065247824000</v>
      </c>
      <c r="B1594">
        <v>1</v>
      </c>
      <c r="C1594">
        <v>10</v>
      </c>
      <c r="D1594">
        <v>65</v>
      </c>
      <c r="E1594">
        <v>24</v>
      </c>
      <c r="F1594">
        <v>7824000</v>
      </c>
      <c r="G1594" t="s">
        <v>1639</v>
      </c>
      <c r="H1594" t="s">
        <v>2198</v>
      </c>
      <c r="I1594" t="s">
        <v>582</v>
      </c>
      <c r="J1594" t="s">
        <v>598</v>
      </c>
      <c r="K1594" t="s">
        <v>2225</v>
      </c>
      <c r="L1594" t="s">
        <v>2325</v>
      </c>
      <c r="M1594" t="s">
        <v>2320</v>
      </c>
      <c r="N1594" t="s">
        <v>1745</v>
      </c>
      <c r="O1594" t="s">
        <v>660</v>
      </c>
      <c r="P1594" t="s">
        <v>1129</v>
      </c>
      <c r="Q1594" t="s">
        <v>2322</v>
      </c>
      <c r="R1594" t="s">
        <v>2326</v>
      </c>
      <c r="U1594">
        <v>-125</v>
      </c>
      <c r="V1594">
        <v>-672.5</v>
      </c>
    </row>
    <row r="1595" spans="1:22" x14ac:dyDescent="0.2">
      <c r="A1595" s="1124">
        <v>11065247851000</v>
      </c>
      <c r="B1595">
        <v>1</v>
      </c>
      <c r="C1595">
        <v>10</v>
      </c>
      <c r="D1595">
        <v>65</v>
      </c>
      <c r="E1595">
        <v>24</v>
      </c>
      <c r="F1595">
        <v>7851000</v>
      </c>
      <c r="G1595" t="s">
        <v>1768</v>
      </c>
      <c r="H1595" t="s">
        <v>2198</v>
      </c>
      <c r="I1595" t="s">
        <v>582</v>
      </c>
      <c r="J1595" t="s">
        <v>598</v>
      </c>
      <c r="K1595" t="s">
        <v>2225</v>
      </c>
      <c r="L1595" t="s">
        <v>2325</v>
      </c>
      <c r="M1595" t="s">
        <v>2320</v>
      </c>
      <c r="N1595" t="s">
        <v>1745</v>
      </c>
      <c r="O1595" t="s">
        <v>660</v>
      </c>
      <c r="P1595" t="s">
        <v>1129</v>
      </c>
      <c r="Q1595" t="s">
        <v>2322</v>
      </c>
      <c r="R1595" t="s">
        <v>2326</v>
      </c>
      <c r="U1595">
        <v>112983.64</v>
      </c>
      <c r="V1595">
        <v>214279.05</v>
      </c>
    </row>
    <row r="1596" spans="1:22" x14ac:dyDescent="0.2">
      <c r="A1596" s="1124">
        <v>11065247859000</v>
      </c>
      <c r="B1596">
        <v>1</v>
      </c>
      <c r="C1596">
        <v>10</v>
      </c>
      <c r="D1596">
        <v>65</v>
      </c>
      <c r="E1596">
        <v>24</v>
      </c>
      <c r="F1596">
        <v>7859000</v>
      </c>
      <c r="G1596" t="s">
        <v>1769</v>
      </c>
      <c r="H1596" t="s">
        <v>2198</v>
      </c>
      <c r="I1596" t="s">
        <v>582</v>
      </c>
      <c r="J1596" t="s">
        <v>598</v>
      </c>
      <c r="K1596" t="s">
        <v>2225</v>
      </c>
      <c r="L1596" t="s">
        <v>2325</v>
      </c>
      <c r="M1596" t="s">
        <v>2320</v>
      </c>
      <c r="N1596" t="s">
        <v>1745</v>
      </c>
      <c r="O1596" t="s">
        <v>660</v>
      </c>
      <c r="P1596" t="s">
        <v>1129</v>
      </c>
      <c r="Q1596" t="s">
        <v>2322</v>
      </c>
      <c r="R1596" t="s">
        <v>2326</v>
      </c>
      <c r="U1596">
        <v>3499.48</v>
      </c>
      <c r="V1596">
        <v>42963.92</v>
      </c>
    </row>
    <row r="1597" spans="1:22" x14ac:dyDescent="0.2">
      <c r="A1597" s="1124">
        <v>11065247867000</v>
      </c>
      <c r="B1597">
        <v>1</v>
      </c>
      <c r="C1597">
        <v>10</v>
      </c>
      <c r="D1597">
        <v>65</v>
      </c>
      <c r="E1597">
        <v>24</v>
      </c>
      <c r="F1597">
        <v>7867000</v>
      </c>
      <c r="G1597" t="s">
        <v>1770</v>
      </c>
      <c r="H1597" t="s">
        <v>2198</v>
      </c>
      <c r="I1597" t="s">
        <v>582</v>
      </c>
      <c r="J1597" t="s">
        <v>598</v>
      </c>
      <c r="K1597" t="s">
        <v>2225</v>
      </c>
      <c r="L1597" t="s">
        <v>2325</v>
      </c>
      <c r="M1597" t="s">
        <v>2320</v>
      </c>
      <c r="N1597" t="s">
        <v>1745</v>
      </c>
      <c r="O1597" t="s">
        <v>660</v>
      </c>
      <c r="P1597" t="s">
        <v>1129</v>
      </c>
      <c r="Q1597" t="s">
        <v>2322</v>
      </c>
      <c r="R1597" t="s">
        <v>2326</v>
      </c>
      <c r="U1597">
        <v>7283.35</v>
      </c>
      <c r="V1597">
        <v>56637.77</v>
      </c>
    </row>
    <row r="1598" spans="1:22" x14ac:dyDescent="0.2">
      <c r="A1598" s="1124">
        <v>11065257010000</v>
      </c>
      <c r="B1598">
        <v>1</v>
      </c>
      <c r="C1598">
        <v>10</v>
      </c>
      <c r="D1598">
        <v>65</v>
      </c>
      <c r="E1598">
        <v>25</v>
      </c>
      <c r="F1598">
        <v>7010000</v>
      </c>
      <c r="G1598" t="s">
        <v>1628</v>
      </c>
      <c r="H1598" t="s">
        <v>2198</v>
      </c>
      <c r="I1598" t="s">
        <v>582</v>
      </c>
      <c r="J1598" t="s">
        <v>598</v>
      </c>
      <c r="K1598" t="s">
        <v>2225</v>
      </c>
      <c r="L1598" t="s">
        <v>2325</v>
      </c>
      <c r="M1598" t="s">
        <v>2320</v>
      </c>
      <c r="N1598" t="s">
        <v>1745</v>
      </c>
      <c r="O1598" t="s">
        <v>660</v>
      </c>
      <c r="P1598" t="s">
        <v>1129</v>
      </c>
      <c r="Q1598" t="s">
        <v>2322</v>
      </c>
      <c r="R1598" t="s">
        <v>2326</v>
      </c>
      <c r="U1598">
        <v>21714</v>
      </c>
      <c r="V1598">
        <v>83756.399999999994</v>
      </c>
    </row>
    <row r="1599" spans="1:22" x14ac:dyDescent="0.2">
      <c r="A1599" s="1124">
        <v>11065257012000</v>
      </c>
      <c r="B1599">
        <v>1</v>
      </c>
      <c r="C1599">
        <v>10</v>
      </c>
      <c r="D1599">
        <v>65</v>
      </c>
      <c r="E1599">
        <v>25</v>
      </c>
      <c r="F1599">
        <v>7012000</v>
      </c>
      <c r="G1599" t="s">
        <v>1629</v>
      </c>
      <c r="H1599" t="s">
        <v>2198</v>
      </c>
      <c r="I1599" t="s">
        <v>582</v>
      </c>
      <c r="J1599" t="s">
        <v>598</v>
      </c>
      <c r="K1599" t="s">
        <v>2225</v>
      </c>
      <c r="L1599" t="s">
        <v>2325</v>
      </c>
      <c r="M1599" t="s">
        <v>2320</v>
      </c>
      <c r="N1599" t="s">
        <v>1745</v>
      </c>
      <c r="O1599" t="s">
        <v>660</v>
      </c>
      <c r="P1599" t="s">
        <v>1129</v>
      </c>
      <c r="Q1599" t="s">
        <v>2322</v>
      </c>
      <c r="R1599" t="s">
        <v>2326</v>
      </c>
      <c r="U1599">
        <v>5948.74</v>
      </c>
      <c r="V1599">
        <v>13922.44</v>
      </c>
    </row>
    <row r="1600" spans="1:22" x14ac:dyDescent="0.2">
      <c r="A1600" s="1124">
        <v>11065257020000</v>
      </c>
      <c r="B1600">
        <v>1</v>
      </c>
      <c r="C1600">
        <v>10</v>
      </c>
      <c r="D1600">
        <v>65</v>
      </c>
      <c r="E1600">
        <v>25</v>
      </c>
      <c r="F1600">
        <v>7020000</v>
      </c>
      <c r="G1600" t="s">
        <v>1741</v>
      </c>
      <c r="H1600" t="s">
        <v>2198</v>
      </c>
      <c r="I1600" t="s">
        <v>582</v>
      </c>
      <c r="J1600" t="s">
        <v>598</v>
      </c>
      <c r="K1600" t="s">
        <v>2225</v>
      </c>
      <c r="L1600" t="s">
        <v>2325</v>
      </c>
      <c r="M1600" t="s">
        <v>2320</v>
      </c>
      <c r="N1600" t="s">
        <v>1745</v>
      </c>
      <c r="O1600" t="s">
        <v>660</v>
      </c>
      <c r="P1600" t="s">
        <v>1129</v>
      </c>
      <c r="Q1600" t="s">
        <v>2322</v>
      </c>
      <c r="R1600" t="s">
        <v>2326</v>
      </c>
      <c r="U1600">
        <v>1016.4</v>
      </c>
      <c r="V1600">
        <v>3679.2</v>
      </c>
    </row>
    <row r="1601" spans="1:22" x14ac:dyDescent="0.2">
      <c r="A1601" s="1124">
        <v>11065257034000</v>
      </c>
      <c r="B1601">
        <v>1</v>
      </c>
      <c r="C1601">
        <v>10</v>
      </c>
      <c r="D1601">
        <v>65</v>
      </c>
      <c r="E1601">
        <v>25</v>
      </c>
      <c r="F1601">
        <v>7034000</v>
      </c>
      <c r="G1601" t="s">
        <v>1634</v>
      </c>
      <c r="H1601" t="s">
        <v>2198</v>
      </c>
      <c r="I1601" t="s">
        <v>582</v>
      </c>
      <c r="J1601" t="s">
        <v>598</v>
      </c>
      <c r="K1601" t="s">
        <v>2225</v>
      </c>
      <c r="L1601" t="s">
        <v>2325</v>
      </c>
      <c r="M1601" t="s">
        <v>2320</v>
      </c>
      <c r="N1601" t="s">
        <v>1745</v>
      </c>
      <c r="O1601" t="s">
        <v>660</v>
      </c>
      <c r="P1601" t="s">
        <v>1129</v>
      </c>
      <c r="Q1601" t="s">
        <v>2322</v>
      </c>
      <c r="R1601" t="s">
        <v>2326</v>
      </c>
      <c r="U1601">
        <v>286.8</v>
      </c>
      <c r="V1601">
        <v>1016.95</v>
      </c>
    </row>
    <row r="1602" spans="1:22" x14ac:dyDescent="0.2">
      <c r="A1602" s="1124">
        <v>11065257575000</v>
      </c>
      <c r="B1602">
        <v>1</v>
      </c>
      <c r="C1602">
        <v>10</v>
      </c>
      <c r="D1602">
        <v>65</v>
      </c>
      <c r="E1602">
        <v>25</v>
      </c>
      <c r="F1602">
        <v>7575000</v>
      </c>
      <c r="G1602" t="s">
        <v>1772</v>
      </c>
      <c r="H1602" t="s">
        <v>2198</v>
      </c>
      <c r="I1602" t="s">
        <v>582</v>
      </c>
      <c r="J1602" t="s">
        <v>598</v>
      </c>
      <c r="K1602" t="s">
        <v>2225</v>
      </c>
      <c r="L1602" t="s">
        <v>2325</v>
      </c>
      <c r="M1602" t="s">
        <v>2320</v>
      </c>
      <c r="N1602" t="s">
        <v>1745</v>
      </c>
      <c r="O1602" t="s">
        <v>660</v>
      </c>
      <c r="P1602" t="s">
        <v>1129</v>
      </c>
      <c r="Q1602" t="s">
        <v>2322</v>
      </c>
      <c r="R1602" t="s">
        <v>2326</v>
      </c>
      <c r="U1602">
        <v>2009</v>
      </c>
      <c r="V1602">
        <v>17644</v>
      </c>
    </row>
    <row r="1603" spans="1:22" x14ac:dyDescent="0.2">
      <c r="A1603" s="1124">
        <v>11065257636000</v>
      </c>
      <c r="B1603">
        <v>1</v>
      </c>
      <c r="C1603">
        <v>10</v>
      </c>
      <c r="D1603">
        <v>65</v>
      </c>
      <c r="E1603">
        <v>25</v>
      </c>
      <c r="F1603">
        <v>7636000</v>
      </c>
      <c r="G1603" t="s">
        <v>1765</v>
      </c>
      <c r="H1603" t="s">
        <v>2198</v>
      </c>
      <c r="I1603" t="s">
        <v>582</v>
      </c>
      <c r="J1603" t="s">
        <v>598</v>
      </c>
      <c r="K1603" t="s">
        <v>2225</v>
      </c>
      <c r="L1603" t="s">
        <v>2325</v>
      </c>
      <c r="M1603" t="s">
        <v>2320</v>
      </c>
      <c r="N1603" t="s">
        <v>1745</v>
      </c>
      <c r="O1603" t="s">
        <v>660</v>
      </c>
      <c r="P1603" t="s">
        <v>1129</v>
      </c>
      <c r="Q1603" t="s">
        <v>2322</v>
      </c>
      <c r="R1603" t="s">
        <v>2326</v>
      </c>
      <c r="U1603">
        <v>0</v>
      </c>
      <c r="V1603">
        <v>3810.85</v>
      </c>
    </row>
    <row r="1604" spans="1:22" x14ac:dyDescent="0.2">
      <c r="A1604" s="1124">
        <v>11065257705000</v>
      </c>
      <c r="B1604">
        <v>1</v>
      </c>
      <c r="C1604">
        <v>10</v>
      </c>
      <c r="D1604">
        <v>65</v>
      </c>
      <c r="E1604">
        <v>25</v>
      </c>
      <c r="F1604">
        <v>7705000</v>
      </c>
      <c r="G1604" t="s">
        <v>1767</v>
      </c>
      <c r="H1604" t="s">
        <v>2198</v>
      </c>
      <c r="I1604" t="s">
        <v>582</v>
      </c>
      <c r="J1604" t="s">
        <v>598</v>
      </c>
      <c r="K1604" t="s">
        <v>2225</v>
      </c>
      <c r="L1604" t="s">
        <v>2325</v>
      </c>
      <c r="M1604" t="s">
        <v>2320</v>
      </c>
      <c r="N1604" t="s">
        <v>1745</v>
      </c>
      <c r="O1604" t="s">
        <v>660</v>
      </c>
      <c r="P1604" t="s">
        <v>1129</v>
      </c>
      <c r="Q1604" t="s">
        <v>2322</v>
      </c>
      <c r="R1604" t="s">
        <v>2326</v>
      </c>
      <c r="U1604">
        <v>15799.2</v>
      </c>
      <c r="V1604">
        <v>39533.71</v>
      </c>
    </row>
    <row r="1605" spans="1:22" x14ac:dyDescent="0.2">
      <c r="A1605" s="1124">
        <v>11065257851000</v>
      </c>
      <c r="B1605">
        <v>1</v>
      </c>
      <c r="C1605">
        <v>10</v>
      </c>
      <c r="D1605">
        <v>65</v>
      </c>
      <c r="E1605">
        <v>25</v>
      </c>
      <c r="F1605">
        <v>7851000</v>
      </c>
      <c r="G1605" t="s">
        <v>1768</v>
      </c>
      <c r="H1605" t="s">
        <v>2198</v>
      </c>
      <c r="I1605" t="s">
        <v>582</v>
      </c>
      <c r="J1605" t="s">
        <v>598</v>
      </c>
      <c r="K1605" t="s">
        <v>2225</v>
      </c>
      <c r="L1605" t="s">
        <v>2325</v>
      </c>
      <c r="M1605" t="s">
        <v>2320</v>
      </c>
      <c r="N1605" t="s">
        <v>1745</v>
      </c>
      <c r="O1605" t="s">
        <v>660</v>
      </c>
      <c r="P1605" t="s">
        <v>1129</v>
      </c>
      <c r="Q1605" t="s">
        <v>2322</v>
      </c>
      <c r="R1605" t="s">
        <v>2326</v>
      </c>
      <c r="U1605">
        <v>0</v>
      </c>
      <c r="V1605">
        <v>364.1</v>
      </c>
    </row>
    <row r="1606" spans="1:22" x14ac:dyDescent="0.2">
      <c r="A1606" s="1124">
        <v>11065257859000</v>
      </c>
      <c r="B1606">
        <v>1</v>
      </c>
      <c r="C1606">
        <v>10</v>
      </c>
      <c r="D1606">
        <v>65</v>
      </c>
      <c r="E1606">
        <v>25</v>
      </c>
      <c r="F1606">
        <v>7859000</v>
      </c>
      <c r="G1606" t="s">
        <v>1769</v>
      </c>
      <c r="H1606" t="s">
        <v>2198</v>
      </c>
      <c r="I1606" t="s">
        <v>582</v>
      </c>
      <c r="J1606" t="s">
        <v>598</v>
      </c>
      <c r="K1606" t="s">
        <v>2225</v>
      </c>
      <c r="L1606" t="s">
        <v>2325</v>
      </c>
      <c r="M1606" t="s">
        <v>2320</v>
      </c>
      <c r="N1606" t="s">
        <v>1745</v>
      </c>
      <c r="O1606" t="s">
        <v>660</v>
      </c>
      <c r="P1606" t="s">
        <v>1129</v>
      </c>
      <c r="Q1606" t="s">
        <v>2322</v>
      </c>
      <c r="R1606" t="s">
        <v>2326</v>
      </c>
      <c r="U1606">
        <v>0</v>
      </c>
      <c r="V1606">
        <v>5213.3900000000003</v>
      </c>
    </row>
    <row r="1607" spans="1:22" x14ac:dyDescent="0.2">
      <c r="A1607" s="1124">
        <v>11065257867000</v>
      </c>
      <c r="B1607">
        <v>1</v>
      </c>
      <c r="C1607">
        <v>10</v>
      </c>
      <c r="D1607">
        <v>65</v>
      </c>
      <c r="E1607">
        <v>25</v>
      </c>
      <c r="F1607">
        <v>7867000</v>
      </c>
      <c r="G1607" t="s">
        <v>1770</v>
      </c>
      <c r="H1607" t="s">
        <v>2198</v>
      </c>
      <c r="I1607" t="s">
        <v>582</v>
      </c>
      <c r="J1607" t="s">
        <v>598</v>
      </c>
      <c r="K1607" t="s">
        <v>2225</v>
      </c>
      <c r="L1607" t="s">
        <v>2325</v>
      </c>
      <c r="M1607" t="s">
        <v>2320</v>
      </c>
      <c r="N1607" t="s">
        <v>1745</v>
      </c>
      <c r="O1607" t="s">
        <v>660</v>
      </c>
      <c r="P1607" t="s">
        <v>1129</v>
      </c>
      <c r="Q1607" t="s">
        <v>2322</v>
      </c>
      <c r="R1607" t="s">
        <v>2326</v>
      </c>
      <c r="U1607">
        <v>39910.86</v>
      </c>
      <c r="V1607">
        <v>98704.84</v>
      </c>
    </row>
    <row r="1608" spans="1:22" hidden="1" x14ac:dyDescent="0.2">
      <c r="A1608" s="1124">
        <v>11065305237000</v>
      </c>
      <c r="B1608" t="s">
        <v>1624</v>
      </c>
      <c r="C1608">
        <v>10</v>
      </c>
      <c r="D1608">
        <v>65</v>
      </c>
      <c r="E1608">
        <v>30</v>
      </c>
      <c r="F1608">
        <v>5237000</v>
      </c>
      <c r="G1608" t="s">
        <v>2333</v>
      </c>
      <c r="H1608" t="s">
        <v>2198</v>
      </c>
      <c r="I1608" t="s">
        <v>1625</v>
      </c>
      <c r="J1608" t="s">
        <v>1245</v>
      </c>
      <c r="L1608" t="s">
        <v>2325</v>
      </c>
      <c r="M1608" t="s">
        <v>2320</v>
      </c>
      <c r="N1608" t="s">
        <v>1745</v>
      </c>
      <c r="O1608" t="s">
        <v>660</v>
      </c>
      <c r="P1608" t="s">
        <v>1129</v>
      </c>
      <c r="Q1608" t="s">
        <v>2322</v>
      </c>
      <c r="R1608" t="s">
        <v>2326</v>
      </c>
    </row>
    <row r="1609" spans="1:22" x14ac:dyDescent="0.2">
      <c r="A1609" s="1124">
        <v>11065307010000</v>
      </c>
      <c r="B1609" t="s">
        <v>1624</v>
      </c>
      <c r="C1609">
        <v>10</v>
      </c>
      <c r="D1609">
        <v>65</v>
      </c>
      <c r="E1609">
        <v>30</v>
      </c>
      <c r="F1609">
        <v>7010000</v>
      </c>
      <c r="G1609" t="s">
        <v>1628</v>
      </c>
      <c r="H1609" t="s">
        <v>2198</v>
      </c>
      <c r="I1609" t="s">
        <v>582</v>
      </c>
      <c r="J1609" t="s">
        <v>598</v>
      </c>
      <c r="K1609" t="s">
        <v>2225</v>
      </c>
      <c r="L1609" t="s">
        <v>2325</v>
      </c>
      <c r="M1609" t="s">
        <v>2320</v>
      </c>
      <c r="N1609" t="s">
        <v>1745</v>
      </c>
      <c r="O1609" t="s">
        <v>660</v>
      </c>
      <c r="P1609" t="s">
        <v>1129</v>
      </c>
      <c r="Q1609" t="s">
        <v>2322</v>
      </c>
      <c r="R1609" t="s">
        <v>2326</v>
      </c>
    </row>
    <row r="1610" spans="1:22" x14ac:dyDescent="0.2">
      <c r="A1610" s="1124">
        <v>11065307011000</v>
      </c>
      <c r="B1610" t="s">
        <v>1624</v>
      </c>
      <c r="C1610">
        <v>10</v>
      </c>
      <c r="D1610">
        <v>65</v>
      </c>
      <c r="E1610">
        <v>30</v>
      </c>
      <c r="F1610">
        <v>7011000</v>
      </c>
      <c r="G1610" t="s">
        <v>1642</v>
      </c>
      <c r="H1610" t="s">
        <v>2198</v>
      </c>
      <c r="I1610" t="s">
        <v>582</v>
      </c>
      <c r="J1610" t="s">
        <v>598</v>
      </c>
      <c r="K1610" t="s">
        <v>2225</v>
      </c>
      <c r="L1610" t="s">
        <v>2325</v>
      </c>
      <c r="M1610" t="s">
        <v>2320</v>
      </c>
      <c r="N1610" t="s">
        <v>1745</v>
      </c>
      <c r="O1610" t="s">
        <v>660</v>
      </c>
      <c r="P1610" t="s">
        <v>1129</v>
      </c>
      <c r="Q1610" t="s">
        <v>2322</v>
      </c>
      <c r="R1610" t="s">
        <v>2326</v>
      </c>
    </row>
    <row r="1611" spans="1:22" x14ac:dyDescent="0.2">
      <c r="A1611" s="1124">
        <v>11065307012000</v>
      </c>
      <c r="B1611" t="s">
        <v>1624</v>
      </c>
      <c r="C1611">
        <v>10</v>
      </c>
      <c r="D1611">
        <v>65</v>
      </c>
      <c r="E1611">
        <v>30</v>
      </c>
      <c r="F1611">
        <v>7012000</v>
      </c>
      <c r="G1611" t="s">
        <v>1629</v>
      </c>
      <c r="H1611" t="s">
        <v>2198</v>
      </c>
      <c r="I1611" t="s">
        <v>582</v>
      </c>
      <c r="J1611" t="s">
        <v>598</v>
      </c>
      <c r="K1611" t="s">
        <v>2225</v>
      </c>
      <c r="L1611" t="s">
        <v>2325</v>
      </c>
      <c r="M1611" t="s">
        <v>2320</v>
      </c>
      <c r="N1611" t="s">
        <v>1745</v>
      </c>
      <c r="O1611" t="s">
        <v>660</v>
      </c>
      <c r="P1611" t="s">
        <v>1129</v>
      </c>
      <c r="Q1611" t="s">
        <v>2322</v>
      </c>
      <c r="R1611" t="s">
        <v>2326</v>
      </c>
    </row>
    <row r="1612" spans="1:22" x14ac:dyDescent="0.2">
      <c r="A1612" s="1124">
        <v>11065307013000</v>
      </c>
      <c r="B1612" t="s">
        <v>1624</v>
      </c>
      <c r="C1612">
        <v>10</v>
      </c>
      <c r="D1612">
        <v>65</v>
      </c>
      <c r="E1612">
        <v>30</v>
      </c>
      <c r="F1612">
        <v>7013000</v>
      </c>
      <c r="G1612" t="s">
        <v>1698</v>
      </c>
      <c r="H1612" t="s">
        <v>2198</v>
      </c>
      <c r="I1612" t="s">
        <v>582</v>
      </c>
      <c r="J1612" t="s">
        <v>598</v>
      </c>
      <c r="K1612" t="s">
        <v>2225</v>
      </c>
      <c r="L1612" t="s">
        <v>2325</v>
      </c>
      <c r="M1612" t="s">
        <v>2320</v>
      </c>
      <c r="N1612" t="s">
        <v>1745</v>
      </c>
      <c r="O1612" t="s">
        <v>660</v>
      </c>
      <c r="P1612" t="s">
        <v>1129</v>
      </c>
      <c r="Q1612" t="s">
        <v>2322</v>
      </c>
      <c r="R1612" t="s">
        <v>2326</v>
      </c>
    </row>
    <row r="1613" spans="1:22" x14ac:dyDescent="0.2">
      <c r="A1613" s="1124">
        <v>11065307014000</v>
      </c>
      <c r="B1613" t="s">
        <v>1624</v>
      </c>
      <c r="C1613">
        <v>10</v>
      </c>
      <c r="D1613">
        <v>65</v>
      </c>
      <c r="E1613">
        <v>30</v>
      </c>
      <c r="F1613">
        <v>7014000</v>
      </c>
      <c r="G1613" t="s">
        <v>1630</v>
      </c>
      <c r="H1613" t="s">
        <v>2198</v>
      </c>
      <c r="I1613" t="s">
        <v>582</v>
      </c>
      <c r="J1613" t="s">
        <v>598</v>
      </c>
      <c r="K1613" t="s">
        <v>2225</v>
      </c>
      <c r="L1613" t="s">
        <v>2325</v>
      </c>
      <c r="M1613" t="s">
        <v>2320</v>
      </c>
      <c r="N1613" t="s">
        <v>1745</v>
      </c>
      <c r="O1613" t="s">
        <v>660</v>
      </c>
      <c r="P1613" t="s">
        <v>1129</v>
      </c>
      <c r="Q1613" t="s">
        <v>2322</v>
      </c>
      <c r="R1613" t="s">
        <v>2326</v>
      </c>
    </row>
    <row r="1614" spans="1:22" x14ac:dyDescent="0.2">
      <c r="A1614" s="1124">
        <v>11065307015000</v>
      </c>
      <c r="B1614" t="s">
        <v>1624</v>
      </c>
      <c r="C1614">
        <v>10</v>
      </c>
      <c r="D1614">
        <v>65</v>
      </c>
      <c r="E1614">
        <v>30</v>
      </c>
      <c r="F1614">
        <v>7015000</v>
      </c>
      <c r="G1614" t="s">
        <v>1699</v>
      </c>
      <c r="H1614" t="s">
        <v>2198</v>
      </c>
      <c r="I1614" t="s">
        <v>582</v>
      </c>
      <c r="J1614" t="s">
        <v>598</v>
      </c>
      <c r="K1614" t="s">
        <v>2225</v>
      </c>
      <c r="L1614" t="s">
        <v>2325</v>
      </c>
      <c r="M1614" t="s">
        <v>2320</v>
      </c>
      <c r="N1614" t="s">
        <v>1745</v>
      </c>
      <c r="O1614" t="s">
        <v>660</v>
      </c>
      <c r="P1614" t="s">
        <v>1129</v>
      </c>
      <c r="Q1614" t="s">
        <v>2322</v>
      </c>
      <c r="R1614" t="s">
        <v>2326</v>
      </c>
    </row>
    <row r="1615" spans="1:22" x14ac:dyDescent="0.2">
      <c r="A1615" s="1124">
        <v>11065307020000</v>
      </c>
      <c r="B1615" t="s">
        <v>1624</v>
      </c>
      <c r="C1615">
        <v>10</v>
      </c>
      <c r="D1615">
        <v>65</v>
      </c>
      <c r="E1615">
        <v>30</v>
      </c>
      <c r="F1615">
        <v>7020000</v>
      </c>
      <c r="G1615" t="s">
        <v>1741</v>
      </c>
      <c r="H1615" t="s">
        <v>2198</v>
      </c>
      <c r="I1615" t="s">
        <v>582</v>
      </c>
      <c r="J1615" t="s">
        <v>598</v>
      </c>
      <c r="K1615" t="s">
        <v>2225</v>
      </c>
      <c r="L1615" t="s">
        <v>2325</v>
      </c>
      <c r="M1615" t="s">
        <v>2320</v>
      </c>
      <c r="N1615" t="s">
        <v>1745</v>
      </c>
      <c r="O1615" t="s">
        <v>660</v>
      </c>
      <c r="P1615" t="s">
        <v>1129</v>
      </c>
      <c r="Q1615" t="s">
        <v>2322</v>
      </c>
      <c r="R1615" t="s">
        <v>2326</v>
      </c>
    </row>
    <row r="1616" spans="1:22" x14ac:dyDescent="0.2">
      <c r="A1616" s="1124">
        <v>11065307021000</v>
      </c>
      <c r="B1616" t="s">
        <v>1624</v>
      </c>
      <c r="C1616">
        <v>10</v>
      </c>
      <c r="D1616">
        <v>65</v>
      </c>
      <c r="E1616">
        <v>30</v>
      </c>
      <c r="F1616">
        <v>7021000</v>
      </c>
      <c r="G1616" t="s">
        <v>1771</v>
      </c>
      <c r="H1616" t="s">
        <v>2198</v>
      </c>
      <c r="I1616" t="s">
        <v>582</v>
      </c>
      <c r="J1616" t="s">
        <v>598</v>
      </c>
      <c r="K1616" t="s">
        <v>2225</v>
      </c>
      <c r="L1616" t="s">
        <v>2325</v>
      </c>
      <c r="M1616" t="s">
        <v>2320</v>
      </c>
      <c r="N1616" t="s">
        <v>1745</v>
      </c>
      <c r="O1616" t="s">
        <v>660</v>
      </c>
      <c r="P1616" t="s">
        <v>1129</v>
      </c>
      <c r="Q1616" t="s">
        <v>2322</v>
      </c>
      <c r="R1616" t="s">
        <v>2326</v>
      </c>
    </row>
    <row r="1617" spans="1:18" x14ac:dyDescent="0.2">
      <c r="A1617" s="1124">
        <v>11065307027000</v>
      </c>
      <c r="B1617" t="s">
        <v>1624</v>
      </c>
      <c r="C1617">
        <v>10</v>
      </c>
      <c r="D1617">
        <v>65</v>
      </c>
      <c r="E1617">
        <v>30</v>
      </c>
      <c r="F1617">
        <v>7027000</v>
      </c>
      <c r="G1617" t="s">
        <v>1631</v>
      </c>
      <c r="H1617" t="s">
        <v>2198</v>
      </c>
      <c r="I1617" t="s">
        <v>582</v>
      </c>
      <c r="J1617" t="s">
        <v>598</v>
      </c>
      <c r="K1617" t="s">
        <v>2225</v>
      </c>
      <c r="L1617" t="s">
        <v>2325</v>
      </c>
      <c r="M1617" t="s">
        <v>2320</v>
      </c>
      <c r="N1617" t="s">
        <v>1745</v>
      </c>
      <c r="O1617" t="s">
        <v>660</v>
      </c>
      <c r="P1617" t="s">
        <v>1129</v>
      </c>
      <c r="Q1617" t="s">
        <v>2322</v>
      </c>
      <c r="R1617" t="s">
        <v>2326</v>
      </c>
    </row>
    <row r="1618" spans="1:18" x14ac:dyDescent="0.2">
      <c r="A1618" s="1124">
        <v>11065307031000</v>
      </c>
      <c r="B1618" t="s">
        <v>1624</v>
      </c>
      <c r="C1618">
        <v>10</v>
      </c>
      <c r="D1618">
        <v>65</v>
      </c>
      <c r="E1618">
        <v>30</v>
      </c>
      <c r="F1618">
        <v>7031000</v>
      </c>
      <c r="G1618" t="s">
        <v>1632</v>
      </c>
      <c r="H1618" t="s">
        <v>2198</v>
      </c>
      <c r="I1618" t="s">
        <v>582</v>
      </c>
      <c r="J1618" t="s">
        <v>598</v>
      </c>
      <c r="K1618" t="s">
        <v>2225</v>
      </c>
      <c r="L1618" t="s">
        <v>2325</v>
      </c>
      <c r="M1618" t="s">
        <v>2320</v>
      </c>
      <c r="N1618" t="s">
        <v>1745</v>
      </c>
      <c r="O1618" t="s">
        <v>660</v>
      </c>
      <c r="P1618" t="s">
        <v>1129</v>
      </c>
      <c r="Q1618" t="s">
        <v>2322</v>
      </c>
      <c r="R1618" t="s">
        <v>2326</v>
      </c>
    </row>
    <row r="1619" spans="1:18" x14ac:dyDescent="0.2">
      <c r="A1619" s="1124">
        <v>11065307032000</v>
      </c>
      <c r="B1619" t="s">
        <v>1624</v>
      </c>
      <c r="C1619">
        <v>10</v>
      </c>
      <c r="D1619">
        <v>65</v>
      </c>
      <c r="E1619">
        <v>30</v>
      </c>
      <c r="F1619">
        <v>7032000</v>
      </c>
      <c r="G1619" t="s">
        <v>1633</v>
      </c>
      <c r="H1619" t="s">
        <v>2198</v>
      </c>
      <c r="I1619" t="s">
        <v>582</v>
      </c>
      <c r="J1619" t="s">
        <v>598</v>
      </c>
      <c r="K1619" t="s">
        <v>2225</v>
      </c>
      <c r="L1619" t="s">
        <v>2325</v>
      </c>
      <c r="M1619" t="s">
        <v>2320</v>
      </c>
      <c r="N1619" t="s">
        <v>1745</v>
      </c>
      <c r="O1619" t="s">
        <v>660</v>
      </c>
      <c r="P1619" t="s">
        <v>1129</v>
      </c>
      <c r="Q1619" t="s">
        <v>2322</v>
      </c>
      <c r="R1619" t="s">
        <v>2326</v>
      </c>
    </row>
    <row r="1620" spans="1:18" x14ac:dyDescent="0.2">
      <c r="A1620" s="1124">
        <v>11065307033000</v>
      </c>
      <c r="B1620" t="s">
        <v>1624</v>
      </c>
      <c r="C1620">
        <v>10</v>
      </c>
      <c r="D1620">
        <v>65</v>
      </c>
      <c r="E1620">
        <v>30</v>
      </c>
      <c r="F1620">
        <v>7033000</v>
      </c>
      <c r="G1620" t="s">
        <v>1668</v>
      </c>
      <c r="H1620" t="s">
        <v>2198</v>
      </c>
      <c r="I1620" t="s">
        <v>582</v>
      </c>
      <c r="J1620" t="s">
        <v>598</v>
      </c>
      <c r="K1620" t="s">
        <v>2225</v>
      </c>
      <c r="L1620" t="s">
        <v>2325</v>
      </c>
      <c r="M1620" t="s">
        <v>2320</v>
      </c>
      <c r="N1620" t="s">
        <v>1745</v>
      </c>
      <c r="O1620" t="s">
        <v>660</v>
      </c>
      <c r="P1620" t="s">
        <v>1129</v>
      </c>
      <c r="Q1620" t="s">
        <v>2322</v>
      </c>
      <c r="R1620" t="s">
        <v>2326</v>
      </c>
    </row>
    <row r="1621" spans="1:18" x14ac:dyDescent="0.2">
      <c r="A1621" s="1124">
        <v>11065307034000</v>
      </c>
      <c r="B1621" t="s">
        <v>1624</v>
      </c>
      <c r="C1621">
        <v>10</v>
      </c>
      <c r="D1621">
        <v>65</v>
      </c>
      <c r="E1621">
        <v>30</v>
      </c>
      <c r="F1621">
        <v>7034000</v>
      </c>
      <c r="G1621" t="s">
        <v>1634</v>
      </c>
      <c r="H1621" t="s">
        <v>2198</v>
      </c>
      <c r="I1621" t="s">
        <v>582</v>
      </c>
      <c r="J1621" t="s">
        <v>598</v>
      </c>
      <c r="K1621" t="s">
        <v>2225</v>
      </c>
      <c r="L1621" t="s">
        <v>2325</v>
      </c>
      <c r="M1621" t="s">
        <v>2320</v>
      </c>
      <c r="N1621" t="s">
        <v>1745</v>
      </c>
      <c r="O1621" t="s">
        <v>660</v>
      </c>
      <c r="P1621" t="s">
        <v>1129</v>
      </c>
      <c r="Q1621" t="s">
        <v>2322</v>
      </c>
      <c r="R1621" t="s">
        <v>2326</v>
      </c>
    </row>
    <row r="1622" spans="1:18" x14ac:dyDescent="0.2">
      <c r="A1622" s="1124">
        <v>11065307572000</v>
      </c>
      <c r="B1622" t="s">
        <v>1624</v>
      </c>
      <c r="C1622">
        <v>10</v>
      </c>
      <c r="D1622">
        <v>65</v>
      </c>
      <c r="E1622">
        <v>30</v>
      </c>
      <c r="F1622">
        <v>7572000</v>
      </c>
      <c r="G1622" t="s">
        <v>1637</v>
      </c>
      <c r="H1622" t="s">
        <v>2198</v>
      </c>
      <c r="I1622" t="s">
        <v>582</v>
      </c>
      <c r="J1622" t="s">
        <v>598</v>
      </c>
      <c r="K1622" t="s">
        <v>2225</v>
      </c>
      <c r="L1622" t="s">
        <v>2325</v>
      </c>
      <c r="M1622" t="s">
        <v>2320</v>
      </c>
      <c r="N1622" t="s">
        <v>1745</v>
      </c>
      <c r="O1622" t="s">
        <v>660</v>
      </c>
      <c r="P1622" t="s">
        <v>1129</v>
      </c>
      <c r="Q1622" t="s">
        <v>2322</v>
      </c>
      <c r="R1622" t="s">
        <v>2326</v>
      </c>
    </row>
    <row r="1623" spans="1:18" x14ac:dyDescent="0.2">
      <c r="A1623" s="1124">
        <v>11065307575000</v>
      </c>
      <c r="B1623" t="s">
        <v>1624</v>
      </c>
      <c r="C1623">
        <v>10</v>
      </c>
      <c r="D1623">
        <v>65</v>
      </c>
      <c r="E1623">
        <v>30</v>
      </c>
      <c r="F1623">
        <v>7575000</v>
      </c>
      <c r="G1623" t="s">
        <v>1772</v>
      </c>
      <c r="H1623" t="s">
        <v>2198</v>
      </c>
      <c r="I1623" t="s">
        <v>582</v>
      </c>
      <c r="J1623" t="s">
        <v>598</v>
      </c>
      <c r="K1623" t="s">
        <v>2225</v>
      </c>
      <c r="L1623" t="s">
        <v>2325</v>
      </c>
      <c r="M1623" t="s">
        <v>2320</v>
      </c>
      <c r="N1623" t="s">
        <v>1745</v>
      </c>
      <c r="O1623" t="s">
        <v>660</v>
      </c>
      <c r="P1623" t="s">
        <v>1129</v>
      </c>
      <c r="Q1623" t="s">
        <v>2322</v>
      </c>
      <c r="R1623" t="s">
        <v>2326</v>
      </c>
    </row>
    <row r="1624" spans="1:18" x14ac:dyDescent="0.2">
      <c r="A1624" s="1124">
        <v>11065307636000</v>
      </c>
      <c r="B1624" t="s">
        <v>1624</v>
      </c>
      <c r="C1624">
        <v>10</v>
      </c>
      <c r="D1624">
        <v>65</v>
      </c>
      <c r="E1624">
        <v>30</v>
      </c>
      <c r="F1624">
        <v>7636000</v>
      </c>
      <c r="G1624" t="s">
        <v>1765</v>
      </c>
      <c r="H1624" t="s">
        <v>2198</v>
      </c>
      <c r="I1624" t="s">
        <v>582</v>
      </c>
      <c r="J1624" t="s">
        <v>598</v>
      </c>
      <c r="K1624" t="s">
        <v>2225</v>
      </c>
      <c r="L1624" t="s">
        <v>2325</v>
      </c>
      <c r="M1624" t="s">
        <v>2320</v>
      </c>
      <c r="N1624" t="s">
        <v>1745</v>
      </c>
      <c r="O1624" t="s">
        <v>660</v>
      </c>
      <c r="P1624" t="s">
        <v>1129</v>
      </c>
      <c r="Q1624" t="s">
        <v>2322</v>
      </c>
      <c r="R1624" t="s">
        <v>2326</v>
      </c>
    </row>
    <row r="1625" spans="1:18" x14ac:dyDescent="0.2">
      <c r="A1625" s="1124">
        <v>11065307657000</v>
      </c>
      <c r="B1625" t="s">
        <v>1624</v>
      </c>
      <c r="C1625">
        <v>10</v>
      </c>
      <c r="D1625">
        <v>65</v>
      </c>
      <c r="E1625">
        <v>30</v>
      </c>
      <c r="F1625">
        <v>7657000</v>
      </c>
      <c r="G1625" t="s">
        <v>2351</v>
      </c>
      <c r="H1625" t="s">
        <v>2198</v>
      </c>
      <c r="I1625" t="s">
        <v>582</v>
      </c>
      <c r="J1625" t="s">
        <v>598</v>
      </c>
      <c r="K1625" t="s">
        <v>2225</v>
      </c>
      <c r="L1625" t="s">
        <v>2325</v>
      </c>
      <c r="M1625" t="s">
        <v>2320</v>
      </c>
      <c r="N1625" t="s">
        <v>1745</v>
      </c>
      <c r="O1625" t="s">
        <v>660</v>
      </c>
      <c r="P1625" t="s">
        <v>1129</v>
      </c>
      <c r="Q1625" t="s">
        <v>2322</v>
      </c>
      <c r="R1625" t="s">
        <v>2326</v>
      </c>
    </row>
    <row r="1626" spans="1:18" x14ac:dyDescent="0.2">
      <c r="A1626" s="1124">
        <v>11065307658000</v>
      </c>
      <c r="B1626" t="s">
        <v>1624</v>
      </c>
      <c r="C1626">
        <v>10</v>
      </c>
      <c r="D1626">
        <v>65</v>
      </c>
      <c r="E1626">
        <v>30</v>
      </c>
      <c r="F1626">
        <v>7658000</v>
      </c>
      <c r="G1626" t="s">
        <v>1766</v>
      </c>
      <c r="H1626" t="s">
        <v>2198</v>
      </c>
      <c r="I1626" t="s">
        <v>582</v>
      </c>
      <c r="J1626" t="s">
        <v>598</v>
      </c>
      <c r="K1626" t="s">
        <v>2225</v>
      </c>
      <c r="L1626" t="s">
        <v>2325</v>
      </c>
      <c r="M1626" t="s">
        <v>2320</v>
      </c>
      <c r="N1626" t="s">
        <v>1745</v>
      </c>
      <c r="O1626" t="s">
        <v>660</v>
      </c>
      <c r="P1626" t="s">
        <v>1129</v>
      </c>
      <c r="Q1626" t="s">
        <v>2322</v>
      </c>
      <c r="R1626" t="s">
        <v>2326</v>
      </c>
    </row>
    <row r="1627" spans="1:18" x14ac:dyDescent="0.2">
      <c r="A1627" s="1124">
        <v>11065307705000</v>
      </c>
      <c r="B1627" t="s">
        <v>1624</v>
      </c>
      <c r="C1627">
        <v>10</v>
      </c>
      <c r="D1627">
        <v>65</v>
      </c>
      <c r="E1627">
        <v>30</v>
      </c>
      <c r="F1627">
        <v>7705000</v>
      </c>
      <c r="G1627" t="s">
        <v>1767</v>
      </c>
      <c r="H1627" t="s">
        <v>2198</v>
      </c>
      <c r="I1627" t="s">
        <v>582</v>
      </c>
      <c r="J1627" t="s">
        <v>598</v>
      </c>
      <c r="K1627" t="s">
        <v>2225</v>
      </c>
      <c r="L1627" t="s">
        <v>2325</v>
      </c>
      <c r="M1627" t="s">
        <v>2320</v>
      </c>
      <c r="N1627" t="s">
        <v>1745</v>
      </c>
      <c r="O1627" t="s">
        <v>660</v>
      </c>
      <c r="P1627" t="s">
        <v>1129</v>
      </c>
      <c r="Q1627" t="s">
        <v>2322</v>
      </c>
      <c r="R1627" t="s">
        <v>2326</v>
      </c>
    </row>
    <row r="1628" spans="1:18" x14ac:dyDescent="0.2">
      <c r="A1628" s="1124">
        <v>11065307785000</v>
      </c>
      <c r="B1628" t="s">
        <v>1624</v>
      </c>
      <c r="C1628">
        <v>10</v>
      </c>
      <c r="D1628">
        <v>65</v>
      </c>
      <c r="E1628">
        <v>30</v>
      </c>
      <c r="F1628">
        <v>7785000</v>
      </c>
      <c r="G1628" t="s">
        <v>1638</v>
      </c>
      <c r="H1628" t="s">
        <v>2198</v>
      </c>
      <c r="I1628" t="s">
        <v>582</v>
      </c>
      <c r="J1628" t="s">
        <v>598</v>
      </c>
      <c r="K1628" t="s">
        <v>2225</v>
      </c>
      <c r="L1628" t="s">
        <v>2325</v>
      </c>
      <c r="M1628" t="s">
        <v>2320</v>
      </c>
      <c r="N1628" t="s">
        <v>1745</v>
      </c>
      <c r="O1628" t="s">
        <v>660</v>
      </c>
      <c r="P1628" t="s">
        <v>1129</v>
      </c>
      <c r="Q1628" t="s">
        <v>2322</v>
      </c>
      <c r="R1628" t="s">
        <v>2326</v>
      </c>
    </row>
    <row r="1629" spans="1:18" x14ac:dyDescent="0.2">
      <c r="A1629" s="1124">
        <v>11065307824000</v>
      </c>
      <c r="B1629" t="s">
        <v>1624</v>
      </c>
      <c r="C1629">
        <v>10</v>
      </c>
      <c r="D1629">
        <v>65</v>
      </c>
      <c r="E1629">
        <v>30</v>
      </c>
      <c r="F1629">
        <v>7824000</v>
      </c>
      <c r="G1629" t="s">
        <v>1639</v>
      </c>
      <c r="H1629" t="s">
        <v>2198</v>
      </c>
      <c r="I1629" t="s">
        <v>582</v>
      </c>
      <c r="J1629" t="s">
        <v>598</v>
      </c>
      <c r="K1629" t="s">
        <v>2225</v>
      </c>
      <c r="L1629" t="s">
        <v>2325</v>
      </c>
      <c r="M1629" t="s">
        <v>2320</v>
      </c>
      <c r="N1629" t="s">
        <v>1745</v>
      </c>
      <c r="O1629" t="s">
        <v>660</v>
      </c>
      <c r="P1629" t="s">
        <v>1129</v>
      </c>
      <c r="Q1629" t="s">
        <v>2322</v>
      </c>
      <c r="R1629" t="s">
        <v>2326</v>
      </c>
    </row>
    <row r="1630" spans="1:18" x14ac:dyDescent="0.2">
      <c r="A1630" s="1124">
        <v>11065307851000</v>
      </c>
      <c r="B1630" t="s">
        <v>1624</v>
      </c>
      <c r="C1630">
        <v>10</v>
      </c>
      <c r="D1630">
        <v>65</v>
      </c>
      <c r="E1630">
        <v>30</v>
      </c>
      <c r="F1630">
        <v>7851000</v>
      </c>
      <c r="G1630" t="s">
        <v>1768</v>
      </c>
      <c r="H1630" t="s">
        <v>2198</v>
      </c>
      <c r="I1630" t="s">
        <v>582</v>
      </c>
      <c r="J1630" t="s">
        <v>598</v>
      </c>
      <c r="K1630" t="s">
        <v>2225</v>
      </c>
      <c r="L1630" t="s">
        <v>2325</v>
      </c>
      <c r="M1630" t="s">
        <v>2320</v>
      </c>
      <c r="N1630" t="s">
        <v>1745</v>
      </c>
      <c r="O1630" t="s">
        <v>660</v>
      </c>
      <c r="P1630" t="s">
        <v>1129</v>
      </c>
      <c r="Q1630" t="s">
        <v>2322</v>
      </c>
      <c r="R1630" t="s">
        <v>2326</v>
      </c>
    </row>
    <row r="1631" spans="1:18" x14ac:dyDescent="0.2">
      <c r="A1631" s="1124">
        <v>11065307859000</v>
      </c>
      <c r="B1631" t="s">
        <v>1624</v>
      </c>
      <c r="C1631">
        <v>10</v>
      </c>
      <c r="D1631">
        <v>65</v>
      </c>
      <c r="E1631">
        <v>30</v>
      </c>
      <c r="F1631">
        <v>7859000</v>
      </c>
      <c r="G1631" t="s">
        <v>1769</v>
      </c>
      <c r="H1631" t="s">
        <v>2198</v>
      </c>
      <c r="I1631" t="s">
        <v>582</v>
      </c>
      <c r="J1631" t="s">
        <v>598</v>
      </c>
      <c r="K1631" t="s">
        <v>2225</v>
      </c>
      <c r="L1631" t="s">
        <v>2325</v>
      </c>
      <c r="M1631" t="s">
        <v>2320</v>
      </c>
      <c r="N1631" t="s">
        <v>1745</v>
      </c>
      <c r="O1631" t="s">
        <v>660</v>
      </c>
      <c r="P1631" t="s">
        <v>1129</v>
      </c>
      <c r="Q1631" t="s">
        <v>2322</v>
      </c>
      <c r="R1631" t="s">
        <v>2326</v>
      </c>
    </row>
    <row r="1632" spans="1:18" x14ac:dyDescent="0.2">
      <c r="A1632" s="1124">
        <v>11065307860000</v>
      </c>
      <c r="B1632" t="s">
        <v>1624</v>
      </c>
      <c r="C1632">
        <v>10</v>
      </c>
      <c r="D1632">
        <v>65</v>
      </c>
      <c r="E1632">
        <v>30</v>
      </c>
      <c r="F1632">
        <v>7860000</v>
      </c>
      <c r="G1632" t="s">
        <v>2348</v>
      </c>
      <c r="H1632" t="s">
        <v>2198</v>
      </c>
      <c r="I1632" t="s">
        <v>582</v>
      </c>
      <c r="J1632" t="s">
        <v>598</v>
      </c>
      <c r="K1632" t="s">
        <v>2225</v>
      </c>
      <c r="L1632" t="s">
        <v>2325</v>
      </c>
      <c r="M1632" t="s">
        <v>2320</v>
      </c>
      <c r="N1632" t="s">
        <v>1745</v>
      </c>
      <c r="O1632" t="s">
        <v>660</v>
      </c>
      <c r="P1632" t="s">
        <v>1129</v>
      </c>
      <c r="Q1632" t="s">
        <v>2322</v>
      </c>
      <c r="R1632" t="s">
        <v>2326</v>
      </c>
    </row>
    <row r="1633" spans="1:18" x14ac:dyDescent="0.2">
      <c r="A1633" s="1124">
        <v>11065307867000</v>
      </c>
      <c r="B1633" t="s">
        <v>1624</v>
      </c>
      <c r="C1633">
        <v>10</v>
      </c>
      <c r="D1633">
        <v>65</v>
      </c>
      <c r="E1633">
        <v>30</v>
      </c>
      <c r="F1633">
        <v>7867000</v>
      </c>
      <c r="G1633" t="s">
        <v>1770</v>
      </c>
      <c r="H1633" t="s">
        <v>2198</v>
      </c>
      <c r="I1633" t="s">
        <v>582</v>
      </c>
      <c r="J1633" t="s">
        <v>598</v>
      </c>
      <c r="K1633" t="s">
        <v>2225</v>
      </c>
      <c r="L1633" t="s">
        <v>2325</v>
      </c>
      <c r="M1633" t="s">
        <v>2320</v>
      </c>
      <c r="N1633" t="s">
        <v>1745</v>
      </c>
      <c r="O1633" t="s">
        <v>660</v>
      </c>
      <c r="P1633" t="s">
        <v>1129</v>
      </c>
      <c r="Q1633" t="s">
        <v>2322</v>
      </c>
      <c r="R1633" t="s">
        <v>2326</v>
      </c>
    </row>
    <row r="1634" spans="1:18" x14ac:dyDescent="0.2">
      <c r="A1634" s="1124">
        <v>11065307895000</v>
      </c>
      <c r="B1634" t="s">
        <v>1624</v>
      </c>
      <c r="C1634">
        <v>10</v>
      </c>
      <c r="D1634">
        <v>65</v>
      </c>
      <c r="E1634">
        <v>30</v>
      </c>
      <c r="F1634">
        <v>7895000</v>
      </c>
      <c r="G1634" t="s">
        <v>2350</v>
      </c>
      <c r="H1634" t="s">
        <v>2198</v>
      </c>
      <c r="I1634" t="s">
        <v>582</v>
      </c>
      <c r="J1634" t="s">
        <v>598</v>
      </c>
      <c r="K1634" t="s">
        <v>2225</v>
      </c>
      <c r="L1634" t="s">
        <v>2325</v>
      </c>
      <c r="M1634" t="s">
        <v>2320</v>
      </c>
      <c r="N1634" t="s">
        <v>1745</v>
      </c>
      <c r="O1634" t="s">
        <v>660</v>
      </c>
      <c r="P1634" t="s">
        <v>1129</v>
      </c>
      <c r="Q1634" t="s">
        <v>2322</v>
      </c>
      <c r="R1634" t="s">
        <v>2326</v>
      </c>
    </row>
    <row r="1635" spans="1:18" x14ac:dyDescent="0.2">
      <c r="A1635" s="1124">
        <v>11065308061000</v>
      </c>
      <c r="B1635" t="s">
        <v>1624</v>
      </c>
      <c r="C1635">
        <v>10</v>
      </c>
      <c r="D1635">
        <v>65</v>
      </c>
      <c r="E1635">
        <v>30</v>
      </c>
      <c r="F1635">
        <v>8061000</v>
      </c>
      <c r="G1635" t="s">
        <v>1691</v>
      </c>
      <c r="H1635" t="s">
        <v>2198</v>
      </c>
      <c r="I1635" t="s">
        <v>582</v>
      </c>
      <c r="J1635" t="s">
        <v>598</v>
      </c>
      <c r="K1635" t="s">
        <v>2225</v>
      </c>
      <c r="L1635" t="s">
        <v>2325</v>
      </c>
      <c r="M1635" t="s">
        <v>2320</v>
      </c>
      <c r="N1635" t="s">
        <v>1745</v>
      </c>
      <c r="O1635" t="s">
        <v>660</v>
      </c>
      <c r="P1635" t="s">
        <v>1129</v>
      </c>
      <c r="Q1635" t="s">
        <v>2322</v>
      </c>
      <c r="R1635" t="s">
        <v>2326</v>
      </c>
    </row>
    <row r="1636" spans="1:18" hidden="1" x14ac:dyDescent="0.2">
      <c r="A1636" s="1124">
        <v>11065315237000</v>
      </c>
      <c r="B1636" t="s">
        <v>1624</v>
      </c>
      <c r="C1636">
        <v>10</v>
      </c>
      <c r="D1636">
        <v>65</v>
      </c>
      <c r="E1636">
        <v>31</v>
      </c>
      <c r="F1636">
        <v>5237000</v>
      </c>
      <c r="G1636" t="s">
        <v>2333</v>
      </c>
      <c r="H1636" t="s">
        <v>2198</v>
      </c>
      <c r="I1636" t="s">
        <v>1625</v>
      </c>
      <c r="J1636" t="s">
        <v>1245</v>
      </c>
      <c r="L1636" t="s">
        <v>2325</v>
      </c>
      <c r="M1636" t="s">
        <v>2320</v>
      </c>
      <c r="N1636" t="s">
        <v>1745</v>
      </c>
      <c r="O1636" t="s">
        <v>660</v>
      </c>
      <c r="P1636" t="s">
        <v>1129</v>
      </c>
      <c r="Q1636" t="s">
        <v>2322</v>
      </c>
      <c r="R1636" t="s">
        <v>2326</v>
      </c>
    </row>
    <row r="1637" spans="1:18" x14ac:dyDescent="0.2">
      <c r="A1637" s="1124">
        <v>11065317010000</v>
      </c>
      <c r="B1637" t="s">
        <v>1624</v>
      </c>
      <c r="C1637">
        <v>10</v>
      </c>
      <c r="D1637">
        <v>65</v>
      </c>
      <c r="E1637">
        <v>31</v>
      </c>
      <c r="F1637">
        <v>7010000</v>
      </c>
      <c r="G1637" t="s">
        <v>1628</v>
      </c>
      <c r="H1637" t="s">
        <v>2198</v>
      </c>
      <c r="I1637" t="s">
        <v>582</v>
      </c>
      <c r="J1637" t="s">
        <v>598</v>
      </c>
      <c r="K1637" t="s">
        <v>2225</v>
      </c>
      <c r="L1637" t="s">
        <v>2325</v>
      </c>
      <c r="M1637" t="s">
        <v>2320</v>
      </c>
      <c r="N1637" t="s">
        <v>1745</v>
      </c>
      <c r="O1637" t="s">
        <v>660</v>
      </c>
      <c r="P1637" t="s">
        <v>1129</v>
      </c>
      <c r="Q1637" t="s">
        <v>2322</v>
      </c>
      <c r="R1637" t="s">
        <v>2326</v>
      </c>
    </row>
    <row r="1638" spans="1:18" x14ac:dyDescent="0.2">
      <c r="A1638" s="1124">
        <v>11065317011000</v>
      </c>
      <c r="B1638" t="s">
        <v>1624</v>
      </c>
      <c r="C1638">
        <v>10</v>
      </c>
      <c r="D1638">
        <v>65</v>
      </c>
      <c r="E1638">
        <v>31</v>
      </c>
      <c r="F1638">
        <v>7011000</v>
      </c>
      <c r="G1638" t="s">
        <v>1642</v>
      </c>
      <c r="H1638" t="s">
        <v>2198</v>
      </c>
      <c r="I1638" t="s">
        <v>582</v>
      </c>
      <c r="J1638" t="s">
        <v>598</v>
      </c>
      <c r="K1638" t="s">
        <v>2225</v>
      </c>
      <c r="L1638" t="s">
        <v>2325</v>
      </c>
      <c r="M1638" t="s">
        <v>2320</v>
      </c>
      <c r="N1638" t="s">
        <v>1745</v>
      </c>
      <c r="O1638" t="s">
        <v>660</v>
      </c>
      <c r="P1638" t="s">
        <v>1129</v>
      </c>
      <c r="Q1638" t="s">
        <v>2322</v>
      </c>
      <c r="R1638" t="s">
        <v>2326</v>
      </c>
    </row>
    <row r="1639" spans="1:18" x14ac:dyDescent="0.2">
      <c r="A1639" s="1124">
        <v>11065317012000</v>
      </c>
      <c r="B1639" t="s">
        <v>1624</v>
      </c>
      <c r="C1639">
        <v>10</v>
      </c>
      <c r="D1639">
        <v>65</v>
      </c>
      <c r="E1639">
        <v>31</v>
      </c>
      <c r="F1639">
        <v>7012000</v>
      </c>
      <c r="G1639" t="s">
        <v>1629</v>
      </c>
      <c r="H1639" t="s">
        <v>2198</v>
      </c>
      <c r="I1639" t="s">
        <v>582</v>
      </c>
      <c r="J1639" t="s">
        <v>598</v>
      </c>
      <c r="K1639" t="s">
        <v>2225</v>
      </c>
      <c r="L1639" t="s">
        <v>2325</v>
      </c>
      <c r="M1639" t="s">
        <v>2320</v>
      </c>
      <c r="N1639" t="s">
        <v>1745</v>
      </c>
      <c r="O1639" t="s">
        <v>660</v>
      </c>
      <c r="P1639" t="s">
        <v>1129</v>
      </c>
      <c r="Q1639" t="s">
        <v>2322</v>
      </c>
      <c r="R1639" t="s">
        <v>2326</v>
      </c>
    </row>
    <row r="1640" spans="1:18" x14ac:dyDescent="0.2">
      <c r="A1640" s="1124">
        <v>11065317013000</v>
      </c>
      <c r="B1640" t="s">
        <v>1624</v>
      </c>
      <c r="C1640">
        <v>10</v>
      </c>
      <c r="D1640">
        <v>65</v>
      </c>
      <c r="E1640">
        <v>31</v>
      </c>
      <c r="F1640">
        <v>7013000</v>
      </c>
      <c r="G1640" t="s">
        <v>1698</v>
      </c>
      <c r="H1640" t="s">
        <v>2198</v>
      </c>
      <c r="I1640" t="s">
        <v>582</v>
      </c>
      <c r="J1640" t="s">
        <v>598</v>
      </c>
      <c r="K1640" t="s">
        <v>2225</v>
      </c>
      <c r="L1640" t="s">
        <v>2325</v>
      </c>
      <c r="M1640" t="s">
        <v>2320</v>
      </c>
      <c r="N1640" t="s">
        <v>1745</v>
      </c>
      <c r="O1640" t="s">
        <v>660</v>
      </c>
      <c r="P1640" t="s">
        <v>1129</v>
      </c>
      <c r="Q1640" t="s">
        <v>2322</v>
      </c>
      <c r="R1640" t="s">
        <v>2326</v>
      </c>
    </row>
    <row r="1641" spans="1:18" x14ac:dyDescent="0.2">
      <c r="A1641" s="1124">
        <v>11065317014000</v>
      </c>
      <c r="B1641" t="s">
        <v>1624</v>
      </c>
      <c r="C1641">
        <v>10</v>
      </c>
      <c r="D1641">
        <v>65</v>
      </c>
      <c r="E1641">
        <v>31</v>
      </c>
      <c r="F1641">
        <v>7014000</v>
      </c>
      <c r="G1641" t="s">
        <v>1630</v>
      </c>
      <c r="H1641" t="s">
        <v>2198</v>
      </c>
      <c r="I1641" t="s">
        <v>582</v>
      </c>
      <c r="J1641" t="s">
        <v>598</v>
      </c>
      <c r="K1641" t="s">
        <v>2225</v>
      </c>
      <c r="L1641" t="s">
        <v>2325</v>
      </c>
      <c r="M1641" t="s">
        <v>2320</v>
      </c>
      <c r="N1641" t="s">
        <v>1745</v>
      </c>
      <c r="O1641" t="s">
        <v>660</v>
      </c>
      <c r="P1641" t="s">
        <v>1129</v>
      </c>
      <c r="Q1641" t="s">
        <v>2322</v>
      </c>
      <c r="R1641" t="s">
        <v>2326</v>
      </c>
    </row>
    <row r="1642" spans="1:18" x14ac:dyDescent="0.2">
      <c r="A1642" s="1124">
        <v>11065317015000</v>
      </c>
      <c r="B1642" t="s">
        <v>1624</v>
      </c>
      <c r="C1642">
        <v>10</v>
      </c>
      <c r="D1642">
        <v>65</v>
      </c>
      <c r="E1642">
        <v>31</v>
      </c>
      <c r="F1642">
        <v>7015000</v>
      </c>
      <c r="G1642" t="s">
        <v>1699</v>
      </c>
      <c r="H1642" t="s">
        <v>2198</v>
      </c>
      <c r="I1642" t="s">
        <v>582</v>
      </c>
      <c r="J1642" t="s">
        <v>598</v>
      </c>
      <c r="K1642" t="s">
        <v>2225</v>
      </c>
      <c r="L1642" t="s">
        <v>2325</v>
      </c>
      <c r="M1642" t="s">
        <v>2320</v>
      </c>
      <c r="N1642" t="s">
        <v>1745</v>
      </c>
      <c r="O1642" t="s">
        <v>660</v>
      </c>
      <c r="P1642" t="s">
        <v>1129</v>
      </c>
      <c r="Q1642" t="s">
        <v>2322</v>
      </c>
      <c r="R1642" t="s">
        <v>2326</v>
      </c>
    </row>
    <row r="1643" spans="1:18" x14ac:dyDescent="0.2">
      <c r="A1643" s="1124">
        <v>11065317020000</v>
      </c>
      <c r="B1643" t="s">
        <v>1624</v>
      </c>
      <c r="C1643">
        <v>10</v>
      </c>
      <c r="D1643">
        <v>65</v>
      </c>
      <c r="E1643">
        <v>31</v>
      </c>
      <c r="F1643">
        <v>7020000</v>
      </c>
      <c r="G1643" t="s">
        <v>1741</v>
      </c>
      <c r="H1643" t="s">
        <v>2198</v>
      </c>
      <c r="I1643" t="s">
        <v>582</v>
      </c>
      <c r="J1643" t="s">
        <v>598</v>
      </c>
      <c r="K1643" t="s">
        <v>2225</v>
      </c>
      <c r="L1643" t="s">
        <v>2325</v>
      </c>
      <c r="M1643" t="s">
        <v>2320</v>
      </c>
      <c r="N1643" t="s">
        <v>1745</v>
      </c>
      <c r="O1643" t="s">
        <v>660</v>
      </c>
      <c r="P1643" t="s">
        <v>1129</v>
      </c>
      <c r="Q1643" t="s">
        <v>2322</v>
      </c>
      <c r="R1643" t="s">
        <v>2326</v>
      </c>
    </row>
    <row r="1644" spans="1:18" x14ac:dyDescent="0.2">
      <c r="A1644" s="1124">
        <v>11065317021000</v>
      </c>
      <c r="B1644" t="s">
        <v>1624</v>
      </c>
      <c r="C1644">
        <v>10</v>
      </c>
      <c r="D1644">
        <v>65</v>
      </c>
      <c r="E1644">
        <v>31</v>
      </c>
      <c r="F1644">
        <v>7021000</v>
      </c>
      <c r="G1644" t="s">
        <v>1771</v>
      </c>
      <c r="H1644" t="s">
        <v>2198</v>
      </c>
      <c r="I1644" t="s">
        <v>582</v>
      </c>
      <c r="J1644" t="s">
        <v>598</v>
      </c>
      <c r="K1644" t="s">
        <v>2225</v>
      </c>
      <c r="L1644" t="s">
        <v>2325</v>
      </c>
      <c r="M1644" t="s">
        <v>2320</v>
      </c>
      <c r="N1644" t="s">
        <v>1745</v>
      </c>
      <c r="O1644" t="s">
        <v>660</v>
      </c>
      <c r="P1644" t="s">
        <v>1129</v>
      </c>
      <c r="Q1644" t="s">
        <v>2322</v>
      </c>
      <c r="R1644" t="s">
        <v>2326</v>
      </c>
    </row>
    <row r="1645" spans="1:18" x14ac:dyDescent="0.2">
      <c r="A1645" s="1124">
        <v>11065317027000</v>
      </c>
      <c r="B1645" t="s">
        <v>1624</v>
      </c>
      <c r="C1645">
        <v>10</v>
      </c>
      <c r="D1645">
        <v>65</v>
      </c>
      <c r="E1645">
        <v>31</v>
      </c>
      <c r="F1645">
        <v>7027000</v>
      </c>
      <c r="G1645" t="s">
        <v>1631</v>
      </c>
      <c r="H1645" t="s">
        <v>2198</v>
      </c>
      <c r="I1645" t="s">
        <v>582</v>
      </c>
      <c r="J1645" t="s">
        <v>598</v>
      </c>
      <c r="K1645" t="s">
        <v>2225</v>
      </c>
      <c r="L1645" t="s">
        <v>2325</v>
      </c>
      <c r="M1645" t="s">
        <v>2320</v>
      </c>
      <c r="N1645" t="s">
        <v>1745</v>
      </c>
      <c r="O1645" t="s">
        <v>660</v>
      </c>
      <c r="P1645" t="s">
        <v>1129</v>
      </c>
      <c r="Q1645" t="s">
        <v>2322</v>
      </c>
      <c r="R1645" t="s">
        <v>2326</v>
      </c>
    </row>
    <row r="1646" spans="1:18" x14ac:dyDescent="0.2">
      <c r="A1646" s="1124">
        <v>11065317031000</v>
      </c>
      <c r="B1646" t="s">
        <v>1624</v>
      </c>
      <c r="C1646">
        <v>10</v>
      </c>
      <c r="D1646">
        <v>65</v>
      </c>
      <c r="E1646">
        <v>31</v>
      </c>
      <c r="F1646">
        <v>7031000</v>
      </c>
      <c r="G1646" t="s">
        <v>1632</v>
      </c>
      <c r="H1646" t="s">
        <v>2198</v>
      </c>
      <c r="I1646" t="s">
        <v>582</v>
      </c>
      <c r="J1646" t="s">
        <v>598</v>
      </c>
      <c r="K1646" t="s">
        <v>2225</v>
      </c>
      <c r="L1646" t="s">
        <v>2325</v>
      </c>
      <c r="M1646" t="s">
        <v>2320</v>
      </c>
      <c r="N1646" t="s">
        <v>1745</v>
      </c>
      <c r="O1646" t="s">
        <v>660</v>
      </c>
      <c r="P1646" t="s">
        <v>1129</v>
      </c>
      <c r="Q1646" t="s">
        <v>2322</v>
      </c>
      <c r="R1646" t="s">
        <v>2326</v>
      </c>
    </row>
    <row r="1647" spans="1:18" x14ac:dyDescent="0.2">
      <c r="A1647" s="1124">
        <v>11065317032000</v>
      </c>
      <c r="B1647" t="s">
        <v>1624</v>
      </c>
      <c r="C1647">
        <v>10</v>
      </c>
      <c r="D1647">
        <v>65</v>
      </c>
      <c r="E1647">
        <v>31</v>
      </c>
      <c r="F1647">
        <v>7032000</v>
      </c>
      <c r="G1647" t="s">
        <v>1633</v>
      </c>
      <c r="H1647" t="s">
        <v>2198</v>
      </c>
      <c r="I1647" t="s">
        <v>582</v>
      </c>
      <c r="J1647" t="s">
        <v>598</v>
      </c>
      <c r="K1647" t="s">
        <v>2225</v>
      </c>
      <c r="L1647" t="s">
        <v>2325</v>
      </c>
      <c r="M1647" t="s">
        <v>2320</v>
      </c>
      <c r="N1647" t="s">
        <v>1745</v>
      </c>
      <c r="O1647" t="s">
        <v>660</v>
      </c>
      <c r="P1647" t="s">
        <v>1129</v>
      </c>
      <c r="Q1647" t="s">
        <v>2322</v>
      </c>
      <c r="R1647" t="s">
        <v>2326</v>
      </c>
    </row>
    <row r="1648" spans="1:18" x14ac:dyDescent="0.2">
      <c r="A1648" s="1124">
        <v>11065317033000</v>
      </c>
      <c r="B1648" t="s">
        <v>1624</v>
      </c>
      <c r="C1648">
        <v>10</v>
      </c>
      <c r="D1648">
        <v>65</v>
      </c>
      <c r="E1648">
        <v>31</v>
      </c>
      <c r="F1648">
        <v>7033000</v>
      </c>
      <c r="G1648" t="s">
        <v>1668</v>
      </c>
      <c r="H1648" t="s">
        <v>2198</v>
      </c>
      <c r="I1648" t="s">
        <v>582</v>
      </c>
      <c r="J1648" t="s">
        <v>598</v>
      </c>
      <c r="K1648" t="s">
        <v>2225</v>
      </c>
      <c r="L1648" t="s">
        <v>2325</v>
      </c>
      <c r="M1648" t="s">
        <v>2320</v>
      </c>
      <c r="N1648" t="s">
        <v>1745</v>
      </c>
      <c r="O1648" t="s">
        <v>660</v>
      </c>
      <c r="P1648" t="s">
        <v>1129</v>
      </c>
      <c r="Q1648" t="s">
        <v>2322</v>
      </c>
      <c r="R1648" t="s">
        <v>2326</v>
      </c>
    </row>
    <row r="1649" spans="1:18" x14ac:dyDescent="0.2">
      <c r="A1649" s="1124">
        <v>11065317034000</v>
      </c>
      <c r="B1649" t="s">
        <v>1624</v>
      </c>
      <c r="C1649">
        <v>10</v>
      </c>
      <c r="D1649">
        <v>65</v>
      </c>
      <c r="E1649">
        <v>31</v>
      </c>
      <c r="F1649">
        <v>7034000</v>
      </c>
      <c r="G1649" t="s">
        <v>1634</v>
      </c>
      <c r="H1649" t="s">
        <v>2198</v>
      </c>
      <c r="I1649" t="s">
        <v>582</v>
      </c>
      <c r="J1649" t="s">
        <v>598</v>
      </c>
      <c r="K1649" t="s">
        <v>2225</v>
      </c>
      <c r="L1649" t="s">
        <v>2325</v>
      </c>
      <c r="M1649" t="s">
        <v>2320</v>
      </c>
      <c r="N1649" t="s">
        <v>1745</v>
      </c>
      <c r="O1649" t="s">
        <v>660</v>
      </c>
      <c r="P1649" t="s">
        <v>1129</v>
      </c>
      <c r="Q1649" t="s">
        <v>2322</v>
      </c>
      <c r="R1649" t="s">
        <v>2326</v>
      </c>
    </row>
    <row r="1650" spans="1:18" x14ac:dyDescent="0.2">
      <c r="A1650" s="1124">
        <v>11065317572000</v>
      </c>
      <c r="B1650" t="s">
        <v>1624</v>
      </c>
      <c r="C1650">
        <v>10</v>
      </c>
      <c r="D1650">
        <v>65</v>
      </c>
      <c r="E1650">
        <v>31</v>
      </c>
      <c r="F1650">
        <v>7572000</v>
      </c>
      <c r="G1650" t="s">
        <v>1637</v>
      </c>
      <c r="H1650" t="s">
        <v>2198</v>
      </c>
      <c r="I1650" t="s">
        <v>582</v>
      </c>
      <c r="J1650" t="s">
        <v>598</v>
      </c>
      <c r="K1650" t="s">
        <v>2225</v>
      </c>
      <c r="L1650" t="s">
        <v>2325</v>
      </c>
      <c r="M1650" t="s">
        <v>2320</v>
      </c>
      <c r="N1650" t="s">
        <v>1745</v>
      </c>
      <c r="O1650" t="s">
        <v>660</v>
      </c>
      <c r="P1650" t="s">
        <v>1129</v>
      </c>
      <c r="Q1650" t="s">
        <v>2322</v>
      </c>
      <c r="R1650" t="s">
        <v>2326</v>
      </c>
    </row>
    <row r="1651" spans="1:18" x14ac:dyDescent="0.2">
      <c r="A1651" s="1124">
        <v>11065317575000</v>
      </c>
      <c r="B1651" t="s">
        <v>1624</v>
      </c>
      <c r="C1651">
        <v>10</v>
      </c>
      <c r="D1651">
        <v>65</v>
      </c>
      <c r="E1651">
        <v>31</v>
      </c>
      <c r="F1651">
        <v>7575000</v>
      </c>
      <c r="G1651" t="s">
        <v>1772</v>
      </c>
      <c r="H1651" t="s">
        <v>2198</v>
      </c>
      <c r="I1651" t="s">
        <v>582</v>
      </c>
      <c r="J1651" t="s">
        <v>598</v>
      </c>
      <c r="K1651" t="s">
        <v>2225</v>
      </c>
      <c r="L1651" t="s">
        <v>2325</v>
      </c>
      <c r="M1651" t="s">
        <v>2320</v>
      </c>
      <c r="N1651" t="s">
        <v>1745</v>
      </c>
      <c r="O1651" t="s">
        <v>660</v>
      </c>
      <c r="P1651" t="s">
        <v>1129</v>
      </c>
      <c r="Q1651" t="s">
        <v>2322</v>
      </c>
      <c r="R1651" t="s">
        <v>2326</v>
      </c>
    </row>
    <row r="1652" spans="1:18" x14ac:dyDescent="0.2">
      <c r="A1652" s="1124">
        <v>11065317636000</v>
      </c>
      <c r="B1652" t="s">
        <v>1624</v>
      </c>
      <c r="C1652">
        <v>10</v>
      </c>
      <c r="D1652">
        <v>65</v>
      </c>
      <c r="E1652">
        <v>31</v>
      </c>
      <c r="F1652">
        <v>7636000</v>
      </c>
      <c r="G1652" t="s">
        <v>1765</v>
      </c>
      <c r="H1652" t="s">
        <v>2198</v>
      </c>
      <c r="I1652" t="s">
        <v>582</v>
      </c>
      <c r="J1652" t="s">
        <v>598</v>
      </c>
      <c r="K1652" t="s">
        <v>2225</v>
      </c>
      <c r="L1652" t="s">
        <v>2325</v>
      </c>
      <c r="M1652" t="s">
        <v>2320</v>
      </c>
      <c r="N1652" t="s">
        <v>1745</v>
      </c>
      <c r="O1652" t="s">
        <v>660</v>
      </c>
      <c r="P1652" t="s">
        <v>1129</v>
      </c>
      <c r="Q1652" t="s">
        <v>2322</v>
      </c>
      <c r="R1652" t="s">
        <v>2326</v>
      </c>
    </row>
    <row r="1653" spans="1:18" x14ac:dyDescent="0.2">
      <c r="A1653" s="1124">
        <v>11065317657000</v>
      </c>
      <c r="B1653" t="s">
        <v>1624</v>
      </c>
      <c r="C1653">
        <v>10</v>
      </c>
      <c r="D1653">
        <v>65</v>
      </c>
      <c r="E1653">
        <v>31</v>
      </c>
      <c r="F1653">
        <v>7657000</v>
      </c>
      <c r="G1653" t="s">
        <v>2351</v>
      </c>
      <c r="H1653" t="s">
        <v>2198</v>
      </c>
      <c r="I1653" t="s">
        <v>582</v>
      </c>
      <c r="J1653" t="s">
        <v>598</v>
      </c>
      <c r="K1653" t="s">
        <v>2225</v>
      </c>
      <c r="L1653" t="s">
        <v>2325</v>
      </c>
      <c r="M1653" t="s">
        <v>2320</v>
      </c>
      <c r="N1653" t="s">
        <v>1745</v>
      </c>
      <c r="O1653" t="s">
        <v>660</v>
      </c>
      <c r="P1653" t="s">
        <v>1129</v>
      </c>
      <c r="Q1653" t="s">
        <v>2322</v>
      </c>
      <c r="R1653" t="s">
        <v>2326</v>
      </c>
    </row>
    <row r="1654" spans="1:18" x14ac:dyDescent="0.2">
      <c r="A1654" s="1124">
        <v>11065317658000</v>
      </c>
      <c r="B1654" t="s">
        <v>1624</v>
      </c>
      <c r="C1654">
        <v>10</v>
      </c>
      <c r="D1654">
        <v>65</v>
      </c>
      <c r="E1654">
        <v>31</v>
      </c>
      <c r="F1654">
        <v>7658000</v>
      </c>
      <c r="G1654" t="s">
        <v>1766</v>
      </c>
      <c r="H1654" t="s">
        <v>2198</v>
      </c>
      <c r="I1654" t="s">
        <v>582</v>
      </c>
      <c r="J1654" t="s">
        <v>598</v>
      </c>
      <c r="K1654" t="s">
        <v>2225</v>
      </c>
      <c r="L1654" t="s">
        <v>2325</v>
      </c>
      <c r="M1654" t="s">
        <v>2320</v>
      </c>
      <c r="N1654" t="s">
        <v>1745</v>
      </c>
      <c r="O1654" t="s">
        <v>660</v>
      </c>
      <c r="P1654" t="s">
        <v>1129</v>
      </c>
      <c r="Q1654" t="s">
        <v>2322</v>
      </c>
      <c r="R1654" t="s">
        <v>2326</v>
      </c>
    </row>
    <row r="1655" spans="1:18" x14ac:dyDescent="0.2">
      <c r="A1655" s="1124">
        <v>11065317705000</v>
      </c>
      <c r="B1655" t="s">
        <v>1624</v>
      </c>
      <c r="C1655">
        <v>10</v>
      </c>
      <c r="D1655">
        <v>65</v>
      </c>
      <c r="E1655">
        <v>31</v>
      </c>
      <c r="F1655">
        <v>7705000</v>
      </c>
      <c r="G1655" t="s">
        <v>1767</v>
      </c>
      <c r="H1655" t="s">
        <v>2198</v>
      </c>
      <c r="I1655" t="s">
        <v>582</v>
      </c>
      <c r="J1655" t="s">
        <v>598</v>
      </c>
      <c r="K1655" t="s">
        <v>2225</v>
      </c>
      <c r="L1655" t="s">
        <v>2325</v>
      </c>
      <c r="M1655" t="s">
        <v>2320</v>
      </c>
      <c r="N1655" t="s">
        <v>1745</v>
      </c>
      <c r="O1655" t="s">
        <v>660</v>
      </c>
      <c r="P1655" t="s">
        <v>1129</v>
      </c>
      <c r="Q1655" t="s">
        <v>2322</v>
      </c>
      <c r="R1655" t="s">
        <v>2326</v>
      </c>
    </row>
    <row r="1656" spans="1:18" x14ac:dyDescent="0.2">
      <c r="A1656" s="1124">
        <v>11065317785000</v>
      </c>
      <c r="B1656" t="s">
        <v>1624</v>
      </c>
      <c r="C1656">
        <v>10</v>
      </c>
      <c r="D1656">
        <v>65</v>
      </c>
      <c r="E1656">
        <v>31</v>
      </c>
      <c r="F1656">
        <v>7785000</v>
      </c>
      <c r="G1656" t="s">
        <v>1638</v>
      </c>
      <c r="H1656" t="s">
        <v>2198</v>
      </c>
      <c r="I1656" t="s">
        <v>582</v>
      </c>
      <c r="J1656" t="s">
        <v>598</v>
      </c>
      <c r="K1656" t="s">
        <v>2225</v>
      </c>
      <c r="L1656" t="s">
        <v>2325</v>
      </c>
      <c r="M1656" t="s">
        <v>2320</v>
      </c>
      <c r="N1656" t="s">
        <v>1745</v>
      </c>
      <c r="O1656" t="s">
        <v>660</v>
      </c>
      <c r="P1656" t="s">
        <v>1129</v>
      </c>
      <c r="Q1656" t="s">
        <v>2322</v>
      </c>
      <c r="R1656" t="s">
        <v>2326</v>
      </c>
    </row>
    <row r="1657" spans="1:18" x14ac:dyDescent="0.2">
      <c r="A1657" s="1124">
        <v>11065317824000</v>
      </c>
      <c r="B1657" t="s">
        <v>1624</v>
      </c>
      <c r="C1657">
        <v>10</v>
      </c>
      <c r="D1657">
        <v>65</v>
      </c>
      <c r="E1657">
        <v>31</v>
      </c>
      <c r="F1657">
        <v>7824000</v>
      </c>
      <c r="G1657" t="s">
        <v>1639</v>
      </c>
      <c r="H1657" t="s">
        <v>2198</v>
      </c>
      <c r="I1657" t="s">
        <v>582</v>
      </c>
      <c r="J1657" t="s">
        <v>598</v>
      </c>
      <c r="K1657" t="s">
        <v>2225</v>
      </c>
      <c r="L1657" t="s">
        <v>2325</v>
      </c>
      <c r="M1657" t="s">
        <v>2320</v>
      </c>
      <c r="N1657" t="s">
        <v>1745</v>
      </c>
      <c r="O1657" t="s">
        <v>660</v>
      </c>
      <c r="P1657" t="s">
        <v>1129</v>
      </c>
      <c r="Q1657" t="s">
        <v>2322</v>
      </c>
      <c r="R1657" t="s">
        <v>2326</v>
      </c>
    </row>
    <row r="1658" spans="1:18" x14ac:dyDescent="0.2">
      <c r="A1658" s="1124">
        <v>11065317851000</v>
      </c>
      <c r="B1658" t="s">
        <v>1624</v>
      </c>
      <c r="C1658">
        <v>10</v>
      </c>
      <c r="D1658">
        <v>65</v>
      </c>
      <c r="E1658">
        <v>31</v>
      </c>
      <c r="F1658">
        <v>7851000</v>
      </c>
      <c r="G1658" t="s">
        <v>1768</v>
      </c>
      <c r="H1658" t="s">
        <v>2198</v>
      </c>
      <c r="I1658" t="s">
        <v>582</v>
      </c>
      <c r="J1658" t="s">
        <v>598</v>
      </c>
      <c r="K1658" t="s">
        <v>2225</v>
      </c>
      <c r="L1658" t="s">
        <v>2325</v>
      </c>
      <c r="M1658" t="s">
        <v>2320</v>
      </c>
      <c r="N1658" t="s">
        <v>1745</v>
      </c>
      <c r="O1658" t="s">
        <v>660</v>
      </c>
      <c r="P1658" t="s">
        <v>1129</v>
      </c>
      <c r="Q1658" t="s">
        <v>2322</v>
      </c>
      <c r="R1658" t="s">
        <v>2326</v>
      </c>
    </row>
    <row r="1659" spans="1:18" x14ac:dyDescent="0.2">
      <c r="A1659" s="1124">
        <v>11065317859000</v>
      </c>
      <c r="B1659" t="s">
        <v>1624</v>
      </c>
      <c r="C1659">
        <v>10</v>
      </c>
      <c r="D1659">
        <v>65</v>
      </c>
      <c r="E1659">
        <v>31</v>
      </c>
      <c r="F1659">
        <v>7859000</v>
      </c>
      <c r="G1659" t="s">
        <v>1769</v>
      </c>
      <c r="H1659" t="s">
        <v>2198</v>
      </c>
      <c r="I1659" t="s">
        <v>582</v>
      </c>
      <c r="J1659" t="s">
        <v>598</v>
      </c>
      <c r="K1659" t="s">
        <v>2225</v>
      </c>
      <c r="L1659" t="s">
        <v>2325</v>
      </c>
      <c r="M1659" t="s">
        <v>2320</v>
      </c>
      <c r="N1659" t="s">
        <v>1745</v>
      </c>
      <c r="O1659" t="s">
        <v>660</v>
      </c>
      <c r="P1659" t="s">
        <v>1129</v>
      </c>
      <c r="Q1659" t="s">
        <v>2322</v>
      </c>
      <c r="R1659" t="s">
        <v>2326</v>
      </c>
    </row>
    <row r="1660" spans="1:18" x14ac:dyDescent="0.2">
      <c r="A1660" s="1124">
        <v>11065317860000</v>
      </c>
      <c r="B1660" t="s">
        <v>1624</v>
      </c>
      <c r="C1660">
        <v>10</v>
      </c>
      <c r="D1660">
        <v>65</v>
      </c>
      <c r="E1660">
        <v>31</v>
      </c>
      <c r="F1660">
        <v>7860000</v>
      </c>
      <c r="G1660" t="s">
        <v>2348</v>
      </c>
      <c r="H1660" t="s">
        <v>2198</v>
      </c>
      <c r="I1660" t="s">
        <v>582</v>
      </c>
      <c r="J1660" t="s">
        <v>598</v>
      </c>
      <c r="K1660" t="s">
        <v>2225</v>
      </c>
      <c r="L1660" t="s">
        <v>2325</v>
      </c>
      <c r="M1660" t="s">
        <v>2320</v>
      </c>
      <c r="N1660" t="s">
        <v>1745</v>
      </c>
      <c r="O1660" t="s">
        <v>660</v>
      </c>
      <c r="P1660" t="s">
        <v>1129</v>
      </c>
      <c r="Q1660" t="s">
        <v>2322</v>
      </c>
      <c r="R1660" t="s">
        <v>2326</v>
      </c>
    </row>
    <row r="1661" spans="1:18" x14ac:dyDescent="0.2">
      <c r="A1661" s="1124">
        <v>11065317867000</v>
      </c>
      <c r="B1661" t="s">
        <v>1624</v>
      </c>
      <c r="C1661">
        <v>10</v>
      </c>
      <c r="D1661">
        <v>65</v>
      </c>
      <c r="E1661">
        <v>31</v>
      </c>
      <c r="F1661">
        <v>7867000</v>
      </c>
      <c r="G1661" t="s">
        <v>1770</v>
      </c>
      <c r="H1661" t="s">
        <v>2198</v>
      </c>
      <c r="I1661" t="s">
        <v>582</v>
      </c>
      <c r="J1661" t="s">
        <v>598</v>
      </c>
      <c r="K1661" t="s">
        <v>2225</v>
      </c>
      <c r="L1661" t="s">
        <v>2325</v>
      </c>
      <c r="M1661" t="s">
        <v>2320</v>
      </c>
      <c r="N1661" t="s">
        <v>1745</v>
      </c>
      <c r="O1661" t="s">
        <v>660</v>
      </c>
      <c r="P1661" t="s">
        <v>1129</v>
      </c>
      <c r="Q1661" t="s">
        <v>2322</v>
      </c>
      <c r="R1661" t="s">
        <v>2326</v>
      </c>
    </row>
    <row r="1662" spans="1:18" x14ac:dyDescent="0.2">
      <c r="A1662" s="1124">
        <v>11065317895000</v>
      </c>
      <c r="B1662" t="s">
        <v>1624</v>
      </c>
      <c r="C1662">
        <v>10</v>
      </c>
      <c r="D1662">
        <v>65</v>
      </c>
      <c r="E1662">
        <v>31</v>
      </c>
      <c r="F1662">
        <v>7895000</v>
      </c>
      <c r="G1662" t="s">
        <v>2350</v>
      </c>
      <c r="H1662" t="s">
        <v>2198</v>
      </c>
      <c r="I1662" t="s">
        <v>582</v>
      </c>
      <c r="J1662" t="s">
        <v>598</v>
      </c>
      <c r="K1662" t="s">
        <v>2225</v>
      </c>
      <c r="L1662" t="s">
        <v>2325</v>
      </c>
      <c r="M1662" t="s">
        <v>2320</v>
      </c>
      <c r="N1662" t="s">
        <v>1745</v>
      </c>
      <c r="O1662" t="s">
        <v>660</v>
      </c>
      <c r="P1662" t="s">
        <v>1129</v>
      </c>
      <c r="Q1662" t="s">
        <v>2322</v>
      </c>
      <c r="R1662" t="s">
        <v>2326</v>
      </c>
    </row>
    <row r="1663" spans="1:18" x14ac:dyDescent="0.2">
      <c r="A1663" s="1124">
        <v>11065318061000</v>
      </c>
      <c r="B1663" t="s">
        <v>1624</v>
      </c>
      <c r="C1663">
        <v>10</v>
      </c>
      <c r="D1663">
        <v>65</v>
      </c>
      <c r="E1663">
        <v>31</v>
      </c>
      <c r="F1663">
        <v>8061000</v>
      </c>
      <c r="G1663" t="s">
        <v>1691</v>
      </c>
      <c r="H1663" t="s">
        <v>2198</v>
      </c>
      <c r="I1663" t="s">
        <v>582</v>
      </c>
      <c r="J1663" t="s">
        <v>598</v>
      </c>
      <c r="K1663" t="s">
        <v>2225</v>
      </c>
      <c r="L1663" t="s">
        <v>2325</v>
      </c>
      <c r="M1663" t="s">
        <v>2320</v>
      </c>
      <c r="N1663" t="s">
        <v>1745</v>
      </c>
      <c r="O1663" t="s">
        <v>660</v>
      </c>
      <c r="P1663" t="s">
        <v>1129</v>
      </c>
      <c r="Q1663" t="s">
        <v>2322</v>
      </c>
      <c r="R1663" t="s">
        <v>2326</v>
      </c>
    </row>
    <row r="1664" spans="1:18" hidden="1" x14ac:dyDescent="0.2">
      <c r="A1664" s="1124">
        <v>11065325237000</v>
      </c>
      <c r="B1664" t="s">
        <v>1624</v>
      </c>
      <c r="C1664">
        <v>10</v>
      </c>
      <c r="D1664">
        <v>65</v>
      </c>
      <c r="E1664">
        <v>32</v>
      </c>
      <c r="F1664">
        <v>5237000</v>
      </c>
      <c r="G1664" t="s">
        <v>2333</v>
      </c>
      <c r="H1664" t="s">
        <v>2198</v>
      </c>
      <c r="I1664" t="s">
        <v>1625</v>
      </c>
      <c r="J1664" t="s">
        <v>1245</v>
      </c>
      <c r="L1664" t="s">
        <v>2325</v>
      </c>
      <c r="M1664" t="s">
        <v>2320</v>
      </c>
      <c r="N1664" t="s">
        <v>1745</v>
      </c>
      <c r="O1664" t="s">
        <v>660</v>
      </c>
      <c r="P1664" t="s">
        <v>1129</v>
      </c>
      <c r="Q1664" t="s">
        <v>2322</v>
      </c>
      <c r="R1664" t="s">
        <v>2326</v>
      </c>
    </row>
    <row r="1665" spans="1:22" x14ac:dyDescent="0.2">
      <c r="A1665" s="1124">
        <v>11065327010000</v>
      </c>
      <c r="B1665" t="s">
        <v>1624</v>
      </c>
      <c r="C1665">
        <v>10</v>
      </c>
      <c r="D1665">
        <v>65</v>
      </c>
      <c r="E1665">
        <v>32</v>
      </c>
      <c r="F1665">
        <v>7010000</v>
      </c>
      <c r="G1665" t="s">
        <v>1628</v>
      </c>
      <c r="H1665" t="s">
        <v>2198</v>
      </c>
      <c r="I1665" t="s">
        <v>582</v>
      </c>
      <c r="J1665" t="s">
        <v>598</v>
      </c>
      <c r="K1665" t="s">
        <v>2225</v>
      </c>
      <c r="L1665" t="s">
        <v>2325</v>
      </c>
      <c r="M1665" t="s">
        <v>2320</v>
      </c>
      <c r="N1665" t="s">
        <v>1745</v>
      </c>
      <c r="O1665" t="s">
        <v>660</v>
      </c>
      <c r="P1665" t="s">
        <v>1129</v>
      </c>
      <c r="Q1665" t="s">
        <v>2322</v>
      </c>
      <c r="R1665" t="s">
        <v>2326</v>
      </c>
    </row>
    <row r="1666" spans="1:22" x14ac:dyDescent="0.2">
      <c r="A1666" s="1124">
        <v>11065327012000</v>
      </c>
      <c r="B1666" t="s">
        <v>1624</v>
      </c>
      <c r="C1666">
        <v>10</v>
      </c>
      <c r="D1666">
        <v>65</v>
      </c>
      <c r="E1666">
        <v>32</v>
      </c>
      <c r="F1666">
        <v>7012000</v>
      </c>
      <c r="G1666" t="s">
        <v>1629</v>
      </c>
      <c r="H1666" t="s">
        <v>2198</v>
      </c>
      <c r="I1666" t="s">
        <v>582</v>
      </c>
      <c r="J1666" t="s">
        <v>598</v>
      </c>
      <c r="K1666" t="s">
        <v>2225</v>
      </c>
      <c r="L1666" t="s">
        <v>2325</v>
      </c>
      <c r="M1666" t="s">
        <v>2320</v>
      </c>
      <c r="N1666" t="s">
        <v>1745</v>
      </c>
      <c r="O1666" t="s">
        <v>660</v>
      </c>
      <c r="P1666" t="s">
        <v>1129</v>
      </c>
      <c r="Q1666" t="s">
        <v>2322</v>
      </c>
      <c r="R1666" t="s">
        <v>2326</v>
      </c>
    </row>
    <row r="1667" spans="1:22" x14ac:dyDescent="0.2">
      <c r="A1667" s="1124">
        <v>11065327013000</v>
      </c>
      <c r="B1667" t="s">
        <v>1624</v>
      </c>
      <c r="C1667">
        <v>10</v>
      </c>
      <c r="D1667">
        <v>65</v>
      </c>
      <c r="E1667">
        <v>32</v>
      </c>
      <c r="F1667">
        <v>7013000</v>
      </c>
      <c r="G1667" t="s">
        <v>1698</v>
      </c>
      <c r="H1667" t="s">
        <v>2198</v>
      </c>
      <c r="I1667" t="s">
        <v>582</v>
      </c>
      <c r="J1667" t="s">
        <v>598</v>
      </c>
      <c r="K1667" t="s">
        <v>2225</v>
      </c>
      <c r="L1667" t="s">
        <v>2325</v>
      </c>
      <c r="M1667" t="s">
        <v>2320</v>
      </c>
      <c r="N1667" t="s">
        <v>1745</v>
      </c>
      <c r="O1667" t="s">
        <v>660</v>
      </c>
      <c r="P1667" t="s">
        <v>1129</v>
      </c>
      <c r="Q1667" t="s">
        <v>2322</v>
      </c>
      <c r="R1667" t="s">
        <v>2326</v>
      </c>
    </row>
    <row r="1668" spans="1:22" x14ac:dyDescent="0.2">
      <c r="A1668" s="1124">
        <v>11065327020000</v>
      </c>
      <c r="B1668" t="s">
        <v>1624</v>
      </c>
      <c r="C1668">
        <v>10</v>
      </c>
      <c r="D1668">
        <v>65</v>
      </c>
      <c r="E1668">
        <v>32</v>
      </c>
      <c r="F1668">
        <v>7020000</v>
      </c>
      <c r="G1668" t="s">
        <v>1741</v>
      </c>
      <c r="H1668" t="s">
        <v>2198</v>
      </c>
      <c r="I1668" t="s">
        <v>582</v>
      </c>
      <c r="J1668" t="s">
        <v>598</v>
      </c>
      <c r="K1668" t="s">
        <v>2225</v>
      </c>
      <c r="L1668" t="s">
        <v>2325</v>
      </c>
      <c r="M1668" t="s">
        <v>2320</v>
      </c>
      <c r="N1668" t="s">
        <v>1745</v>
      </c>
      <c r="O1668" t="s">
        <v>660</v>
      </c>
      <c r="P1668" t="s">
        <v>1129</v>
      </c>
      <c r="Q1668" t="s">
        <v>2322</v>
      </c>
      <c r="R1668" t="s">
        <v>2326</v>
      </c>
    </row>
    <row r="1669" spans="1:22" x14ac:dyDescent="0.2">
      <c r="A1669" s="1124">
        <v>11065327031000</v>
      </c>
      <c r="B1669" t="s">
        <v>1624</v>
      </c>
      <c r="C1669">
        <v>10</v>
      </c>
      <c r="D1669">
        <v>65</v>
      </c>
      <c r="E1669">
        <v>32</v>
      </c>
      <c r="F1669">
        <v>7031000</v>
      </c>
      <c r="G1669" t="s">
        <v>1632</v>
      </c>
      <c r="H1669" t="s">
        <v>2198</v>
      </c>
      <c r="I1669" t="s">
        <v>582</v>
      </c>
      <c r="J1669" t="s">
        <v>598</v>
      </c>
      <c r="K1669" t="s">
        <v>2225</v>
      </c>
      <c r="L1669" t="s">
        <v>2325</v>
      </c>
      <c r="M1669" t="s">
        <v>2320</v>
      </c>
      <c r="N1669" t="s">
        <v>1745</v>
      </c>
      <c r="O1669" t="s">
        <v>660</v>
      </c>
      <c r="P1669" t="s">
        <v>1129</v>
      </c>
      <c r="Q1669" t="s">
        <v>2322</v>
      </c>
      <c r="R1669" t="s">
        <v>2326</v>
      </c>
    </row>
    <row r="1670" spans="1:22" x14ac:dyDescent="0.2">
      <c r="A1670" s="1124">
        <v>11065327032000</v>
      </c>
      <c r="B1670" t="s">
        <v>1624</v>
      </c>
      <c r="C1670">
        <v>10</v>
      </c>
      <c r="D1670">
        <v>65</v>
      </c>
      <c r="E1670">
        <v>32</v>
      </c>
      <c r="F1670">
        <v>7032000</v>
      </c>
      <c r="G1670" t="s">
        <v>1633</v>
      </c>
      <c r="H1670" t="s">
        <v>2198</v>
      </c>
      <c r="I1670" t="s">
        <v>582</v>
      </c>
      <c r="J1670" t="s">
        <v>598</v>
      </c>
      <c r="K1670" t="s">
        <v>2225</v>
      </c>
      <c r="L1670" t="s">
        <v>2325</v>
      </c>
      <c r="M1670" t="s">
        <v>2320</v>
      </c>
      <c r="N1670" t="s">
        <v>1745</v>
      </c>
      <c r="O1670" t="s">
        <v>660</v>
      </c>
      <c r="P1670" t="s">
        <v>1129</v>
      </c>
      <c r="Q1670" t="s">
        <v>2322</v>
      </c>
      <c r="R1670" t="s">
        <v>2326</v>
      </c>
    </row>
    <row r="1671" spans="1:22" x14ac:dyDescent="0.2">
      <c r="A1671" s="1124">
        <v>11065327033000</v>
      </c>
      <c r="B1671" t="s">
        <v>1624</v>
      </c>
      <c r="C1671">
        <v>10</v>
      </c>
      <c r="D1671">
        <v>65</v>
      </c>
      <c r="E1671">
        <v>32</v>
      </c>
      <c r="F1671">
        <v>7033000</v>
      </c>
      <c r="G1671" t="s">
        <v>1668</v>
      </c>
      <c r="H1671" t="s">
        <v>2198</v>
      </c>
      <c r="I1671" t="s">
        <v>582</v>
      </c>
      <c r="J1671" t="s">
        <v>598</v>
      </c>
      <c r="K1671" t="s">
        <v>2225</v>
      </c>
      <c r="L1671" t="s">
        <v>2325</v>
      </c>
      <c r="M1671" t="s">
        <v>2320</v>
      </c>
      <c r="N1671" t="s">
        <v>1745</v>
      </c>
      <c r="O1671" t="s">
        <v>660</v>
      </c>
      <c r="P1671" t="s">
        <v>1129</v>
      </c>
      <c r="Q1671" t="s">
        <v>2322</v>
      </c>
      <c r="R1671" t="s">
        <v>2326</v>
      </c>
    </row>
    <row r="1672" spans="1:22" x14ac:dyDescent="0.2">
      <c r="A1672" s="1124">
        <v>11065327034000</v>
      </c>
      <c r="B1672" t="s">
        <v>1624</v>
      </c>
      <c r="C1672">
        <v>10</v>
      </c>
      <c r="D1672">
        <v>65</v>
      </c>
      <c r="E1672">
        <v>32</v>
      </c>
      <c r="F1672">
        <v>7034000</v>
      </c>
      <c r="G1672" t="s">
        <v>1634</v>
      </c>
      <c r="H1672" t="s">
        <v>2198</v>
      </c>
      <c r="I1672" t="s">
        <v>582</v>
      </c>
      <c r="J1672" t="s">
        <v>598</v>
      </c>
      <c r="K1672" t="s">
        <v>2225</v>
      </c>
      <c r="L1672" t="s">
        <v>2325</v>
      </c>
      <c r="M1672" t="s">
        <v>2320</v>
      </c>
      <c r="N1672" t="s">
        <v>1745</v>
      </c>
      <c r="O1672" t="s">
        <v>660</v>
      </c>
      <c r="P1672" t="s">
        <v>1129</v>
      </c>
      <c r="Q1672" t="s">
        <v>2322</v>
      </c>
      <c r="R1672" t="s">
        <v>2326</v>
      </c>
    </row>
    <row r="1673" spans="1:22" x14ac:dyDescent="0.2">
      <c r="A1673" s="1124">
        <v>11065327572000</v>
      </c>
      <c r="B1673" t="s">
        <v>1624</v>
      </c>
      <c r="C1673">
        <v>10</v>
      </c>
      <c r="D1673">
        <v>65</v>
      </c>
      <c r="E1673">
        <v>32</v>
      </c>
      <c r="F1673">
        <v>7572000</v>
      </c>
      <c r="G1673" t="s">
        <v>1637</v>
      </c>
      <c r="H1673" t="s">
        <v>2198</v>
      </c>
      <c r="I1673" t="s">
        <v>582</v>
      </c>
      <c r="J1673" t="s">
        <v>598</v>
      </c>
      <c r="K1673" t="s">
        <v>2225</v>
      </c>
      <c r="L1673" t="s">
        <v>2325</v>
      </c>
      <c r="M1673" t="s">
        <v>2320</v>
      </c>
      <c r="N1673" t="s">
        <v>1745</v>
      </c>
      <c r="O1673" t="s">
        <v>660</v>
      </c>
      <c r="P1673" t="s">
        <v>1129</v>
      </c>
      <c r="Q1673" t="s">
        <v>2322</v>
      </c>
      <c r="R1673" t="s">
        <v>2326</v>
      </c>
    </row>
    <row r="1674" spans="1:22" x14ac:dyDescent="0.2">
      <c r="A1674" s="1124">
        <v>11065327575000</v>
      </c>
      <c r="B1674" t="s">
        <v>1624</v>
      </c>
      <c r="C1674">
        <v>10</v>
      </c>
      <c r="D1674">
        <v>65</v>
      </c>
      <c r="E1674">
        <v>32</v>
      </c>
      <c r="F1674">
        <v>7575000</v>
      </c>
      <c r="G1674" t="s">
        <v>1772</v>
      </c>
      <c r="H1674" t="s">
        <v>2198</v>
      </c>
      <c r="I1674" t="s">
        <v>582</v>
      </c>
      <c r="J1674" t="s">
        <v>598</v>
      </c>
      <c r="K1674" t="s">
        <v>2225</v>
      </c>
      <c r="L1674" t="s">
        <v>2325</v>
      </c>
      <c r="M1674" t="s">
        <v>2320</v>
      </c>
      <c r="N1674" t="s">
        <v>1745</v>
      </c>
      <c r="O1674" t="s">
        <v>660</v>
      </c>
      <c r="P1674" t="s">
        <v>1129</v>
      </c>
      <c r="Q1674" t="s">
        <v>2322</v>
      </c>
      <c r="R1674" t="s">
        <v>2326</v>
      </c>
    </row>
    <row r="1675" spans="1:22" x14ac:dyDescent="0.2">
      <c r="A1675" s="1124">
        <v>11065327657000</v>
      </c>
      <c r="B1675" t="s">
        <v>1624</v>
      </c>
      <c r="C1675">
        <v>10</v>
      </c>
      <c r="D1675">
        <v>65</v>
      </c>
      <c r="E1675">
        <v>32</v>
      </c>
      <c r="F1675">
        <v>7657000</v>
      </c>
      <c r="G1675" t="s">
        <v>2351</v>
      </c>
      <c r="H1675" t="s">
        <v>2198</v>
      </c>
      <c r="I1675" t="s">
        <v>582</v>
      </c>
      <c r="J1675" t="s">
        <v>598</v>
      </c>
      <c r="K1675" t="s">
        <v>2225</v>
      </c>
      <c r="L1675" t="s">
        <v>2325</v>
      </c>
      <c r="M1675" t="s">
        <v>2320</v>
      </c>
      <c r="N1675" t="s">
        <v>1745</v>
      </c>
      <c r="O1675" t="s">
        <v>660</v>
      </c>
      <c r="P1675" t="s">
        <v>1129</v>
      </c>
      <c r="Q1675" t="s">
        <v>2322</v>
      </c>
      <c r="R1675" t="s">
        <v>2326</v>
      </c>
    </row>
    <row r="1676" spans="1:22" x14ac:dyDescent="0.2">
      <c r="A1676" s="1124">
        <v>11065327785000</v>
      </c>
      <c r="B1676" t="s">
        <v>1624</v>
      </c>
      <c r="C1676">
        <v>10</v>
      </c>
      <c r="D1676">
        <v>65</v>
      </c>
      <c r="E1676">
        <v>32</v>
      </c>
      <c r="F1676">
        <v>7785000</v>
      </c>
      <c r="G1676" t="s">
        <v>1638</v>
      </c>
      <c r="H1676" t="s">
        <v>2198</v>
      </c>
      <c r="I1676" t="s">
        <v>582</v>
      </c>
      <c r="J1676" t="s">
        <v>598</v>
      </c>
      <c r="K1676" t="s">
        <v>2225</v>
      </c>
      <c r="L1676" t="s">
        <v>2325</v>
      </c>
      <c r="M1676" t="s">
        <v>2320</v>
      </c>
      <c r="N1676" t="s">
        <v>1745</v>
      </c>
      <c r="O1676" t="s">
        <v>660</v>
      </c>
      <c r="P1676" t="s">
        <v>1129</v>
      </c>
      <c r="Q1676" t="s">
        <v>2322</v>
      </c>
      <c r="R1676" t="s">
        <v>2326</v>
      </c>
    </row>
    <row r="1677" spans="1:22" x14ac:dyDescent="0.2">
      <c r="A1677" s="1124">
        <v>11065327867000</v>
      </c>
      <c r="B1677" t="s">
        <v>1624</v>
      </c>
      <c r="C1677">
        <v>10</v>
      </c>
      <c r="D1677">
        <v>65</v>
      </c>
      <c r="E1677">
        <v>32</v>
      </c>
      <c r="F1677">
        <v>7867000</v>
      </c>
      <c r="G1677" t="s">
        <v>1770</v>
      </c>
      <c r="H1677" t="s">
        <v>2198</v>
      </c>
      <c r="I1677" t="s">
        <v>582</v>
      </c>
      <c r="J1677" t="s">
        <v>598</v>
      </c>
      <c r="K1677" t="s">
        <v>2225</v>
      </c>
      <c r="L1677" t="s">
        <v>2325</v>
      </c>
      <c r="M1677" t="s">
        <v>2320</v>
      </c>
      <c r="N1677" t="s">
        <v>1745</v>
      </c>
      <c r="O1677" t="s">
        <v>660</v>
      </c>
      <c r="P1677" t="s">
        <v>1129</v>
      </c>
      <c r="Q1677" t="s">
        <v>2322</v>
      </c>
      <c r="R1677" t="s">
        <v>2326</v>
      </c>
    </row>
    <row r="1678" spans="1:22" x14ac:dyDescent="0.2">
      <c r="A1678" s="1124">
        <v>11065327895000</v>
      </c>
      <c r="B1678" t="s">
        <v>1624</v>
      </c>
      <c r="C1678">
        <v>10</v>
      </c>
      <c r="D1678">
        <v>65</v>
      </c>
      <c r="E1678">
        <v>32</v>
      </c>
      <c r="F1678">
        <v>7895000</v>
      </c>
      <c r="G1678" t="s">
        <v>2350</v>
      </c>
      <c r="H1678" t="s">
        <v>2198</v>
      </c>
      <c r="I1678" t="s">
        <v>582</v>
      </c>
      <c r="J1678" t="s">
        <v>598</v>
      </c>
      <c r="K1678" t="s">
        <v>2225</v>
      </c>
      <c r="L1678" t="s">
        <v>2325</v>
      </c>
      <c r="M1678" t="s">
        <v>2320</v>
      </c>
      <c r="N1678" t="s">
        <v>1745</v>
      </c>
      <c r="O1678" t="s">
        <v>660</v>
      </c>
      <c r="P1678" t="s">
        <v>1129</v>
      </c>
      <c r="Q1678" t="s">
        <v>2322</v>
      </c>
      <c r="R1678" t="s">
        <v>2326</v>
      </c>
    </row>
    <row r="1679" spans="1:22" x14ac:dyDescent="0.2">
      <c r="A1679" s="1124">
        <v>11065328061000</v>
      </c>
      <c r="B1679" t="s">
        <v>1624</v>
      </c>
      <c r="C1679">
        <v>10</v>
      </c>
      <c r="D1679">
        <v>65</v>
      </c>
      <c r="E1679">
        <v>32</v>
      </c>
      <c r="F1679">
        <v>8061000</v>
      </c>
      <c r="G1679" t="s">
        <v>1691</v>
      </c>
      <c r="H1679" t="s">
        <v>2198</v>
      </c>
      <c r="I1679" t="s">
        <v>582</v>
      </c>
      <c r="J1679" t="s">
        <v>598</v>
      </c>
      <c r="K1679" t="s">
        <v>2225</v>
      </c>
      <c r="L1679" t="s">
        <v>2325</v>
      </c>
      <c r="M1679" t="s">
        <v>2320</v>
      </c>
      <c r="N1679" t="s">
        <v>1745</v>
      </c>
      <c r="O1679" t="s">
        <v>660</v>
      </c>
      <c r="P1679" t="s">
        <v>1129</v>
      </c>
      <c r="Q1679" t="s">
        <v>2322</v>
      </c>
      <c r="R1679" t="s">
        <v>2326</v>
      </c>
    </row>
    <row r="1680" spans="1:22" x14ac:dyDescent="0.2">
      <c r="A1680" s="1124">
        <v>11065337010000</v>
      </c>
      <c r="B1680" t="s">
        <v>1624</v>
      </c>
      <c r="C1680">
        <v>10</v>
      </c>
      <c r="D1680">
        <v>65</v>
      </c>
      <c r="E1680">
        <v>33</v>
      </c>
      <c r="F1680">
        <v>7010000</v>
      </c>
      <c r="G1680" t="s">
        <v>1628</v>
      </c>
      <c r="H1680" t="s">
        <v>2198</v>
      </c>
      <c r="I1680" t="s">
        <v>582</v>
      </c>
      <c r="J1680" t="s">
        <v>598</v>
      </c>
      <c r="K1680" t="s">
        <v>2225</v>
      </c>
      <c r="L1680" t="s">
        <v>2325</v>
      </c>
      <c r="M1680" t="s">
        <v>2320</v>
      </c>
      <c r="N1680" t="s">
        <v>1745</v>
      </c>
      <c r="O1680" t="s">
        <v>660</v>
      </c>
      <c r="P1680" t="s">
        <v>1129</v>
      </c>
      <c r="Q1680" t="s">
        <v>2322</v>
      </c>
      <c r="R1680" t="s">
        <v>2326</v>
      </c>
      <c r="U1680">
        <v>69678.95</v>
      </c>
      <c r="V1680">
        <v>269920.81</v>
      </c>
    </row>
    <row r="1681" spans="1:22" x14ac:dyDescent="0.2">
      <c r="A1681" s="1124">
        <v>11065337011000</v>
      </c>
      <c r="B1681" t="s">
        <v>1624</v>
      </c>
      <c r="C1681">
        <v>10</v>
      </c>
      <c r="D1681">
        <v>65</v>
      </c>
      <c r="E1681">
        <v>33</v>
      </c>
      <c r="F1681">
        <v>7011000</v>
      </c>
      <c r="G1681" t="s">
        <v>1642</v>
      </c>
      <c r="H1681" t="s">
        <v>2198</v>
      </c>
      <c r="I1681" t="s">
        <v>582</v>
      </c>
      <c r="J1681" t="s">
        <v>598</v>
      </c>
      <c r="K1681" t="s">
        <v>2225</v>
      </c>
      <c r="L1681" t="s">
        <v>2325</v>
      </c>
      <c r="M1681" t="s">
        <v>2320</v>
      </c>
      <c r="N1681" t="s">
        <v>1745</v>
      </c>
      <c r="O1681" t="s">
        <v>660</v>
      </c>
      <c r="P1681" t="s">
        <v>1129</v>
      </c>
      <c r="Q1681" t="s">
        <v>2322</v>
      </c>
      <c r="R1681" t="s">
        <v>2326</v>
      </c>
    </row>
    <row r="1682" spans="1:22" x14ac:dyDescent="0.2">
      <c r="A1682" s="1124">
        <v>11065337012000</v>
      </c>
      <c r="B1682" t="s">
        <v>1624</v>
      </c>
      <c r="C1682">
        <v>10</v>
      </c>
      <c r="D1682">
        <v>65</v>
      </c>
      <c r="E1682">
        <v>33</v>
      </c>
      <c r="F1682">
        <v>7012000</v>
      </c>
      <c r="G1682" t="s">
        <v>1629</v>
      </c>
      <c r="H1682" t="s">
        <v>2198</v>
      </c>
      <c r="I1682" t="s">
        <v>582</v>
      </c>
      <c r="J1682" t="s">
        <v>598</v>
      </c>
      <c r="K1682" t="s">
        <v>2225</v>
      </c>
      <c r="L1682" t="s">
        <v>2325</v>
      </c>
      <c r="M1682" t="s">
        <v>2320</v>
      </c>
      <c r="N1682" t="s">
        <v>1745</v>
      </c>
      <c r="O1682" t="s">
        <v>660</v>
      </c>
      <c r="P1682" t="s">
        <v>1129</v>
      </c>
      <c r="Q1682" t="s">
        <v>2322</v>
      </c>
      <c r="R1682" t="s">
        <v>2326</v>
      </c>
      <c r="U1682">
        <v>1364.65</v>
      </c>
      <c r="V1682">
        <v>3983.07</v>
      </c>
    </row>
    <row r="1683" spans="1:22" x14ac:dyDescent="0.2">
      <c r="A1683" s="1124">
        <v>11065337013000</v>
      </c>
      <c r="B1683" t="s">
        <v>1624</v>
      </c>
      <c r="C1683">
        <v>10</v>
      </c>
      <c r="D1683">
        <v>65</v>
      </c>
      <c r="E1683">
        <v>33</v>
      </c>
      <c r="F1683">
        <v>7013000</v>
      </c>
      <c r="G1683" t="s">
        <v>1698</v>
      </c>
      <c r="H1683" t="s">
        <v>2198</v>
      </c>
      <c r="I1683" t="s">
        <v>582</v>
      </c>
      <c r="J1683" t="s">
        <v>598</v>
      </c>
      <c r="K1683" t="s">
        <v>2225</v>
      </c>
      <c r="L1683" t="s">
        <v>2325</v>
      </c>
      <c r="M1683" t="s">
        <v>2320</v>
      </c>
      <c r="N1683" t="s">
        <v>1745</v>
      </c>
      <c r="O1683" t="s">
        <v>660</v>
      </c>
      <c r="P1683" t="s">
        <v>1129</v>
      </c>
      <c r="Q1683" t="s">
        <v>2322</v>
      </c>
      <c r="R1683" t="s">
        <v>2326</v>
      </c>
      <c r="U1683">
        <v>749.34</v>
      </c>
      <c r="V1683">
        <v>2997.36</v>
      </c>
    </row>
    <row r="1684" spans="1:22" x14ac:dyDescent="0.2">
      <c r="A1684" s="1124">
        <v>11065337014000</v>
      </c>
      <c r="B1684" t="s">
        <v>1624</v>
      </c>
      <c r="C1684">
        <v>10</v>
      </c>
      <c r="D1684">
        <v>65</v>
      </c>
      <c r="E1684">
        <v>33</v>
      </c>
      <c r="F1684">
        <v>7014000</v>
      </c>
      <c r="G1684" t="s">
        <v>1630</v>
      </c>
      <c r="H1684" t="s">
        <v>2198</v>
      </c>
      <c r="I1684" t="s">
        <v>582</v>
      </c>
      <c r="J1684" t="s">
        <v>598</v>
      </c>
      <c r="K1684" t="s">
        <v>2225</v>
      </c>
      <c r="L1684" t="s">
        <v>2325</v>
      </c>
      <c r="M1684" t="s">
        <v>2320</v>
      </c>
      <c r="N1684" t="s">
        <v>1745</v>
      </c>
      <c r="O1684" t="s">
        <v>660</v>
      </c>
      <c r="P1684" t="s">
        <v>1129</v>
      </c>
      <c r="Q1684" t="s">
        <v>2322</v>
      </c>
      <c r="R1684" t="s">
        <v>2326</v>
      </c>
    </row>
    <row r="1685" spans="1:22" x14ac:dyDescent="0.2">
      <c r="A1685" s="1124">
        <v>11065337015000</v>
      </c>
      <c r="B1685" t="s">
        <v>1624</v>
      </c>
      <c r="C1685">
        <v>10</v>
      </c>
      <c r="D1685">
        <v>65</v>
      </c>
      <c r="E1685">
        <v>33</v>
      </c>
      <c r="F1685">
        <v>7015000</v>
      </c>
      <c r="G1685" t="s">
        <v>1699</v>
      </c>
      <c r="H1685" t="s">
        <v>2198</v>
      </c>
      <c r="I1685" t="s">
        <v>582</v>
      </c>
      <c r="J1685" t="s">
        <v>598</v>
      </c>
      <c r="K1685" t="s">
        <v>2225</v>
      </c>
      <c r="L1685" t="s">
        <v>2325</v>
      </c>
      <c r="M1685" t="s">
        <v>2320</v>
      </c>
      <c r="N1685" t="s">
        <v>1745</v>
      </c>
      <c r="O1685" t="s">
        <v>660</v>
      </c>
      <c r="P1685" t="s">
        <v>1129</v>
      </c>
      <c r="Q1685" t="s">
        <v>2322</v>
      </c>
      <c r="R1685" t="s">
        <v>2326</v>
      </c>
    </row>
    <row r="1686" spans="1:22" x14ac:dyDescent="0.2">
      <c r="A1686" s="1124">
        <v>11065337017000</v>
      </c>
      <c r="B1686" t="s">
        <v>1624</v>
      </c>
      <c r="C1686">
        <v>10</v>
      </c>
      <c r="D1686">
        <v>65</v>
      </c>
      <c r="E1686">
        <v>33</v>
      </c>
      <c r="F1686">
        <v>7017000</v>
      </c>
      <c r="G1686" t="s">
        <v>2341</v>
      </c>
      <c r="H1686" t="s">
        <v>2198</v>
      </c>
      <c r="I1686" t="s">
        <v>582</v>
      </c>
      <c r="J1686" t="s">
        <v>598</v>
      </c>
      <c r="K1686" t="s">
        <v>2225</v>
      </c>
      <c r="L1686" t="s">
        <v>2325</v>
      </c>
      <c r="M1686" t="s">
        <v>2320</v>
      </c>
      <c r="N1686" t="s">
        <v>1745</v>
      </c>
      <c r="O1686" t="s">
        <v>660</v>
      </c>
      <c r="P1686" t="s">
        <v>1129</v>
      </c>
      <c r="Q1686" t="s">
        <v>2322</v>
      </c>
      <c r="R1686" t="s">
        <v>2326</v>
      </c>
    </row>
    <row r="1687" spans="1:22" x14ac:dyDescent="0.2">
      <c r="A1687" s="1124">
        <v>11065337019000</v>
      </c>
      <c r="B1687" t="s">
        <v>1624</v>
      </c>
      <c r="C1687">
        <v>10</v>
      </c>
      <c r="D1687">
        <v>65</v>
      </c>
      <c r="E1687">
        <v>33</v>
      </c>
      <c r="F1687">
        <v>7019000</v>
      </c>
      <c r="G1687" t="s">
        <v>1735</v>
      </c>
      <c r="H1687" t="s">
        <v>2198</v>
      </c>
      <c r="I1687" t="s">
        <v>582</v>
      </c>
      <c r="J1687" t="s">
        <v>598</v>
      </c>
      <c r="K1687" t="s">
        <v>2225</v>
      </c>
      <c r="L1687" t="s">
        <v>2325</v>
      </c>
      <c r="M1687" t="s">
        <v>2320</v>
      </c>
      <c r="N1687" t="s">
        <v>1745</v>
      </c>
      <c r="O1687" t="s">
        <v>660</v>
      </c>
      <c r="P1687" t="s">
        <v>1129</v>
      </c>
      <c r="Q1687" t="s">
        <v>2322</v>
      </c>
      <c r="R1687" t="s">
        <v>2326</v>
      </c>
    </row>
    <row r="1688" spans="1:22" x14ac:dyDescent="0.2">
      <c r="A1688" s="1124">
        <v>11065337020000</v>
      </c>
      <c r="B1688" t="s">
        <v>1624</v>
      </c>
      <c r="C1688">
        <v>10</v>
      </c>
      <c r="D1688">
        <v>65</v>
      </c>
      <c r="E1688">
        <v>33</v>
      </c>
      <c r="F1688">
        <v>7020000</v>
      </c>
      <c r="G1688" t="s">
        <v>1741</v>
      </c>
      <c r="H1688" t="s">
        <v>2198</v>
      </c>
      <c r="I1688" t="s">
        <v>582</v>
      </c>
      <c r="J1688" t="s">
        <v>598</v>
      </c>
      <c r="K1688" t="s">
        <v>2225</v>
      </c>
      <c r="L1688" t="s">
        <v>2325</v>
      </c>
      <c r="M1688" t="s">
        <v>2320</v>
      </c>
      <c r="N1688" t="s">
        <v>1745</v>
      </c>
      <c r="O1688" t="s">
        <v>660</v>
      </c>
      <c r="P1688" t="s">
        <v>1129</v>
      </c>
      <c r="Q1688" t="s">
        <v>2322</v>
      </c>
      <c r="R1688" t="s">
        <v>2326</v>
      </c>
      <c r="U1688">
        <v>0</v>
      </c>
      <c r="V1688">
        <v>1638</v>
      </c>
    </row>
    <row r="1689" spans="1:22" x14ac:dyDescent="0.2">
      <c r="A1689" s="1124">
        <v>11065337021000</v>
      </c>
      <c r="B1689" t="s">
        <v>1624</v>
      </c>
      <c r="C1689">
        <v>10</v>
      </c>
      <c r="D1689">
        <v>65</v>
      </c>
      <c r="E1689">
        <v>33</v>
      </c>
      <c r="F1689">
        <v>7021000</v>
      </c>
      <c r="G1689" t="s">
        <v>1771</v>
      </c>
      <c r="H1689" t="s">
        <v>2198</v>
      </c>
      <c r="I1689" t="s">
        <v>582</v>
      </c>
      <c r="J1689" t="s">
        <v>598</v>
      </c>
      <c r="K1689" t="s">
        <v>2225</v>
      </c>
      <c r="L1689" t="s">
        <v>2325</v>
      </c>
      <c r="M1689" t="s">
        <v>2320</v>
      </c>
      <c r="N1689" t="s">
        <v>1745</v>
      </c>
      <c r="O1689" t="s">
        <v>660</v>
      </c>
      <c r="P1689" t="s">
        <v>1129</v>
      </c>
      <c r="Q1689" t="s">
        <v>2322</v>
      </c>
      <c r="R1689" t="s">
        <v>2326</v>
      </c>
      <c r="U1689">
        <v>0</v>
      </c>
      <c r="V1689">
        <v>12434.29</v>
      </c>
    </row>
    <row r="1690" spans="1:22" x14ac:dyDescent="0.2">
      <c r="A1690" s="1124">
        <v>11065337027000</v>
      </c>
      <c r="B1690" t="s">
        <v>1624</v>
      </c>
      <c r="C1690">
        <v>10</v>
      </c>
      <c r="D1690">
        <v>65</v>
      </c>
      <c r="E1690">
        <v>33</v>
      </c>
      <c r="F1690">
        <v>7027000</v>
      </c>
      <c r="G1690" t="s">
        <v>1631</v>
      </c>
      <c r="H1690" t="s">
        <v>2198</v>
      </c>
      <c r="I1690" t="s">
        <v>582</v>
      </c>
      <c r="J1690" t="s">
        <v>598</v>
      </c>
      <c r="K1690" t="s">
        <v>2225</v>
      </c>
      <c r="L1690" t="s">
        <v>2325</v>
      </c>
      <c r="M1690" t="s">
        <v>2320</v>
      </c>
      <c r="N1690" t="s">
        <v>1745</v>
      </c>
      <c r="O1690" t="s">
        <v>660</v>
      </c>
      <c r="P1690" t="s">
        <v>1129</v>
      </c>
      <c r="Q1690" t="s">
        <v>2322</v>
      </c>
      <c r="R1690" t="s">
        <v>2326</v>
      </c>
      <c r="U1690">
        <v>210</v>
      </c>
      <c r="V1690">
        <v>840</v>
      </c>
    </row>
    <row r="1691" spans="1:22" x14ac:dyDescent="0.2">
      <c r="A1691" s="1124">
        <v>11065337031000</v>
      </c>
      <c r="B1691" t="s">
        <v>1624</v>
      </c>
      <c r="C1691">
        <v>10</v>
      </c>
      <c r="D1691">
        <v>65</v>
      </c>
      <c r="E1691">
        <v>33</v>
      </c>
      <c r="F1691">
        <v>7031000</v>
      </c>
      <c r="G1691" t="s">
        <v>1632</v>
      </c>
      <c r="H1691" t="s">
        <v>2198</v>
      </c>
      <c r="I1691" t="s">
        <v>582</v>
      </c>
      <c r="J1691" t="s">
        <v>598</v>
      </c>
      <c r="K1691" t="s">
        <v>2225</v>
      </c>
      <c r="L1691" t="s">
        <v>2325</v>
      </c>
      <c r="M1691" t="s">
        <v>2320</v>
      </c>
      <c r="N1691" t="s">
        <v>1745</v>
      </c>
      <c r="O1691" t="s">
        <v>660</v>
      </c>
      <c r="P1691" t="s">
        <v>1129</v>
      </c>
      <c r="Q1691" t="s">
        <v>2322</v>
      </c>
      <c r="R1691" t="s">
        <v>2326</v>
      </c>
      <c r="U1691">
        <v>13013.55</v>
      </c>
      <c r="V1691">
        <v>43204.14</v>
      </c>
    </row>
    <row r="1692" spans="1:22" x14ac:dyDescent="0.2">
      <c r="A1692" s="1124">
        <v>11065337032000</v>
      </c>
      <c r="B1692" t="s">
        <v>1624</v>
      </c>
      <c r="C1692">
        <v>10</v>
      </c>
      <c r="D1692">
        <v>65</v>
      </c>
      <c r="E1692">
        <v>33</v>
      </c>
      <c r="F1692">
        <v>7032000</v>
      </c>
      <c r="G1692" t="s">
        <v>1633</v>
      </c>
      <c r="H1692" t="s">
        <v>2198</v>
      </c>
      <c r="I1692" t="s">
        <v>582</v>
      </c>
      <c r="J1692" t="s">
        <v>598</v>
      </c>
      <c r="K1692" t="s">
        <v>2225</v>
      </c>
      <c r="L1692" t="s">
        <v>2325</v>
      </c>
      <c r="M1692" t="s">
        <v>2320</v>
      </c>
      <c r="N1692" t="s">
        <v>1745</v>
      </c>
      <c r="O1692" t="s">
        <v>660</v>
      </c>
      <c r="P1692" t="s">
        <v>1129</v>
      </c>
      <c r="Q1692" t="s">
        <v>2322</v>
      </c>
      <c r="R1692" t="s">
        <v>2326</v>
      </c>
      <c r="U1692">
        <v>3154.8</v>
      </c>
      <c r="V1692">
        <v>5758.8</v>
      </c>
    </row>
    <row r="1693" spans="1:22" x14ac:dyDescent="0.2">
      <c r="A1693" s="1124">
        <v>11065337033000</v>
      </c>
      <c r="B1693" t="s">
        <v>1624</v>
      </c>
      <c r="C1693">
        <v>10</v>
      </c>
      <c r="D1693">
        <v>65</v>
      </c>
      <c r="E1693">
        <v>33</v>
      </c>
      <c r="F1693">
        <v>7033000</v>
      </c>
      <c r="G1693" t="s">
        <v>1668</v>
      </c>
      <c r="H1693" t="s">
        <v>2198</v>
      </c>
      <c r="I1693" t="s">
        <v>582</v>
      </c>
      <c r="J1693" t="s">
        <v>598</v>
      </c>
      <c r="K1693" t="s">
        <v>2225</v>
      </c>
      <c r="L1693" t="s">
        <v>2325</v>
      </c>
      <c r="M1693" t="s">
        <v>2320</v>
      </c>
      <c r="N1693" t="s">
        <v>1745</v>
      </c>
      <c r="O1693" t="s">
        <v>660</v>
      </c>
      <c r="P1693" t="s">
        <v>1129</v>
      </c>
      <c r="Q1693" t="s">
        <v>2322</v>
      </c>
      <c r="R1693" t="s">
        <v>2326</v>
      </c>
      <c r="U1693">
        <v>1229.42</v>
      </c>
      <c r="V1693">
        <v>3752.45</v>
      </c>
    </row>
    <row r="1694" spans="1:22" x14ac:dyDescent="0.2">
      <c r="A1694" s="1124">
        <v>11065337034000</v>
      </c>
      <c r="B1694" t="s">
        <v>1624</v>
      </c>
      <c r="C1694">
        <v>10</v>
      </c>
      <c r="D1694">
        <v>65</v>
      </c>
      <c r="E1694">
        <v>33</v>
      </c>
      <c r="F1694">
        <v>7034000</v>
      </c>
      <c r="G1694" t="s">
        <v>1634</v>
      </c>
      <c r="H1694" t="s">
        <v>2198</v>
      </c>
      <c r="I1694" t="s">
        <v>582</v>
      </c>
      <c r="J1694" t="s">
        <v>598</v>
      </c>
      <c r="K1694" t="s">
        <v>2225</v>
      </c>
      <c r="L1694" t="s">
        <v>2325</v>
      </c>
      <c r="M1694" t="s">
        <v>2320</v>
      </c>
      <c r="N1694" t="s">
        <v>1745</v>
      </c>
      <c r="O1694" t="s">
        <v>660</v>
      </c>
      <c r="P1694" t="s">
        <v>1129</v>
      </c>
      <c r="Q1694" t="s">
        <v>2322</v>
      </c>
      <c r="R1694" t="s">
        <v>2326</v>
      </c>
      <c r="U1694">
        <v>704.22</v>
      </c>
      <c r="V1694">
        <v>2809.84</v>
      </c>
    </row>
    <row r="1695" spans="1:22" x14ac:dyDescent="0.2">
      <c r="A1695" s="1124">
        <v>11065337035000</v>
      </c>
      <c r="B1695" t="s">
        <v>1624</v>
      </c>
      <c r="C1695">
        <v>10</v>
      </c>
      <c r="D1695">
        <v>65</v>
      </c>
      <c r="E1695">
        <v>33</v>
      </c>
      <c r="F1695">
        <v>7035000</v>
      </c>
      <c r="G1695" t="s">
        <v>2222</v>
      </c>
      <c r="H1695" t="s">
        <v>2198</v>
      </c>
      <c r="I1695" t="s">
        <v>582</v>
      </c>
      <c r="J1695" t="s">
        <v>598</v>
      </c>
      <c r="K1695" t="s">
        <v>2225</v>
      </c>
      <c r="L1695" t="s">
        <v>2325</v>
      </c>
      <c r="M1695" t="s">
        <v>2320</v>
      </c>
      <c r="N1695" t="s">
        <v>1745</v>
      </c>
      <c r="O1695" t="s">
        <v>660</v>
      </c>
      <c r="P1695" t="s">
        <v>1129</v>
      </c>
      <c r="Q1695" t="s">
        <v>2322</v>
      </c>
      <c r="R1695" t="s">
        <v>2326</v>
      </c>
    </row>
    <row r="1696" spans="1:22" x14ac:dyDescent="0.2">
      <c r="A1696" s="1124">
        <v>11065337215000</v>
      </c>
      <c r="B1696" t="s">
        <v>1624</v>
      </c>
      <c r="C1696">
        <v>10</v>
      </c>
      <c r="D1696">
        <v>65</v>
      </c>
      <c r="E1696">
        <v>33</v>
      </c>
      <c r="F1696">
        <v>7215000</v>
      </c>
      <c r="G1696" t="s">
        <v>1743</v>
      </c>
      <c r="H1696" t="s">
        <v>2198</v>
      </c>
      <c r="I1696" t="s">
        <v>582</v>
      </c>
      <c r="J1696" t="s">
        <v>598</v>
      </c>
      <c r="K1696" t="s">
        <v>2225</v>
      </c>
      <c r="L1696" t="s">
        <v>2325</v>
      </c>
      <c r="M1696" t="s">
        <v>2320</v>
      </c>
      <c r="N1696" t="s">
        <v>1745</v>
      </c>
      <c r="O1696" t="s">
        <v>660</v>
      </c>
      <c r="P1696" t="s">
        <v>1129</v>
      </c>
      <c r="Q1696" t="s">
        <v>2322</v>
      </c>
      <c r="R1696" t="s">
        <v>2326</v>
      </c>
    </row>
    <row r="1697" spans="1:22" x14ac:dyDescent="0.2">
      <c r="A1697" s="1124">
        <v>11065337220000</v>
      </c>
      <c r="B1697" t="s">
        <v>1624</v>
      </c>
      <c r="C1697">
        <v>10</v>
      </c>
      <c r="D1697">
        <v>65</v>
      </c>
      <c r="E1697">
        <v>33</v>
      </c>
      <c r="F1697">
        <v>7220000</v>
      </c>
      <c r="G1697" t="s">
        <v>1757</v>
      </c>
      <c r="H1697" t="s">
        <v>2198</v>
      </c>
      <c r="I1697" t="s">
        <v>582</v>
      </c>
      <c r="J1697" t="s">
        <v>598</v>
      </c>
      <c r="K1697" t="s">
        <v>2225</v>
      </c>
      <c r="L1697" t="s">
        <v>2325</v>
      </c>
      <c r="M1697" t="s">
        <v>2320</v>
      </c>
      <c r="N1697" t="s">
        <v>1745</v>
      </c>
      <c r="O1697" t="s">
        <v>660</v>
      </c>
      <c r="P1697" t="s">
        <v>1129</v>
      </c>
      <c r="Q1697" t="s">
        <v>2322</v>
      </c>
      <c r="R1697" t="s">
        <v>2326</v>
      </c>
    </row>
    <row r="1698" spans="1:22" x14ac:dyDescent="0.2">
      <c r="A1698" s="1124">
        <v>11065337240000</v>
      </c>
      <c r="B1698" t="s">
        <v>1624</v>
      </c>
      <c r="C1698">
        <v>10</v>
      </c>
      <c r="D1698">
        <v>65</v>
      </c>
      <c r="E1698">
        <v>33</v>
      </c>
      <c r="F1698">
        <v>7240000</v>
      </c>
      <c r="G1698" t="s">
        <v>1636</v>
      </c>
      <c r="H1698" t="s">
        <v>2198</v>
      </c>
      <c r="I1698" t="s">
        <v>582</v>
      </c>
      <c r="J1698" t="s">
        <v>598</v>
      </c>
      <c r="K1698" t="s">
        <v>2225</v>
      </c>
      <c r="L1698" t="s">
        <v>2325</v>
      </c>
      <c r="M1698" t="s">
        <v>2320</v>
      </c>
      <c r="N1698" t="s">
        <v>1745</v>
      </c>
      <c r="O1698" t="s">
        <v>660</v>
      </c>
      <c r="P1698" t="s">
        <v>1129</v>
      </c>
      <c r="Q1698" t="s">
        <v>2322</v>
      </c>
      <c r="R1698" t="s">
        <v>2326</v>
      </c>
    </row>
    <row r="1699" spans="1:22" x14ac:dyDescent="0.2">
      <c r="A1699" s="1124">
        <v>11065337260000</v>
      </c>
      <c r="B1699" t="s">
        <v>1624</v>
      </c>
      <c r="C1699">
        <v>10</v>
      </c>
      <c r="D1699">
        <v>65</v>
      </c>
      <c r="E1699">
        <v>33</v>
      </c>
      <c r="F1699">
        <v>7260000</v>
      </c>
      <c r="G1699" t="s">
        <v>1758</v>
      </c>
      <c r="H1699" t="s">
        <v>2198</v>
      </c>
      <c r="I1699" t="s">
        <v>582</v>
      </c>
      <c r="J1699" t="s">
        <v>598</v>
      </c>
      <c r="K1699" t="s">
        <v>2225</v>
      </c>
      <c r="L1699" t="s">
        <v>2325</v>
      </c>
      <c r="M1699" t="s">
        <v>2320</v>
      </c>
      <c r="N1699" t="s">
        <v>1745</v>
      </c>
      <c r="O1699" t="s">
        <v>660</v>
      </c>
      <c r="P1699" t="s">
        <v>1129</v>
      </c>
      <c r="Q1699" t="s">
        <v>2322</v>
      </c>
      <c r="R1699" t="s">
        <v>2326</v>
      </c>
    </row>
    <row r="1700" spans="1:22" x14ac:dyDescent="0.2">
      <c r="A1700" s="1124">
        <v>11065337365000</v>
      </c>
      <c r="B1700" t="s">
        <v>1624</v>
      </c>
      <c r="C1700">
        <v>10</v>
      </c>
      <c r="D1700">
        <v>65</v>
      </c>
      <c r="E1700">
        <v>33</v>
      </c>
      <c r="F1700">
        <v>7365000</v>
      </c>
      <c r="G1700" t="s">
        <v>1701</v>
      </c>
      <c r="H1700" t="s">
        <v>2198</v>
      </c>
      <c r="I1700" t="s">
        <v>582</v>
      </c>
      <c r="J1700" t="s">
        <v>598</v>
      </c>
      <c r="K1700" t="s">
        <v>2225</v>
      </c>
      <c r="L1700" t="s">
        <v>2325</v>
      </c>
      <c r="M1700" t="s">
        <v>2320</v>
      </c>
      <c r="N1700" t="s">
        <v>1745</v>
      </c>
      <c r="O1700" t="s">
        <v>660</v>
      </c>
      <c r="P1700" t="s">
        <v>1129</v>
      </c>
      <c r="Q1700" t="s">
        <v>2322</v>
      </c>
      <c r="R1700" t="s">
        <v>2326</v>
      </c>
    </row>
    <row r="1701" spans="1:22" x14ac:dyDescent="0.2">
      <c r="A1701" s="1124">
        <v>11065337575000</v>
      </c>
      <c r="B1701" t="s">
        <v>1624</v>
      </c>
      <c r="C1701">
        <v>10</v>
      </c>
      <c r="D1701">
        <v>65</v>
      </c>
      <c r="E1701">
        <v>33</v>
      </c>
      <c r="F1701">
        <v>7575000</v>
      </c>
      <c r="G1701" t="s">
        <v>1772</v>
      </c>
      <c r="H1701" t="s">
        <v>2198</v>
      </c>
      <c r="I1701" t="s">
        <v>582</v>
      </c>
      <c r="J1701" t="s">
        <v>598</v>
      </c>
      <c r="K1701" t="s">
        <v>2225</v>
      </c>
      <c r="L1701" t="s">
        <v>2325</v>
      </c>
      <c r="M1701" t="s">
        <v>2320</v>
      </c>
      <c r="N1701" t="s">
        <v>1745</v>
      </c>
      <c r="O1701" t="s">
        <v>660</v>
      </c>
      <c r="P1701" t="s">
        <v>1129</v>
      </c>
      <c r="Q1701" t="s">
        <v>2322</v>
      </c>
      <c r="R1701" t="s">
        <v>2326</v>
      </c>
    </row>
    <row r="1702" spans="1:22" x14ac:dyDescent="0.2">
      <c r="A1702" s="1124">
        <v>11065337636000</v>
      </c>
      <c r="B1702" t="s">
        <v>1624</v>
      </c>
      <c r="C1702">
        <v>10</v>
      </c>
      <c r="D1702">
        <v>65</v>
      </c>
      <c r="E1702">
        <v>33</v>
      </c>
      <c r="F1702">
        <v>7636000</v>
      </c>
      <c r="G1702" t="s">
        <v>1765</v>
      </c>
      <c r="H1702" t="s">
        <v>2198</v>
      </c>
      <c r="I1702" t="s">
        <v>582</v>
      </c>
      <c r="J1702" t="s">
        <v>598</v>
      </c>
      <c r="K1702" t="s">
        <v>2225</v>
      </c>
      <c r="L1702" t="s">
        <v>2325</v>
      </c>
      <c r="M1702" t="s">
        <v>2320</v>
      </c>
      <c r="N1702" t="s">
        <v>1745</v>
      </c>
      <c r="O1702" t="s">
        <v>660</v>
      </c>
      <c r="P1702" t="s">
        <v>1129</v>
      </c>
      <c r="Q1702" t="s">
        <v>2322</v>
      </c>
      <c r="R1702" t="s">
        <v>2326</v>
      </c>
      <c r="U1702">
        <v>3463.26</v>
      </c>
      <c r="V1702">
        <v>8704.99</v>
      </c>
    </row>
    <row r="1703" spans="1:22" x14ac:dyDescent="0.2">
      <c r="A1703" s="1124">
        <v>11065337658000</v>
      </c>
      <c r="B1703" t="s">
        <v>1624</v>
      </c>
      <c r="C1703">
        <v>10</v>
      </c>
      <c r="D1703">
        <v>65</v>
      </c>
      <c r="E1703">
        <v>33</v>
      </c>
      <c r="F1703">
        <v>7658000</v>
      </c>
      <c r="G1703" t="s">
        <v>1766</v>
      </c>
      <c r="H1703" t="s">
        <v>2198</v>
      </c>
      <c r="I1703" t="s">
        <v>582</v>
      </c>
      <c r="J1703" t="s">
        <v>598</v>
      </c>
      <c r="K1703" t="s">
        <v>2225</v>
      </c>
      <c r="L1703" t="s">
        <v>2325</v>
      </c>
      <c r="M1703" t="s">
        <v>2320</v>
      </c>
      <c r="N1703" t="s">
        <v>1745</v>
      </c>
      <c r="O1703" t="s">
        <v>660</v>
      </c>
      <c r="P1703" t="s">
        <v>1129</v>
      </c>
      <c r="Q1703" t="s">
        <v>2322</v>
      </c>
      <c r="R1703" t="s">
        <v>2326</v>
      </c>
      <c r="U1703">
        <v>0</v>
      </c>
      <c r="V1703">
        <v>233.38</v>
      </c>
    </row>
    <row r="1704" spans="1:22" x14ac:dyDescent="0.2">
      <c r="A1704" s="1124">
        <v>11065337705000</v>
      </c>
      <c r="B1704" t="s">
        <v>1624</v>
      </c>
      <c r="C1704">
        <v>10</v>
      </c>
      <c r="D1704">
        <v>65</v>
      </c>
      <c r="E1704">
        <v>33</v>
      </c>
      <c r="F1704">
        <v>7705000</v>
      </c>
      <c r="G1704" t="s">
        <v>1767</v>
      </c>
      <c r="H1704" t="s">
        <v>2198</v>
      </c>
      <c r="I1704" t="s">
        <v>582</v>
      </c>
      <c r="J1704" t="s">
        <v>598</v>
      </c>
      <c r="K1704" t="s">
        <v>2225</v>
      </c>
      <c r="L1704" t="s">
        <v>2325</v>
      </c>
      <c r="M1704" t="s">
        <v>2320</v>
      </c>
      <c r="N1704" t="s">
        <v>1745</v>
      </c>
      <c r="O1704" t="s">
        <v>660</v>
      </c>
      <c r="P1704" t="s">
        <v>1129</v>
      </c>
      <c r="Q1704" t="s">
        <v>2322</v>
      </c>
      <c r="R1704" t="s">
        <v>2326</v>
      </c>
      <c r="U1704">
        <v>16965</v>
      </c>
      <c r="V1704">
        <v>52155.07</v>
      </c>
    </row>
    <row r="1705" spans="1:22" x14ac:dyDescent="0.2">
      <c r="A1705" s="1124">
        <v>11065337785000</v>
      </c>
      <c r="B1705" t="s">
        <v>1624</v>
      </c>
      <c r="C1705">
        <v>10</v>
      </c>
      <c r="D1705">
        <v>65</v>
      </c>
      <c r="E1705">
        <v>33</v>
      </c>
      <c r="F1705">
        <v>7785000</v>
      </c>
      <c r="G1705" t="s">
        <v>1638</v>
      </c>
      <c r="H1705" t="s">
        <v>2198</v>
      </c>
      <c r="I1705" t="s">
        <v>582</v>
      </c>
      <c r="J1705" t="s">
        <v>598</v>
      </c>
      <c r="K1705" t="s">
        <v>2225</v>
      </c>
      <c r="L1705" t="s">
        <v>2325</v>
      </c>
      <c r="M1705" t="s">
        <v>2320</v>
      </c>
      <c r="N1705" t="s">
        <v>1745</v>
      </c>
      <c r="O1705" t="s">
        <v>660</v>
      </c>
      <c r="P1705" t="s">
        <v>1129</v>
      </c>
      <c r="Q1705" t="s">
        <v>2322</v>
      </c>
      <c r="R1705" t="s">
        <v>2326</v>
      </c>
      <c r="U1705">
        <v>0</v>
      </c>
      <c r="V1705">
        <v>170</v>
      </c>
    </row>
    <row r="1706" spans="1:22" x14ac:dyDescent="0.2">
      <c r="A1706" s="1124">
        <v>11065337824000</v>
      </c>
      <c r="B1706" t="s">
        <v>1624</v>
      </c>
      <c r="C1706">
        <v>10</v>
      </c>
      <c r="D1706">
        <v>65</v>
      </c>
      <c r="E1706">
        <v>33</v>
      </c>
      <c r="F1706">
        <v>7824000</v>
      </c>
      <c r="G1706" t="s">
        <v>1639</v>
      </c>
      <c r="H1706" t="s">
        <v>2198</v>
      </c>
      <c r="I1706" t="s">
        <v>582</v>
      </c>
      <c r="J1706" t="s">
        <v>598</v>
      </c>
      <c r="K1706" t="s">
        <v>2225</v>
      </c>
      <c r="L1706" t="s">
        <v>2325</v>
      </c>
      <c r="M1706" t="s">
        <v>2320</v>
      </c>
      <c r="N1706" t="s">
        <v>1745</v>
      </c>
      <c r="O1706" t="s">
        <v>660</v>
      </c>
      <c r="P1706" t="s">
        <v>1129</v>
      </c>
      <c r="Q1706" t="s">
        <v>2322</v>
      </c>
      <c r="R1706" t="s">
        <v>2326</v>
      </c>
    </row>
    <row r="1707" spans="1:22" x14ac:dyDescent="0.2">
      <c r="A1707" s="1124">
        <v>11065337851000</v>
      </c>
      <c r="B1707" t="s">
        <v>1624</v>
      </c>
      <c r="C1707">
        <v>10</v>
      </c>
      <c r="D1707">
        <v>65</v>
      </c>
      <c r="E1707">
        <v>33</v>
      </c>
      <c r="F1707">
        <v>7851000</v>
      </c>
      <c r="G1707" t="s">
        <v>1768</v>
      </c>
      <c r="H1707" t="s">
        <v>2198</v>
      </c>
      <c r="I1707" t="s">
        <v>582</v>
      </c>
      <c r="J1707" t="s">
        <v>598</v>
      </c>
      <c r="K1707" t="s">
        <v>2225</v>
      </c>
      <c r="L1707" t="s">
        <v>2325</v>
      </c>
      <c r="M1707" t="s">
        <v>2320</v>
      </c>
      <c r="N1707" t="s">
        <v>1745</v>
      </c>
      <c r="O1707" t="s">
        <v>660</v>
      </c>
      <c r="P1707" t="s">
        <v>1129</v>
      </c>
      <c r="Q1707" t="s">
        <v>2322</v>
      </c>
      <c r="R1707" t="s">
        <v>2326</v>
      </c>
      <c r="U1707">
        <v>1390.45</v>
      </c>
      <c r="V1707">
        <v>4128.4399999999996</v>
      </c>
    </row>
    <row r="1708" spans="1:22" x14ac:dyDescent="0.2">
      <c r="A1708" s="1124">
        <v>11065337859000</v>
      </c>
      <c r="B1708" t="s">
        <v>1624</v>
      </c>
      <c r="C1708">
        <v>10</v>
      </c>
      <c r="D1708">
        <v>65</v>
      </c>
      <c r="E1708">
        <v>33</v>
      </c>
      <c r="F1708">
        <v>7859000</v>
      </c>
      <c r="G1708" t="s">
        <v>1769</v>
      </c>
      <c r="H1708" t="s">
        <v>2198</v>
      </c>
      <c r="I1708" t="s">
        <v>582</v>
      </c>
      <c r="J1708" t="s">
        <v>598</v>
      </c>
      <c r="K1708" t="s">
        <v>2225</v>
      </c>
      <c r="L1708" t="s">
        <v>2325</v>
      </c>
      <c r="M1708" t="s">
        <v>2320</v>
      </c>
      <c r="N1708" t="s">
        <v>1745</v>
      </c>
      <c r="O1708" t="s">
        <v>660</v>
      </c>
      <c r="P1708" t="s">
        <v>1129</v>
      </c>
      <c r="Q1708" t="s">
        <v>2322</v>
      </c>
      <c r="R1708" t="s">
        <v>2326</v>
      </c>
      <c r="U1708">
        <v>1195.3399999999999</v>
      </c>
      <c r="V1708">
        <v>4963.9399999999996</v>
      </c>
    </row>
    <row r="1709" spans="1:22" x14ac:dyDescent="0.2">
      <c r="A1709" s="1124">
        <v>11065337860000</v>
      </c>
      <c r="B1709" t="s">
        <v>1624</v>
      </c>
      <c r="C1709">
        <v>10</v>
      </c>
      <c r="D1709">
        <v>65</v>
      </c>
      <c r="E1709">
        <v>33</v>
      </c>
      <c r="F1709">
        <v>7860000</v>
      </c>
      <c r="G1709" t="s">
        <v>2348</v>
      </c>
      <c r="H1709" t="s">
        <v>2198</v>
      </c>
      <c r="I1709" t="s">
        <v>582</v>
      </c>
      <c r="J1709" t="s">
        <v>598</v>
      </c>
      <c r="K1709" t="s">
        <v>2225</v>
      </c>
      <c r="L1709" t="s">
        <v>2325</v>
      </c>
      <c r="M1709" t="s">
        <v>2320</v>
      </c>
      <c r="N1709" t="s">
        <v>1745</v>
      </c>
      <c r="O1709" t="s">
        <v>660</v>
      </c>
      <c r="P1709" t="s">
        <v>1129</v>
      </c>
      <c r="Q1709" t="s">
        <v>2322</v>
      </c>
      <c r="R1709" t="s">
        <v>2326</v>
      </c>
    </row>
    <row r="1710" spans="1:22" x14ac:dyDescent="0.2">
      <c r="A1710" s="1124">
        <v>11065337867000</v>
      </c>
      <c r="B1710" t="s">
        <v>1624</v>
      </c>
      <c r="C1710">
        <v>10</v>
      </c>
      <c r="D1710">
        <v>65</v>
      </c>
      <c r="E1710">
        <v>33</v>
      </c>
      <c r="F1710">
        <v>7867000</v>
      </c>
      <c r="G1710" t="s">
        <v>1770</v>
      </c>
      <c r="H1710" t="s">
        <v>2198</v>
      </c>
      <c r="I1710" t="s">
        <v>582</v>
      </c>
      <c r="J1710" t="s">
        <v>598</v>
      </c>
      <c r="K1710" t="s">
        <v>2225</v>
      </c>
      <c r="L1710" t="s">
        <v>2325</v>
      </c>
      <c r="M1710" t="s">
        <v>2320</v>
      </c>
      <c r="N1710" t="s">
        <v>1745</v>
      </c>
      <c r="O1710" t="s">
        <v>660</v>
      </c>
      <c r="P1710" t="s">
        <v>1129</v>
      </c>
      <c r="Q1710" t="s">
        <v>2322</v>
      </c>
      <c r="R1710" t="s">
        <v>2326</v>
      </c>
      <c r="U1710">
        <v>4586.83</v>
      </c>
      <c r="V1710">
        <v>13137.56</v>
      </c>
    </row>
    <row r="1711" spans="1:22" x14ac:dyDescent="0.2">
      <c r="A1711" s="1124">
        <v>11065347010000</v>
      </c>
      <c r="B1711" t="s">
        <v>1624</v>
      </c>
      <c r="C1711">
        <v>10</v>
      </c>
      <c r="D1711">
        <v>65</v>
      </c>
      <c r="E1711">
        <v>34</v>
      </c>
      <c r="F1711">
        <v>7010000</v>
      </c>
      <c r="G1711" t="s">
        <v>1628</v>
      </c>
      <c r="H1711" t="s">
        <v>2198</v>
      </c>
      <c r="I1711" t="s">
        <v>582</v>
      </c>
      <c r="J1711" t="s">
        <v>598</v>
      </c>
      <c r="K1711" t="s">
        <v>2225</v>
      </c>
      <c r="L1711" t="s">
        <v>2325</v>
      </c>
      <c r="M1711" t="s">
        <v>2320</v>
      </c>
      <c r="N1711" t="s">
        <v>1745</v>
      </c>
      <c r="O1711" t="s">
        <v>660</v>
      </c>
      <c r="P1711" t="s">
        <v>1129</v>
      </c>
      <c r="Q1711" t="s">
        <v>2322</v>
      </c>
      <c r="R1711" t="s">
        <v>2326</v>
      </c>
      <c r="U1711">
        <v>44693.85</v>
      </c>
      <c r="V1711">
        <v>180772.49</v>
      </c>
    </row>
    <row r="1712" spans="1:22" x14ac:dyDescent="0.2">
      <c r="A1712" s="1124">
        <v>11065347011000</v>
      </c>
      <c r="B1712" t="s">
        <v>1624</v>
      </c>
      <c r="C1712">
        <v>10</v>
      </c>
      <c r="D1712">
        <v>65</v>
      </c>
      <c r="E1712">
        <v>34</v>
      </c>
      <c r="F1712">
        <v>7011000</v>
      </c>
      <c r="G1712" t="s">
        <v>1642</v>
      </c>
      <c r="H1712" t="s">
        <v>2198</v>
      </c>
      <c r="I1712" t="s">
        <v>582</v>
      </c>
      <c r="J1712" t="s">
        <v>598</v>
      </c>
      <c r="K1712" t="s">
        <v>2225</v>
      </c>
      <c r="L1712" t="s">
        <v>2325</v>
      </c>
      <c r="M1712" t="s">
        <v>2320</v>
      </c>
      <c r="N1712" t="s">
        <v>1745</v>
      </c>
      <c r="O1712" t="s">
        <v>660</v>
      </c>
      <c r="P1712" t="s">
        <v>1129</v>
      </c>
      <c r="Q1712" t="s">
        <v>2322</v>
      </c>
      <c r="R1712" t="s">
        <v>2326</v>
      </c>
    </row>
    <row r="1713" spans="1:22" x14ac:dyDescent="0.2">
      <c r="A1713" s="1124">
        <v>11065347012000</v>
      </c>
      <c r="B1713" t="s">
        <v>1624</v>
      </c>
      <c r="C1713">
        <v>10</v>
      </c>
      <c r="D1713">
        <v>65</v>
      </c>
      <c r="E1713">
        <v>34</v>
      </c>
      <c r="F1713">
        <v>7012000</v>
      </c>
      <c r="G1713" t="s">
        <v>1629</v>
      </c>
      <c r="H1713" t="s">
        <v>2198</v>
      </c>
      <c r="I1713" t="s">
        <v>582</v>
      </c>
      <c r="J1713" t="s">
        <v>598</v>
      </c>
      <c r="K1713" t="s">
        <v>2225</v>
      </c>
      <c r="L1713" t="s">
        <v>2325</v>
      </c>
      <c r="M1713" t="s">
        <v>2320</v>
      </c>
      <c r="N1713" t="s">
        <v>1745</v>
      </c>
      <c r="O1713" t="s">
        <v>660</v>
      </c>
      <c r="P1713" t="s">
        <v>1129</v>
      </c>
      <c r="Q1713" t="s">
        <v>2322</v>
      </c>
      <c r="R1713" t="s">
        <v>2326</v>
      </c>
      <c r="U1713">
        <v>3185.53</v>
      </c>
      <c r="V1713">
        <v>5558.66</v>
      </c>
    </row>
    <row r="1714" spans="1:22" x14ac:dyDescent="0.2">
      <c r="A1714" s="1124">
        <v>11065347013000</v>
      </c>
      <c r="B1714" t="s">
        <v>1624</v>
      </c>
      <c r="C1714">
        <v>10</v>
      </c>
      <c r="D1714">
        <v>65</v>
      </c>
      <c r="E1714">
        <v>34</v>
      </c>
      <c r="F1714">
        <v>7013000</v>
      </c>
      <c r="G1714" t="s">
        <v>1698</v>
      </c>
      <c r="H1714" t="s">
        <v>2198</v>
      </c>
      <c r="I1714" t="s">
        <v>582</v>
      </c>
      <c r="J1714" t="s">
        <v>598</v>
      </c>
      <c r="K1714" t="s">
        <v>2225</v>
      </c>
      <c r="L1714" t="s">
        <v>2325</v>
      </c>
      <c r="M1714" t="s">
        <v>2320</v>
      </c>
      <c r="N1714" t="s">
        <v>1745</v>
      </c>
      <c r="O1714" t="s">
        <v>660</v>
      </c>
      <c r="P1714" t="s">
        <v>1129</v>
      </c>
      <c r="Q1714" t="s">
        <v>2322</v>
      </c>
      <c r="R1714" t="s">
        <v>2326</v>
      </c>
      <c r="U1714">
        <v>212.16</v>
      </c>
      <c r="V1714">
        <v>848.64</v>
      </c>
    </row>
    <row r="1715" spans="1:22" x14ac:dyDescent="0.2">
      <c r="A1715" s="1124">
        <v>11065347014000</v>
      </c>
      <c r="B1715" t="s">
        <v>1624</v>
      </c>
      <c r="C1715">
        <v>10</v>
      </c>
      <c r="D1715">
        <v>65</v>
      </c>
      <c r="E1715">
        <v>34</v>
      </c>
      <c r="F1715">
        <v>7014000</v>
      </c>
      <c r="G1715" t="s">
        <v>1630</v>
      </c>
      <c r="H1715" t="s">
        <v>2198</v>
      </c>
      <c r="I1715" t="s">
        <v>582</v>
      </c>
      <c r="J1715" t="s">
        <v>598</v>
      </c>
      <c r="K1715" t="s">
        <v>2225</v>
      </c>
      <c r="L1715" t="s">
        <v>2325</v>
      </c>
      <c r="M1715" t="s">
        <v>2320</v>
      </c>
      <c r="N1715" t="s">
        <v>1745</v>
      </c>
      <c r="O1715" t="s">
        <v>660</v>
      </c>
      <c r="P1715" t="s">
        <v>1129</v>
      </c>
      <c r="Q1715" t="s">
        <v>2322</v>
      </c>
      <c r="R1715" t="s">
        <v>2326</v>
      </c>
    </row>
    <row r="1716" spans="1:22" x14ac:dyDescent="0.2">
      <c r="A1716" s="1124">
        <v>11065347015000</v>
      </c>
      <c r="B1716" t="s">
        <v>1624</v>
      </c>
      <c r="C1716">
        <v>10</v>
      </c>
      <c r="D1716">
        <v>65</v>
      </c>
      <c r="E1716">
        <v>34</v>
      </c>
      <c r="F1716">
        <v>7015000</v>
      </c>
      <c r="G1716" t="s">
        <v>1699</v>
      </c>
      <c r="H1716" t="s">
        <v>2198</v>
      </c>
      <c r="I1716" t="s">
        <v>582</v>
      </c>
      <c r="J1716" t="s">
        <v>598</v>
      </c>
      <c r="K1716" t="s">
        <v>2225</v>
      </c>
      <c r="L1716" t="s">
        <v>2325</v>
      </c>
      <c r="M1716" t="s">
        <v>2320</v>
      </c>
      <c r="N1716" t="s">
        <v>1745</v>
      </c>
      <c r="O1716" t="s">
        <v>660</v>
      </c>
      <c r="P1716" t="s">
        <v>1129</v>
      </c>
      <c r="Q1716" t="s">
        <v>2322</v>
      </c>
      <c r="R1716" t="s">
        <v>2326</v>
      </c>
    </row>
    <row r="1717" spans="1:22" x14ac:dyDescent="0.2">
      <c r="A1717" s="1124">
        <v>11065347017000</v>
      </c>
      <c r="B1717" t="s">
        <v>1624</v>
      </c>
      <c r="C1717">
        <v>10</v>
      </c>
      <c r="D1717">
        <v>65</v>
      </c>
      <c r="E1717">
        <v>34</v>
      </c>
      <c r="F1717">
        <v>7017000</v>
      </c>
      <c r="G1717" t="s">
        <v>2341</v>
      </c>
      <c r="H1717" t="s">
        <v>2198</v>
      </c>
      <c r="I1717" t="s">
        <v>582</v>
      </c>
      <c r="J1717" t="s">
        <v>598</v>
      </c>
      <c r="K1717" t="s">
        <v>2225</v>
      </c>
      <c r="L1717" t="s">
        <v>2325</v>
      </c>
      <c r="M1717" t="s">
        <v>2320</v>
      </c>
      <c r="N1717" t="s">
        <v>1745</v>
      </c>
      <c r="O1717" t="s">
        <v>660</v>
      </c>
      <c r="P1717" t="s">
        <v>1129</v>
      </c>
      <c r="Q1717" t="s">
        <v>2322</v>
      </c>
      <c r="R1717" t="s">
        <v>2326</v>
      </c>
    </row>
    <row r="1718" spans="1:22" x14ac:dyDescent="0.2">
      <c r="A1718" s="1124">
        <v>11065347019000</v>
      </c>
      <c r="B1718" t="s">
        <v>1624</v>
      </c>
      <c r="C1718">
        <v>10</v>
      </c>
      <c r="D1718">
        <v>65</v>
      </c>
      <c r="E1718">
        <v>34</v>
      </c>
      <c r="F1718">
        <v>7019000</v>
      </c>
      <c r="G1718" t="s">
        <v>1735</v>
      </c>
      <c r="H1718" t="s">
        <v>2198</v>
      </c>
      <c r="I1718" t="s">
        <v>582</v>
      </c>
      <c r="J1718" t="s">
        <v>598</v>
      </c>
      <c r="K1718" t="s">
        <v>2225</v>
      </c>
      <c r="L1718" t="s">
        <v>2325</v>
      </c>
      <c r="M1718" t="s">
        <v>2320</v>
      </c>
      <c r="N1718" t="s">
        <v>1745</v>
      </c>
      <c r="O1718" t="s">
        <v>660</v>
      </c>
      <c r="P1718" t="s">
        <v>1129</v>
      </c>
      <c r="Q1718" t="s">
        <v>2322</v>
      </c>
      <c r="R1718" t="s">
        <v>2326</v>
      </c>
    </row>
    <row r="1719" spans="1:22" x14ac:dyDescent="0.2">
      <c r="A1719" s="1124">
        <v>11065347020000</v>
      </c>
      <c r="B1719" t="s">
        <v>1624</v>
      </c>
      <c r="C1719">
        <v>10</v>
      </c>
      <c r="D1719">
        <v>65</v>
      </c>
      <c r="E1719">
        <v>34</v>
      </c>
      <c r="F1719">
        <v>7020000</v>
      </c>
      <c r="G1719" t="s">
        <v>1741</v>
      </c>
      <c r="H1719" t="s">
        <v>2198</v>
      </c>
      <c r="I1719" t="s">
        <v>582</v>
      </c>
      <c r="J1719" t="s">
        <v>598</v>
      </c>
      <c r="K1719" t="s">
        <v>2225</v>
      </c>
      <c r="L1719" t="s">
        <v>2325</v>
      </c>
      <c r="M1719" t="s">
        <v>2320</v>
      </c>
      <c r="N1719" t="s">
        <v>1745</v>
      </c>
      <c r="O1719" t="s">
        <v>660</v>
      </c>
      <c r="P1719" t="s">
        <v>1129</v>
      </c>
      <c r="Q1719" t="s">
        <v>2322</v>
      </c>
      <c r="R1719" t="s">
        <v>2326</v>
      </c>
    </row>
    <row r="1720" spans="1:22" x14ac:dyDescent="0.2">
      <c r="A1720" s="1124">
        <v>11065347021000</v>
      </c>
      <c r="B1720" t="s">
        <v>1624</v>
      </c>
      <c r="C1720">
        <v>10</v>
      </c>
      <c r="D1720">
        <v>65</v>
      </c>
      <c r="E1720">
        <v>34</v>
      </c>
      <c r="F1720">
        <v>7021000</v>
      </c>
      <c r="G1720" t="s">
        <v>1771</v>
      </c>
      <c r="H1720" t="s">
        <v>2198</v>
      </c>
      <c r="I1720" t="s">
        <v>582</v>
      </c>
      <c r="J1720" t="s">
        <v>598</v>
      </c>
      <c r="K1720" t="s">
        <v>2225</v>
      </c>
      <c r="L1720" t="s">
        <v>2325</v>
      </c>
      <c r="M1720" t="s">
        <v>2320</v>
      </c>
      <c r="N1720" t="s">
        <v>1745</v>
      </c>
      <c r="O1720" t="s">
        <v>660</v>
      </c>
      <c r="P1720" t="s">
        <v>1129</v>
      </c>
      <c r="Q1720" t="s">
        <v>2322</v>
      </c>
      <c r="R1720" t="s">
        <v>2326</v>
      </c>
    </row>
    <row r="1721" spans="1:22" x14ac:dyDescent="0.2">
      <c r="A1721" s="1124">
        <v>11065347031000</v>
      </c>
      <c r="B1721" t="s">
        <v>1624</v>
      </c>
      <c r="C1721">
        <v>10</v>
      </c>
      <c r="D1721">
        <v>65</v>
      </c>
      <c r="E1721">
        <v>34</v>
      </c>
      <c r="F1721">
        <v>7031000</v>
      </c>
      <c r="G1721" t="s">
        <v>1632</v>
      </c>
      <c r="H1721" t="s">
        <v>2198</v>
      </c>
      <c r="I1721" t="s">
        <v>582</v>
      </c>
      <c r="J1721" t="s">
        <v>598</v>
      </c>
      <c r="K1721" t="s">
        <v>2225</v>
      </c>
      <c r="L1721" t="s">
        <v>2325</v>
      </c>
      <c r="M1721" t="s">
        <v>2320</v>
      </c>
      <c r="N1721" t="s">
        <v>1745</v>
      </c>
      <c r="O1721" t="s">
        <v>660</v>
      </c>
      <c r="P1721" t="s">
        <v>1129</v>
      </c>
      <c r="Q1721" t="s">
        <v>2322</v>
      </c>
      <c r="R1721" t="s">
        <v>2326</v>
      </c>
      <c r="U1721">
        <v>6926.22</v>
      </c>
      <c r="V1721">
        <v>27704.880000000001</v>
      </c>
    </row>
    <row r="1722" spans="1:22" x14ac:dyDescent="0.2">
      <c r="A1722" s="1124">
        <v>11065347032000</v>
      </c>
      <c r="B1722" t="s">
        <v>1624</v>
      </c>
      <c r="C1722">
        <v>10</v>
      </c>
      <c r="D1722">
        <v>65</v>
      </c>
      <c r="E1722">
        <v>34</v>
      </c>
      <c r="F1722">
        <v>7032000</v>
      </c>
      <c r="G1722" t="s">
        <v>1633</v>
      </c>
      <c r="H1722" t="s">
        <v>2198</v>
      </c>
      <c r="I1722" t="s">
        <v>582</v>
      </c>
      <c r="J1722" t="s">
        <v>598</v>
      </c>
      <c r="K1722" t="s">
        <v>2225</v>
      </c>
      <c r="L1722" t="s">
        <v>2325</v>
      </c>
      <c r="M1722" t="s">
        <v>2320</v>
      </c>
      <c r="N1722" t="s">
        <v>1745</v>
      </c>
      <c r="O1722" t="s">
        <v>660</v>
      </c>
      <c r="P1722" t="s">
        <v>1129</v>
      </c>
      <c r="Q1722" t="s">
        <v>2322</v>
      </c>
      <c r="R1722" t="s">
        <v>2326</v>
      </c>
      <c r="U1722">
        <v>3623.4</v>
      </c>
      <c r="V1722">
        <v>14493.6</v>
      </c>
    </row>
    <row r="1723" spans="1:22" x14ac:dyDescent="0.2">
      <c r="A1723" s="1124">
        <v>11065347033000</v>
      </c>
      <c r="B1723" t="s">
        <v>1624</v>
      </c>
      <c r="C1723">
        <v>10</v>
      </c>
      <c r="D1723">
        <v>65</v>
      </c>
      <c r="E1723">
        <v>34</v>
      </c>
      <c r="F1723">
        <v>7033000</v>
      </c>
      <c r="G1723" t="s">
        <v>1668</v>
      </c>
      <c r="H1723" t="s">
        <v>2198</v>
      </c>
      <c r="I1723" t="s">
        <v>582</v>
      </c>
      <c r="J1723" t="s">
        <v>598</v>
      </c>
      <c r="K1723" t="s">
        <v>2225</v>
      </c>
      <c r="L1723" t="s">
        <v>2325</v>
      </c>
      <c r="M1723" t="s">
        <v>2320</v>
      </c>
      <c r="N1723" t="s">
        <v>1745</v>
      </c>
      <c r="O1723" t="s">
        <v>660</v>
      </c>
      <c r="P1723" t="s">
        <v>1129</v>
      </c>
      <c r="Q1723" t="s">
        <v>2322</v>
      </c>
      <c r="R1723" t="s">
        <v>2326</v>
      </c>
      <c r="U1723">
        <v>518.04999999999995</v>
      </c>
      <c r="V1723">
        <v>2072.1999999999998</v>
      </c>
    </row>
    <row r="1724" spans="1:22" x14ac:dyDescent="0.2">
      <c r="A1724" s="1124">
        <v>11065347034000</v>
      </c>
      <c r="B1724" t="s">
        <v>1624</v>
      </c>
      <c r="C1724">
        <v>10</v>
      </c>
      <c r="D1724">
        <v>65</v>
      </c>
      <c r="E1724">
        <v>34</v>
      </c>
      <c r="F1724">
        <v>7034000</v>
      </c>
      <c r="G1724" t="s">
        <v>1634</v>
      </c>
      <c r="H1724" t="s">
        <v>2198</v>
      </c>
      <c r="I1724" t="s">
        <v>582</v>
      </c>
      <c r="J1724" t="s">
        <v>598</v>
      </c>
      <c r="K1724" t="s">
        <v>2225</v>
      </c>
      <c r="L1724" t="s">
        <v>2325</v>
      </c>
      <c r="M1724" t="s">
        <v>2320</v>
      </c>
      <c r="N1724" t="s">
        <v>1745</v>
      </c>
      <c r="O1724" t="s">
        <v>660</v>
      </c>
      <c r="P1724" t="s">
        <v>1129</v>
      </c>
      <c r="Q1724" t="s">
        <v>2322</v>
      </c>
      <c r="R1724" t="s">
        <v>2326</v>
      </c>
      <c r="U1724">
        <v>446.35</v>
      </c>
      <c r="V1724">
        <v>1731.12</v>
      </c>
    </row>
    <row r="1725" spans="1:22" x14ac:dyDescent="0.2">
      <c r="A1725" s="1124">
        <v>11065347035000</v>
      </c>
      <c r="B1725" t="s">
        <v>1624</v>
      </c>
      <c r="C1725">
        <v>10</v>
      </c>
      <c r="D1725">
        <v>65</v>
      </c>
      <c r="E1725">
        <v>34</v>
      </c>
      <c r="F1725">
        <v>7035000</v>
      </c>
      <c r="G1725" t="s">
        <v>2222</v>
      </c>
      <c r="H1725" t="s">
        <v>2198</v>
      </c>
      <c r="I1725" t="s">
        <v>582</v>
      </c>
      <c r="J1725" t="s">
        <v>598</v>
      </c>
      <c r="K1725" t="s">
        <v>2225</v>
      </c>
      <c r="L1725" t="s">
        <v>2325</v>
      </c>
      <c r="M1725" t="s">
        <v>2320</v>
      </c>
      <c r="N1725" t="s">
        <v>1745</v>
      </c>
      <c r="O1725" t="s">
        <v>660</v>
      </c>
      <c r="P1725" t="s">
        <v>1129</v>
      </c>
      <c r="Q1725" t="s">
        <v>2322</v>
      </c>
      <c r="R1725" t="s">
        <v>2326</v>
      </c>
    </row>
    <row r="1726" spans="1:22" x14ac:dyDescent="0.2">
      <c r="A1726" s="1124">
        <v>11065347215000</v>
      </c>
      <c r="B1726" t="s">
        <v>1624</v>
      </c>
      <c r="C1726">
        <v>10</v>
      </c>
      <c r="D1726">
        <v>65</v>
      </c>
      <c r="E1726">
        <v>34</v>
      </c>
      <c r="F1726">
        <v>7215000</v>
      </c>
      <c r="G1726" t="s">
        <v>1743</v>
      </c>
      <c r="H1726" t="s">
        <v>2198</v>
      </c>
      <c r="I1726" t="s">
        <v>582</v>
      </c>
      <c r="J1726" t="s">
        <v>598</v>
      </c>
      <c r="K1726" t="s">
        <v>2225</v>
      </c>
      <c r="L1726" t="s">
        <v>2325</v>
      </c>
      <c r="M1726" t="s">
        <v>2320</v>
      </c>
      <c r="N1726" t="s">
        <v>1745</v>
      </c>
      <c r="O1726" t="s">
        <v>660</v>
      </c>
      <c r="P1726" t="s">
        <v>1129</v>
      </c>
      <c r="Q1726" t="s">
        <v>2322</v>
      </c>
      <c r="R1726" t="s">
        <v>2326</v>
      </c>
    </row>
    <row r="1727" spans="1:22" x14ac:dyDescent="0.2">
      <c r="A1727" s="1124">
        <v>11065347220000</v>
      </c>
      <c r="B1727" t="s">
        <v>1624</v>
      </c>
      <c r="C1727">
        <v>10</v>
      </c>
      <c r="D1727">
        <v>65</v>
      </c>
      <c r="E1727">
        <v>34</v>
      </c>
      <c r="F1727">
        <v>7220000</v>
      </c>
      <c r="G1727" t="s">
        <v>1757</v>
      </c>
      <c r="H1727" t="s">
        <v>2198</v>
      </c>
      <c r="I1727" t="s">
        <v>582</v>
      </c>
      <c r="J1727" t="s">
        <v>598</v>
      </c>
      <c r="K1727" t="s">
        <v>2225</v>
      </c>
      <c r="L1727" t="s">
        <v>2325</v>
      </c>
      <c r="M1727" t="s">
        <v>2320</v>
      </c>
      <c r="N1727" t="s">
        <v>1745</v>
      </c>
      <c r="O1727" t="s">
        <v>660</v>
      </c>
      <c r="P1727" t="s">
        <v>1129</v>
      </c>
      <c r="Q1727" t="s">
        <v>2322</v>
      </c>
      <c r="R1727" t="s">
        <v>2326</v>
      </c>
    </row>
    <row r="1728" spans="1:22" x14ac:dyDescent="0.2">
      <c r="A1728" s="1124">
        <v>11065347240000</v>
      </c>
      <c r="B1728" t="s">
        <v>1624</v>
      </c>
      <c r="C1728">
        <v>10</v>
      </c>
      <c r="D1728">
        <v>65</v>
      </c>
      <c r="E1728">
        <v>34</v>
      </c>
      <c r="F1728">
        <v>7240000</v>
      </c>
      <c r="G1728" t="s">
        <v>1636</v>
      </c>
      <c r="H1728" t="s">
        <v>2198</v>
      </c>
      <c r="I1728" t="s">
        <v>582</v>
      </c>
      <c r="J1728" t="s">
        <v>598</v>
      </c>
      <c r="K1728" t="s">
        <v>2225</v>
      </c>
      <c r="L1728" t="s">
        <v>2325</v>
      </c>
      <c r="M1728" t="s">
        <v>2320</v>
      </c>
      <c r="N1728" t="s">
        <v>1745</v>
      </c>
      <c r="O1728" t="s">
        <v>660</v>
      </c>
      <c r="P1728" t="s">
        <v>1129</v>
      </c>
      <c r="Q1728" t="s">
        <v>2322</v>
      </c>
      <c r="R1728" t="s">
        <v>2326</v>
      </c>
    </row>
    <row r="1729" spans="1:22" x14ac:dyDescent="0.2">
      <c r="A1729" s="1124">
        <v>11065347260000</v>
      </c>
      <c r="B1729" t="s">
        <v>1624</v>
      </c>
      <c r="C1729">
        <v>10</v>
      </c>
      <c r="D1729">
        <v>65</v>
      </c>
      <c r="E1729">
        <v>34</v>
      </c>
      <c r="F1729">
        <v>7260000</v>
      </c>
      <c r="G1729" t="s">
        <v>1758</v>
      </c>
      <c r="H1729" t="s">
        <v>2198</v>
      </c>
      <c r="I1729" t="s">
        <v>582</v>
      </c>
      <c r="J1729" t="s">
        <v>598</v>
      </c>
      <c r="K1729" t="s">
        <v>2225</v>
      </c>
      <c r="L1729" t="s">
        <v>2325</v>
      </c>
      <c r="M1729" t="s">
        <v>2320</v>
      </c>
      <c r="N1729" t="s">
        <v>1745</v>
      </c>
      <c r="O1729" t="s">
        <v>660</v>
      </c>
      <c r="P1729" t="s">
        <v>1129</v>
      </c>
      <c r="Q1729" t="s">
        <v>2322</v>
      </c>
      <c r="R1729" t="s">
        <v>2326</v>
      </c>
    </row>
    <row r="1730" spans="1:22" x14ac:dyDescent="0.2">
      <c r="A1730" s="1124">
        <v>11065347365000</v>
      </c>
      <c r="B1730" t="s">
        <v>1624</v>
      </c>
      <c r="C1730">
        <v>10</v>
      </c>
      <c r="D1730">
        <v>65</v>
      </c>
      <c r="E1730">
        <v>34</v>
      </c>
      <c r="F1730">
        <v>7365000</v>
      </c>
      <c r="G1730" t="s">
        <v>1701</v>
      </c>
      <c r="H1730" t="s">
        <v>2198</v>
      </c>
      <c r="I1730" t="s">
        <v>582</v>
      </c>
      <c r="J1730" t="s">
        <v>598</v>
      </c>
      <c r="K1730" t="s">
        <v>2225</v>
      </c>
      <c r="L1730" t="s">
        <v>2325</v>
      </c>
      <c r="M1730" t="s">
        <v>2320</v>
      </c>
      <c r="N1730" t="s">
        <v>1745</v>
      </c>
      <c r="O1730" t="s">
        <v>660</v>
      </c>
      <c r="P1730" t="s">
        <v>1129</v>
      </c>
      <c r="Q1730" t="s">
        <v>2322</v>
      </c>
      <c r="R1730" t="s">
        <v>2326</v>
      </c>
    </row>
    <row r="1731" spans="1:22" x14ac:dyDescent="0.2">
      <c r="A1731" s="1124">
        <v>11065347636000</v>
      </c>
      <c r="B1731" t="s">
        <v>1624</v>
      </c>
      <c r="C1731">
        <v>10</v>
      </c>
      <c r="D1731">
        <v>65</v>
      </c>
      <c r="E1731">
        <v>34</v>
      </c>
      <c r="F1731">
        <v>7636000</v>
      </c>
      <c r="G1731" t="s">
        <v>1765</v>
      </c>
      <c r="H1731" t="s">
        <v>2198</v>
      </c>
      <c r="I1731" t="s">
        <v>582</v>
      </c>
      <c r="J1731" t="s">
        <v>598</v>
      </c>
      <c r="K1731" t="s">
        <v>2225</v>
      </c>
      <c r="L1731" t="s">
        <v>2325</v>
      </c>
      <c r="M1731" t="s">
        <v>2320</v>
      </c>
      <c r="N1731" t="s">
        <v>1745</v>
      </c>
      <c r="O1731" t="s">
        <v>660</v>
      </c>
      <c r="P1731" t="s">
        <v>1129</v>
      </c>
      <c r="Q1731" t="s">
        <v>2322</v>
      </c>
      <c r="R1731" t="s">
        <v>2326</v>
      </c>
      <c r="U1731">
        <v>9858.9500000000007</v>
      </c>
      <c r="V1731">
        <v>93023.71</v>
      </c>
    </row>
    <row r="1732" spans="1:22" x14ac:dyDescent="0.2">
      <c r="A1732" s="1124">
        <v>11065347658000</v>
      </c>
      <c r="B1732" t="s">
        <v>1624</v>
      </c>
      <c r="C1732">
        <v>10</v>
      </c>
      <c r="D1732">
        <v>65</v>
      </c>
      <c r="E1732">
        <v>34</v>
      </c>
      <c r="F1732">
        <v>7658000</v>
      </c>
      <c r="G1732" t="s">
        <v>1766</v>
      </c>
      <c r="H1732" t="s">
        <v>2198</v>
      </c>
      <c r="I1732" t="s">
        <v>582</v>
      </c>
      <c r="J1732" t="s">
        <v>598</v>
      </c>
      <c r="K1732" t="s">
        <v>2225</v>
      </c>
      <c r="L1732" t="s">
        <v>2325</v>
      </c>
      <c r="M1732" t="s">
        <v>2320</v>
      </c>
      <c r="N1732" t="s">
        <v>1745</v>
      </c>
      <c r="O1732" t="s">
        <v>660</v>
      </c>
      <c r="P1732" t="s">
        <v>1129</v>
      </c>
      <c r="Q1732" t="s">
        <v>2322</v>
      </c>
      <c r="R1732" t="s">
        <v>2326</v>
      </c>
      <c r="U1732">
        <v>0</v>
      </c>
      <c r="V1732">
        <v>493.24</v>
      </c>
    </row>
    <row r="1733" spans="1:22" x14ac:dyDescent="0.2">
      <c r="A1733" s="1124">
        <v>11065347705000</v>
      </c>
      <c r="B1733" t="s">
        <v>1624</v>
      </c>
      <c r="C1733">
        <v>10</v>
      </c>
      <c r="D1733">
        <v>65</v>
      </c>
      <c r="E1733">
        <v>34</v>
      </c>
      <c r="F1733">
        <v>7705000</v>
      </c>
      <c r="G1733" t="s">
        <v>1767</v>
      </c>
      <c r="H1733" t="s">
        <v>2198</v>
      </c>
      <c r="I1733" t="s">
        <v>582</v>
      </c>
      <c r="J1733" t="s">
        <v>598</v>
      </c>
      <c r="K1733" t="s">
        <v>2225</v>
      </c>
      <c r="L1733" t="s">
        <v>2325</v>
      </c>
      <c r="M1733" t="s">
        <v>2320</v>
      </c>
      <c r="N1733" t="s">
        <v>1745</v>
      </c>
      <c r="O1733" t="s">
        <v>660</v>
      </c>
      <c r="P1733" t="s">
        <v>1129</v>
      </c>
      <c r="Q1733" t="s">
        <v>2322</v>
      </c>
      <c r="R1733" t="s">
        <v>2326</v>
      </c>
      <c r="U1733">
        <v>56363.360000000001</v>
      </c>
      <c r="V1733">
        <v>175916.86</v>
      </c>
    </row>
    <row r="1734" spans="1:22" x14ac:dyDescent="0.2">
      <c r="A1734" s="1124">
        <v>11065347785000</v>
      </c>
      <c r="B1734" t="s">
        <v>1624</v>
      </c>
      <c r="C1734">
        <v>10</v>
      </c>
      <c r="D1734">
        <v>65</v>
      </c>
      <c r="E1734">
        <v>34</v>
      </c>
      <c r="F1734">
        <v>7785000</v>
      </c>
      <c r="G1734" t="s">
        <v>1638</v>
      </c>
      <c r="H1734" t="s">
        <v>2198</v>
      </c>
      <c r="I1734" t="s">
        <v>582</v>
      </c>
      <c r="J1734" t="s">
        <v>598</v>
      </c>
      <c r="K1734" t="s">
        <v>2225</v>
      </c>
      <c r="L1734" t="s">
        <v>2325</v>
      </c>
      <c r="M1734" t="s">
        <v>2320</v>
      </c>
      <c r="N1734" t="s">
        <v>1745</v>
      </c>
      <c r="O1734" t="s">
        <v>660</v>
      </c>
      <c r="P1734" t="s">
        <v>1129</v>
      </c>
      <c r="Q1734" t="s">
        <v>2322</v>
      </c>
      <c r="R1734" t="s">
        <v>2326</v>
      </c>
    </row>
    <row r="1735" spans="1:22" x14ac:dyDescent="0.2">
      <c r="A1735" s="1124">
        <v>11065347824000</v>
      </c>
      <c r="B1735" t="s">
        <v>1624</v>
      </c>
      <c r="C1735">
        <v>10</v>
      </c>
      <c r="D1735">
        <v>65</v>
      </c>
      <c r="E1735">
        <v>34</v>
      </c>
      <c r="F1735">
        <v>7824000</v>
      </c>
      <c r="G1735" t="s">
        <v>1639</v>
      </c>
      <c r="H1735" t="s">
        <v>2198</v>
      </c>
      <c r="I1735" t="s">
        <v>582</v>
      </c>
      <c r="J1735" t="s">
        <v>598</v>
      </c>
      <c r="K1735" t="s">
        <v>2225</v>
      </c>
      <c r="L1735" t="s">
        <v>2325</v>
      </c>
      <c r="M1735" t="s">
        <v>2320</v>
      </c>
      <c r="N1735" t="s">
        <v>1745</v>
      </c>
      <c r="O1735" t="s">
        <v>660</v>
      </c>
      <c r="P1735" t="s">
        <v>1129</v>
      </c>
      <c r="Q1735" t="s">
        <v>2322</v>
      </c>
      <c r="R1735" t="s">
        <v>2326</v>
      </c>
    </row>
    <row r="1736" spans="1:22" x14ac:dyDescent="0.2">
      <c r="A1736" s="1124">
        <v>11065347851000</v>
      </c>
      <c r="B1736" t="s">
        <v>1624</v>
      </c>
      <c r="C1736">
        <v>10</v>
      </c>
      <c r="D1736">
        <v>65</v>
      </c>
      <c r="E1736">
        <v>34</v>
      </c>
      <c r="F1736">
        <v>7851000</v>
      </c>
      <c r="G1736" t="s">
        <v>1768</v>
      </c>
      <c r="H1736" t="s">
        <v>2198</v>
      </c>
      <c r="I1736" t="s">
        <v>582</v>
      </c>
      <c r="J1736" t="s">
        <v>598</v>
      </c>
      <c r="K1736" t="s">
        <v>2225</v>
      </c>
      <c r="L1736" t="s">
        <v>2325</v>
      </c>
      <c r="M1736" t="s">
        <v>2320</v>
      </c>
      <c r="N1736" t="s">
        <v>1745</v>
      </c>
      <c r="O1736" t="s">
        <v>660</v>
      </c>
      <c r="P1736" t="s">
        <v>1129</v>
      </c>
      <c r="Q1736" t="s">
        <v>2322</v>
      </c>
      <c r="R1736" t="s">
        <v>2326</v>
      </c>
      <c r="U1736">
        <v>10323.370000000001</v>
      </c>
      <c r="V1736">
        <v>34180.69</v>
      </c>
    </row>
    <row r="1737" spans="1:22" x14ac:dyDescent="0.2">
      <c r="A1737" s="1124">
        <v>11065347859000</v>
      </c>
      <c r="B1737" t="s">
        <v>1624</v>
      </c>
      <c r="C1737">
        <v>10</v>
      </c>
      <c r="D1737">
        <v>65</v>
      </c>
      <c r="E1737">
        <v>34</v>
      </c>
      <c r="F1737">
        <v>7859000</v>
      </c>
      <c r="G1737" t="s">
        <v>1769</v>
      </c>
      <c r="H1737" t="s">
        <v>2198</v>
      </c>
      <c r="I1737" t="s">
        <v>582</v>
      </c>
      <c r="J1737" t="s">
        <v>598</v>
      </c>
      <c r="K1737" t="s">
        <v>2225</v>
      </c>
      <c r="L1737" t="s">
        <v>2325</v>
      </c>
      <c r="M1737" t="s">
        <v>2320</v>
      </c>
      <c r="N1737" t="s">
        <v>1745</v>
      </c>
      <c r="O1737" t="s">
        <v>660</v>
      </c>
      <c r="P1737" t="s">
        <v>1129</v>
      </c>
      <c r="Q1737" t="s">
        <v>2322</v>
      </c>
      <c r="R1737" t="s">
        <v>2326</v>
      </c>
      <c r="U1737">
        <v>94.04</v>
      </c>
      <c r="V1737">
        <v>29719.89</v>
      </c>
    </row>
    <row r="1738" spans="1:22" x14ac:dyDescent="0.2">
      <c r="A1738" s="1124">
        <v>11065347860000</v>
      </c>
      <c r="B1738" t="s">
        <v>1624</v>
      </c>
      <c r="C1738">
        <v>10</v>
      </c>
      <c r="D1738">
        <v>65</v>
      </c>
      <c r="E1738">
        <v>34</v>
      </c>
      <c r="F1738">
        <v>7860000</v>
      </c>
      <c r="G1738" t="s">
        <v>2348</v>
      </c>
      <c r="H1738" t="s">
        <v>2198</v>
      </c>
      <c r="I1738" t="s">
        <v>582</v>
      </c>
      <c r="J1738" t="s">
        <v>598</v>
      </c>
      <c r="K1738" t="s">
        <v>2225</v>
      </c>
      <c r="L1738" t="s">
        <v>2325</v>
      </c>
      <c r="M1738" t="s">
        <v>2320</v>
      </c>
      <c r="N1738" t="s">
        <v>1745</v>
      </c>
      <c r="O1738" t="s">
        <v>660</v>
      </c>
      <c r="P1738" t="s">
        <v>1129</v>
      </c>
      <c r="Q1738" t="s">
        <v>2322</v>
      </c>
      <c r="R1738" t="s">
        <v>2326</v>
      </c>
    </row>
    <row r="1739" spans="1:22" x14ac:dyDescent="0.2">
      <c r="A1739" s="1124">
        <v>11065347867000</v>
      </c>
      <c r="B1739" t="s">
        <v>1624</v>
      </c>
      <c r="C1739">
        <v>10</v>
      </c>
      <c r="D1739">
        <v>65</v>
      </c>
      <c r="E1739">
        <v>34</v>
      </c>
      <c r="F1739">
        <v>7867000</v>
      </c>
      <c r="G1739" t="s">
        <v>1770</v>
      </c>
      <c r="H1739" t="s">
        <v>2198</v>
      </c>
      <c r="I1739" t="s">
        <v>582</v>
      </c>
      <c r="J1739" t="s">
        <v>598</v>
      </c>
      <c r="K1739" t="s">
        <v>2225</v>
      </c>
      <c r="L1739" t="s">
        <v>2325</v>
      </c>
      <c r="M1739" t="s">
        <v>2320</v>
      </c>
      <c r="N1739" t="s">
        <v>1745</v>
      </c>
      <c r="O1739" t="s">
        <v>660</v>
      </c>
      <c r="P1739" t="s">
        <v>1129</v>
      </c>
      <c r="Q1739" t="s">
        <v>2322</v>
      </c>
      <c r="R1739" t="s">
        <v>2326</v>
      </c>
      <c r="U1739">
        <v>924.15</v>
      </c>
      <c r="V1739">
        <v>3714.51</v>
      </c>
    </row>
    <row r="1740" spans="1:22" x14ac:dyDescent="0.2">
      <c r="A1740" s="1124">
        <v>11065357010000</v>
      </c>
      <c r="B1740" t="s">
        <v>1624</v>
      </c>
      <c r="C1740">
        <v>10</v>
      </c>
      <c r="D1740">
        <v>65</v>
      </c>
      <c r="E1740">
        <v>35</v>
      </c>
      <c r="F1740">
        <v>7010000</v>
      </c>
      <c r="G1740" t="s">
        <v>1628</v>
      </c>
      <c r="H1740" t="s">
        <v>2198</v>
      </c>
      <c r="I1740" t="s">
        <v>582</v>
      </c>
      <c r="J1740" t="s">
        <v>598</v>
      </c>
      <c r="K1740" t="s">
        <v>2225</v>
      </c>
      <c r="L1740" t="s">
        <v>2325</v>
      </c>
      <c r="M1740" t="s">
        <v>2320</v>
      </c>
      <c r="N1740" t="s">
        <v>1745</v>
      </c>
      <c r="O1740" t="s">
        <v>660</v>
      </c>
      <c r="P1740" t="s">
        <v>1129</v>
      </c>
      <c r="Q1740" t="s">
        <v>2322</v>
      </c>
      <c r="R1740" t="s">
        <v>2326</v>
      </c>
      <c r="U1740">
        <v>73496.929999999993</v>
      </c>
      <c r="V1740">
        <v>296351.49</v>
      </c>
    </row>
    <row r="1741" spans="1:22" x14ac:dyDescent="0.2">
      <c r="A1741" s="1124">
        <v>11065357011000</v>
      </c>
      <c r="B1741" t="s">
        <v>1624</v>
      </c>
      <c r="C1741">
        <v>10</v>
      </c>
      <c r="D1741">
        <v>65</v>
      </c>
      <c r="E1741">
        <v>35</v>
      </c>
      <c r="F1741">
        <v>7011000</v>
      </c>
      <c r="G1741" t="s">
        <v>1642</v>
      </c>
      <c r="H1741" t="s">
        <v>2198</v>
      </c>
      <c r="I1741" t="s">
        <v>582</v>
      </c>
      <c r="J1741" t="s">
        <v>598</v>
      </c>
      <c r="K1741" t="s">
        <v>2225</v>
      </c>
      <c r="L1741" t="s">
        <v>2325</v>
      </c>
      <c r="M1741" t="s">
        <v>2320</v>
      </c>
      <c r="N1741" t="s">
        <v>1745</v>
      </c>
      <c r="O1741" t="s">
        <v>660</v>
      </c>
      <c r="P1741" t="s">
        <v>1129</v>
      </c>
      <c r="Q1741" t="s">
        <v>2322</v>
      </c>
      <c r="R1741" t="s">
        <v>2326</v>
      </c>
    </row>
    <row r="1742" spans="1:22" x14ac:dyDescent="0.2">
      <c r="A1742" s="1124">
        <v>11065357012000</v>
      </c>
      <c r="B1742" t="s">
        <v>1624</v>
      </c>
      <c r="C1742">
        <v>10</v>
      </c>
      <c r="D1742">
        <v>65</v>
      </c>
      <c r="E1742">
        <v>35</v>
      </c>
      <c r="F1742">
        <v>7012000</v>
      </c>
      <c r="G1742" t="s">
        <v>1629</v>
      </c>
      <c r="H1742" t="s">
        <v>2198</v>
      </c>
      <c r="I1742" t="s">
        <v>582</v>
      </c>
      <c r="J1742" t="s">
        <v>598</v>
      </c>
      <c r="K1742" t="s">
        <v>2225</v>
      </c>
      <c r="L1742" t="s">
        <v>2325</v>
      </c>
      <c r="M1742" t="s">
        <v>2320</v>
      </c>
      <c r="N1742" t="s">
        <v>1745</v>
      </c>
      <c r="O1742" t="s">
        <v>660</v>
      </c>
      <c r="P1742" t="s">
        <v>1129</v>
      </c>
      <c r="Q1742" t="s">
        <v>2322</v>
      </c>
      <c r="R1742" t="s">
        <v>2326</v>
      </c>
      <c r="U1742">
        <v>2615.9499999999998</v>
      </c>
      <c r="V1742">
        <v>22121.25</v>
      </c>
    </row>
    <row r="1743" spans="1:22" x14ac:dyDescent="0.2">
      <c r="A1743" s="1124">
        <v>11065357013000</v>
      </c>
      <c r="B1743" t="s">
        <v>1624</v>
      </c>
      <c r="C1743">
        <v>10</v>
      </c>
      <c r="D1743">
        <v>65</v>
      </c>
      <c r="E1743">
        <v>35</v>
      </c>
      <c r="F1743">
        <v>7013000</v>
      </c>
      <c r="G1743" t="s">
        <v>1698</v>
      </c>
      <c r="H1743" t="s">
        <v>2198</v>
      </c>
      <c r="I1743" t="s">
        <v>582</v>
      </c>
      <c r="J1743" t="s">
        <v>598</v>
      </c>
      <c r="K1743" t="s">
        <v>2225</v>
      </c>
      <c r="L1743" t="s">
        <v>2325</v>
      </c>
      <c r="M1743" t="s">
        <v>2320</v>
      </c>
      <c r="N1743" t="s">
        <v>1745</v>
      </c>
      <c r="O1743" t="s">
        <v>660</v>
      </c>
      <c r="P1743" t="s">
        <v>1129</v>
      </c>
      <c r="Q1743" t="s">
        <v>2322</v>
      </c>
      <c r="R1743" t="s">
        <v>2326</v>
      </c>
      <c r="U1743">
        <v>449</v>
      </c>
      <c r="V1743">
        <v>1796</v>
      </c>
    </row>
    <row r="1744" spans="1:22" x14ac:dyDescent="0.2">
      <c r="A1744" s="1124">
        <v>11065357014000</v>
      </c>
      <c r="B1744" t="s">
        <v>1624</v>
      </c>
      <c r="C1744">
        <v>10</v>
      </c>
      <c r="D1744">
        <v>65</v>
      </c>
      <c r="E1744">
        <v>35</v>
      </c>
      <c r="F1744">
        <v>7014000</v>
      </c>
      <c r="G1744" t="s">
        <v>1630</v>
      </c>
      <c r="H1744" t="s">
        <v>2198</v>
      </c>
      <c r="I1744" t="s">
        <v>582</v>
      </c>
      <c r="J1744" t="s">
        <v>598</v>
      </c>
      <c r="K1744" t="s">
        <v>2225</v>
      </c>
      <c r="L1744" t="s">
        <v>2325</v>
      </c>
      <c r="M1744" t="s">
        <v>2320</v>
      </c>
      <c r="N1744" t="s">
        <v>1745</v>
      </c>
      <c r="O1744" t="s">
        <v>660</v>
      </c>
      <c r="P1744" t="s">
        <v>1129</v>
      </c>
      <c r="Q1744" t="s">
        <v>2322</v>
      </c>
      <c r="R1744" t="s">
        <v>2326</v>
      </c>
      <c r="U1744">
        <v>6141.25</v>
      </c>
      <c r="V1744">
        <v>24579.02</v>
      </c>
    </row>
    <row r="1745" spans="1:22" x14ac:dyDescent="0.2">
      <c r="A1745" s="1124">
        <v>11065357015000</v>
      </c>
      <c r="B1745" t="s">
        <v>1624</v>
      </c>
      <c r="C1745">
        <v>10</v>
      </c>
      <c r="D1745">
        <v>65</v>
      </c>
      <c r="E1745">
        <v>35</v>
      </c>
      <c r="F1745">
        <v>7015000</v>
      </c>
      <c r="G1745" t="s">
        <v>1699</v>
      </c>
      <c r="H1745" t="s">
        <v>2198</v>
      </c>
      <c r="I1745" t="s">
        <v>582</v>
      </c>
      <c r="J1745" t="s">
        <v>598</v>
      </c>
      <c r="K1745" t="s">
        <v>2225</v>
      </c>
      <c r="L1745" t="s">
        <v>2325</v>
      </c>
      <c r="M1745" t="s">
        <v>2320</v>
      </c>
      <c r="N1745" t="s">
        <v>1745</v>
      </c>
      <c r="O1745" t="s">
        <v>660</v>
      </c>
      <c r="P1745" t="s">
        <v>1129</v>
      </c>
      <c r="Q1745" t="s">
        <v>2322</v>
      </c>
      <c r="R1745" t="s">
        <v>2326</v>
      </c>
    </row>
    <row r="1746" spans="1:22" x14ac:dyDescent="0.2">
      <c r="A1746" s="1124">
        <v>11065357017000</v>
      </c>
      <c r="B1746" t="s">
        <v>1624</v>
      </c>
      <c r="C1746">
        <v>10</v>
      </c>
      <c r="D1746">
        <v>65</v>
      </c>
      <c r="E1746">
        <v>35</v>
      </c>
      <c r="F1746">
        <v>7017000</v>
      </c>
      <c r="G1746" t="s">
        <v>2341</v>
      </c>
      <c r="H1746" t="s">
        <v>2198</v>
      </c>
      <c r="I1746" t="s">
        <v>582</v>
      </c>
      <c r="J1746" t="s">
        <v>598</v>
      </c>
      <c r="K1746" t="s">
        <v>2225</v>
      </c>
      <c r="L1746" t="s">
        <v>2325</v>
      </c>
      <c r="M1746" t="s">
        <v>2320</v>
      </c>
      <c r="N1746" t="s">
        <v>1745</v>
      </c>
      <c r="O1746" t="s">
        <v>660</v>
      </c>
      <c r="P1746" t="s">
        <v>1129</v>
      </c>
      <c r="Q1746" t="s">
        <v>2322</v>
      </c>
      <c r="R1746" t="s">
        <v>2326</v>
      </c>
    </row>
    <row r="1747" spans="1:22" x14ac:dyDescent="0.2">
      <c r="A1747" s="1124">
        <v>11065357019000</v>
      </c>
      <c r="B1747" t="s">
        <v>1624</v>
      </c>
      <c r="C1747">
        <v>10</v>
      </c>
      <c r="D1747">
        <v>65</v>
      </c>
      <c r="E1747">
        <v>35</v>
      </c>
      <c r="F1747">
        <v>7019000</v>
      </c>
      <c r="G1747" t="s">
        <v>1735</v>
      </c>
      <c r="H1747" t="s">
        <v>2198</v>
      </c>
      <c r="I1747" t="s">
        <v>582</v>
      </c>
      <c r="J1747" t="s">
        <v>598</v>
      </c>
      <c r="K1747" t="s">
        <v>2225</v>
      </c>
      <c r="L1747" t="s">
        <v>2325</v>
      </c>
      <c r="M1747" t="s">
        <v>2320</v>
      </c>
      <c r="N1747" t="s">
        <v>1745</v>
      </c>
      <c r="O1747" t="s">
        <v>660</v>
      </c>
      <c r="P1747" t="s">
        <v>1129</v>
      </c>
      <c r="Q1747" t="s">
        <v>2322</v>
      </c>
      <c r="R1747" t="s">
        <v>2326</v>
      </c>
    </row>
    <row r="1748" spans="1:22" x14ac:dyDescent="0.2">
      <c r="A1748" s="1124">
        <v>11065357020000</v>
      </c>
      <c r="B1748" t="s">
        <v>1624</v>
      </c>
      <c r="C1748">
        <v>10</v>
      </c>
      <c r="D1748">
        <v>65</v>
      </c>
      <c r="E1748">
        <v>35</v>
      </c>
      <c r="F1748">
        <v>7020000</v>
      </c>
      <c r="G1748" t="s">
        <v>1741</v>
      </c>
      <c r="H1748" t="s">
        <v>2198</v>
      </c>
      <c r="I1748" t="s">
        <v>582</v>
      </c>
      <c r="J1748" t="s">
        <v>598</v>
      </c>
      <c r="K1748" t="s">
        <v>2225</v>
      </c>
      <c r="L1748" t="s">
        <v>2325</v>
      </c>
      <c r="M1748" t="s">
        <v>2320</v>
      </c>
      <c r="N1748" t="s">
        <v>1745</v>
      </c>
      <c r="O1748" t="s">
        <v>660</v>
      </c>
      <c r="P1748" t="s">
        <v>1129</v>
      </c>
      <c r="Q1748" t="s">
        <v>2322</v>
      </c>
      <c r="R1748" t="s">
        <v>2326</v>
      </c>
    </row>
    <row r="1749" spans="1:22" x14ac:dyDescent="0.2">
      <c r="A1749" s="1124">
        <v>11065357021000</v>
      </c>
      <c r="B1749" t="s">
        <v>1624</v>
      </c>
      <c r="C1749">
        <v>10</v>
      </c>
      <c r="D1749">
        <v>65</v>
      </c>
      <c r="E1749">
        <v>35</v>
      </c>
      <c r="F1749">
        <v>7021000</v>
      </c>
      <c r="G1749" t="s">
        <v>1771</v>
      </c>
      <c r="H1749" t="s">
        <v>2198</v>
      </c>
      <c r="I1749" t="s">
        <v>582</v>
      </c>
      <c r="J1749" t="s">
        <v>598</v>
      </c>
      <c r="K1749" t="s">
        <v>2225</v>
      </c>
      <c r="L1749" t="s">
        <v>2325</v>
      </c>
      <c r="M1749" t="s">
        <v>2320</v>
      </c>
      <c r="N1749" t="s">
        <v>1745</v>
      </c>
      <c r="O1749" t="s">
        <v>660</v>
      </c>
      <c r="P1749" t="s">
        <v>1129</v>
      </c>
      <c r="Q1749" t="s">
        <v>2322</v>
      </c>
      <c r="R1749" t="s">
        <v>2326</v>
      </c>
      <c r="U1749">
        <v>2765.32</v>
      </c>
      <c r="V1749">
        <v>2765.32</v>
      </c>
    </row>
    <row r="1750" spans="1:22" x14ac:dyDescent="0.2">
      <c r="A1750" s="1124">
        <v>11065357027000</v>
      </c>
      <c r="B1750" t="s">
        <v>1624</v>
      </c>
      <c r="C1750">
        <v>10</v>
      </c>
      <c r="D1750">
        <v>65</v>
      </c>
      <c r="E1750">
        <v>35</v>
      </c>
      <c r="F1750">
        <v>7027000</v>
      </c>
      <c r="G1750" t="s">
        <v>1631</v>
      </c>
      <c r="H1750" t="s">
        <v>2198</v>
      </c>
      <c r="I1750" t="s">
        <v>582</v>
      </c>
      <c r="J1750" t="s">
        <v>598</v>
      </c>
      <c r="K1750" t="s">
        <v>2225</v>
      </c>
      <c r="L1750" t="s">
        <v>2325</v>
      </c>
      <c r="M1750" t="s">
        <v>2320</v>
      </c>
      <c r="N1750" t="s">
        <v>1745</v>
      </c>
      <c r="O1750" t="s">
        <v>660</v>
      </c>
      <c r="P1750" t="s">
        <v>1129</v>
      </c>
      <c r="Q1750" t="s">
        <v>2322</v>
      </c>
      <c r="R1750" t="s">
        <v>2326</v>
      </c>
      <c r="U1750">
        <v>360</v>
      </c>
      <c r="V1750">
        <v>1440</v>
      </c>
    </row>
    <row r="1751" spans="1:22" x14ac:dyDescent="0.2">
      <c r="A1751" s="1124">
        <v>11065357031000</v>
      </c>
      <c r="B1751" t="s">
        <v>1624</v>
      </c>
      <c r="C1751">
        <v>10</v>
      </c>
      <c r="D1751">
        <v>65</v>
      </c>
      <c r="E1751">
        <v>35</v>
      </c>
      <c r="F1751">
        <v>7031000</v>
      </c>
      <c r="G1751" t="s">
        <v>1632</v>
      </c>
      <c r="H1751" t="s">
        <v>2198</v>
      </c>
      <c r="I1751" t="s">
        <v>582</v>
      </c>
      <c r="J1751" t="s">
        <v>598</v>
      </c>
      <c r="K1751" t="s">
        <v>2225</v>
      </c>
      <c r="L1751" t="s">
        <v>2325</v>
      </c>
      <c r="M1751" t="s">
        <v>2320</v>
      </c>
      <c r="N1751" t="s">
        <v>1745</v>
      </c>
      <c r="O1751" t="s">
        <v>660</v>
      </c>
      <c r="P1751" t="s">
        <v>1129</v>
      </c>
      <c r="Q1751" t="s">
        <v>2322</v>
      </c>
      <c r="R1751" t="s">
        <v>2326</v>
      </c>
      <c r="U1751">
        <v>13092.66</v>
      </c>
      <c r="V1751">
        <v>52276.32</v>
      </c>
    </row>
    <row r="1752" spans="1:22" x14ac:dyDescent="0.2">
      <c r="A1752" s="1124">
        <v>11065357032000</v>
      </c>
      <c r="B1752" t="s">
        <v>1624</v>
      </c>
      <c r="C1752">
        <v>10</v>
      </c>
      <c r="D1752">
        <v>65</v>
      </c>
      <c r="E1752">
        <v>35</v>
      </c>
      <c r="F1752">
        <v>7032000</v>
      </c>
      <c r="G1752" t="s">
        <v>1633</v>
      </c>
      <c r="H1752" t="s">
        <v>2198</v>
      </c>
      <c r="I1752" t="s">
        <v>582</v>
      </c>
      <c r="J1752" t="s">
        <v>598</v>
      </c>
      <c r="K1752" t="s">
        <v>2225</v>
      </c>
      <c r="L1752" t="s">
        <v>2325</v>
      </c>
      <c r="M1752" t="s">
        <v>2320</v>
      </c>
      <c r="N1752" t="s">
        <v>1745</v>
      </c>
      <c r="O1752" t="s">
        <v>660</v>
      </c>
      <c r="P1752" t="s">
        <v>1129</v>
      </c>
      <c r="Q1752" t="s">
        <v>2322</v>
      </c>
      <c r="R1752" t="s">
        <v>2326</v>
      </c>
      <c r="U1752">
        <v>4050.3</v>
      </c>
      <c r="V1752">
        <v>15558.6</v>
      </c>
    </row>
    <row r="1753" spans="1:22" x14ac:dyDescent="0.2">
      <c r="A1753" s="1124">
        <v>11065357033000</v>
      </c>
      <c r="B1753" t="s">
        <v>1624</v>
      </c>
      <c r="C1753">
        <v>10</v>
      </c>
      <c r="D1753">
        <v>65</v>
      </c>
      <c r="E1753">
        <v>35</v>
      </c>
      <c r="F1753">
        <v>7033000</v>
      </c>
      <c r="G1753" t="s">
        <v>1668</v>
      </c>
      <c r="H1753" t="s">
        <v>2198</v>
      </c>
      <c r="I1753" t="s">
        <v>582</v>
      </c>
      <c r="J1753" t="s">
        <v>598</v>
      </c>
      <c r="K1753" t="s">
        <v>2225</v>
      </c>
      <c r="L1753" t="s">
        <v>2325</v>
      </c>
      <c r="M1753" t="s">
        <v>2320</v>
      </c>
      <c r="N1753" t="s">
        <v>1745</v>
      </c>
      <c r="O1753" t="s">
        <v>660</v>
      </c>
      <c r="P1753" t="s">
        <v>1129</v>
      </c>
      <c r="Q1753" t="s">
        <v>2322</v>
      </c>
      <c r="R1753" t="s">
        <v>2326</v>
      </c>
      <c r="U1753">
        <v>1581.45</v>
      </c>
      <c r="V1753">
        <v>6313.38</v>
      </c>
    </row>
    <row r="1754" spans="1:22" x14ac:dyDescent="0.2">
      <c r="A1754" s="1124">
        <v>11065357034000</v>
      </c>
      <c r="B1754" t="s">
        <v>1624</v>
      </c>
      <c r="C1754">
        <v>10</v>
      </c>
      <c r="D1754">
        <v>65</v>
      </c>
      <c r="E1754">
        <v>35</v>
      </c>
      <c r="F1754">
        <v>7034000</v>
      </c>
      <c r="G1754" t="s">
        <v>1634</v>
      </c>
      <c r="H1754" t="s">
        <v>2198</v>
      </c>
      <c r="I1754" t="s">
        <v>582</v>
      </c>
      <c r="J1754" t="s">
        <v>598</v>
      </c>
      <c r="K1754" t="s">
        <v>2225</v>
      </c>
      <c r="L1754" t="s">
        <v>2325</v>
      </c>
      <c r="M1754" t="s">
        <v>2320</v>
      </c>
      <c r="N1754" t="s">
        <v>1745</v>
      </c>
      <c r="O1754" t="s">
        <v>660</v>
      </c>
      <c r="P1754" t="s">
        <v>1129</v>
      </c>
      <c r="Q1754" t="s">
        <v>2322</v>
      </c>
      <c r="R1754" t="s">
        <v>2326</v>
      </c>
      <c r="U1754">
        <v>750.17</v>
      </c>
      <c r="V1754">
        <v>3028.15</v>
      </c>
    </row>
    <row r="1755" spans="1:22" x14ac:dyDescent="0.2">
      <c r="A1755" s="1124">
        <v>11065357035000</v>
      </c>
      <c r="B1755" t="s">
        <v>1624</v>
      </c>
      <c r="C1755">
        <v>10</v>
      </c>
      <c r="D1755">
        <v>65</v>
      </c>
      <c r="E1755">
        <v>35</v>
      </c>
      <c r="F1755">
        <v>7035000</v>
      </c>
      <c r="G1755" t="s">
        <v>2222</v>
      </c>
      <c r="H1755" t="s">
        <v>2198</v>
      </c>
      <c r="I1755" t="s">
        <v>582</v>
      </c>
      <c r="J1755" t="s">
        <v>598</v>
      </c>
      <c r="K1755" t="s">
        <v>2225</v>
      </c>
      <c r="L1755" t="s">
        <v>2325</v>
      </c>
      <c r="M1755" t="s">
        <v>2320</v>
      </c>
      <c r="N1755" t="s">
        <v>1745</v>
      </c>
      <c r="O1755" t="s">
        <v>660</v>
      </c>
      <c r="P1755" t="s">
        <v>1129</v>
      </c>
      <c r="Q1755" t="s">
        <v>2322</v>
      </c>
      <c r="R1755" t="s">
        <v>2326</v>
      </c>
    </row>
    <row r="1756" spans="1:22" x14ac:dyDescent="0.2">
      <c r="A1756" s="1124">
        <v>11065357215000</v>
      </c>
      <c r="B1756" t="s">
        <v>1624</v>
      </c>
      <c r="C1756">
        <v>10</v>
      </c>
      <c r="D1756">
        <v>65</v>
      </c>
      <c r="E1756">
        <v>35</v>
      </c>
      <c r="F1756">
        <v>7215000</v>
      </c>
      <c r="G1756" t="s">
        <v>1743</v>
      </c>
      <c r="H1756" t="s">
        <v>2198</v>
      </c>
      <c r="I1756" t="s">
        <v>582</v>
      </c>
      <c r="J1756" t="s">
        <v>598</v>
      </c>
      <c r="K1756" t="s">
        <v>2225</v>
      </c>
      <c r="L1756" t="s">
        <v>2325</v>
      </c>
      <c r="M1756" t="s">
        <v>2320</v>
      </c>
      <c r="N1756" t="s">
        <v>1745</v>
      </c>
      <c r="O1756" t="s">
        <v>660</v>
      </c>
      <c r="P1756" t="s">
        <v>1129</v>
      </c>
      <c r="Q1756" t="s">
        <v>2322</v>
      </c>
      <c r="R1756" t="s">
        <v>2326</v>
      </c>
    </row>
    <row r="1757" spans="1:22" x14ac:dyDescent="0.2">
      <c r="A1757" s="1124">
        <v>11065357220000</v>
      </c>
      <c r="B1757" t="s">
        <v>1624</v>
      </c>
      <c r="C1757">
        <v>10</v>
      </c>
      <c r="D1757">
        <v>65</v>
      </c>
      <c r="E1757">
        <v>35</v>
      </c>
      <c r="F1757">
        <v>7220000</v>
      </c>
      <c r="G1757" t="s">
        <v>1757</v>
      </c>
      <c r="H1757" t="s">
        <v>2198</v>
      </c>
      <c r="I1757" t="s">
        <v>582</v>
      </c>
      <c r="J1757" t="s">
        <v>598</v>
      </c>
      <c r="K1757" t="s">
        <v>2225</v>
      </c>
      <c r="L1757" t="s">
        <v>2325</v>
      </c>
      <c r="M1757" t="s">
        <v>2320</v>
      </c>
      <c r="N1757" t="s">
        <v>1745</v>
      </c>
      <c r="O1757" t="s">
        <v>660</v>
      </c>
      <c r="P1757" t="s">
        <v>1129</v>
      </c>
      <c r="Q1757" t="s">
        <v>2322</v>
      </c>
      <c r="R1757" t="s">
        <v>2326</v>
      </c>
    </row>
    <row r="1758" spans="1:22" x14ac:dyDescent="0.2">
      <c r="A1758" s="1124">
        <v>11065357240000</v>
      </c>
      <c r="B1758" t="s">
        <v>1624</v>
      </c>
      <c r="C1758">
        <v>10</v>
      </c>
      <c r="D1758">
        <v>65</v>
      </c>
      <c r="E1758">
        <v>35</v>
      </c>
      <c r="F1758">
        <v>7240000</v>
      </c>
      <c r="G1758" t="s">
        <v>1636</v>
      </c>
      <c r="H1758" t="s">
        <v>2198</v>
      </c>
      <c r="I1758" t="s">
        <v>582</v>
      </c>
      <c r="J1758" t="s">
        <v>598</v>
      </c>
      <c r="K1758" t="s">
        <v>2225</v>
      </c>
      <c r="L1758" t="s">
        <v>2325</v>
      </c>
      <c r="M1758" t="s">
        <v>2320</v>
      </c>
      <c r="N1758" t="s">
        <v>1745</v>
      </c>
      <c r="O1758" t="s">
        <v>660</v>
      </c>
      <c r="P1758" t="s">
        <v>1129</v>
      </c>
      <c r="Q1758" t="s">
        <v>2322</v>
      </c>
      <c r="R1758" t="s">
        <v>2326</v>
      </c>
    </row>
    <row r="1759" spans="1:22" x14ac:dyDescent="0.2">
      <c r="A1759" s="1124">
        <v>11065357260000</v>
      </c>
      <c r="B1759" t="s">
        <v>1624</v>
      </c>
      <c r="C1759">
        <v>10</v>
      </c>
      <c r="D1759">
        <v>65</v>
      </c>
      <c r="E1759">
        <v>35</v>
      </c>
      <c r="F1759">
        <v>7260000</v>
      </c>
      <c r="G1759" t="s">
        <v>1758</v>
      </c>
      <c r="H1759" t="s">
        <v>2198</v>
      </c>
      <c r="I1759" t="s">
        <v>582</v>
      </c>
      <c r="J1759" t="s">
        <v>598</v>
      </c>
      <c r="K1759" t="s">
        <v>2225</v>
      </c>
      <c r="L1759" t="s">
        <v>2325</v>
      </c>
      <c r="M1759" t="s">
        <v>2320</v>
      </c>
      <c r="N1759" t="s">
        <v>1745</v>
      </c>
      <c r="O1759" t="s">
        <v>660</v>
      </c>
      <c r="P1759" t="s">
        <v>1129</v>
      </c>
      <c r="Q1759" t="s">
        <v>2322</v>
      </c>
      <c r="R1759" t="s">
        <v>2326</v>
      </c>
    </row>
    <row r="1760" spans="1:22" x14ac:dyDescent="0.2">
      <c r="A1760" s="1124">
        <v>11065357365000</v>
      </c>
      <c r="B1760" t="s">
        <v>1624</v>
      </c>
      <c r="C1760">
        <v>10</v>
      </c>
      <c r="D1760">
        <v>65</v>
      </c>
      <c r="E1760">
        <v>35</v>
      </c>
      <c r="F1760">
        <v>7365000</v>
      </c>
      <c r="G1760" t="s">
        <v>1701</v>
      </c>
      <c r="H1760" t="s">
        <v>2198</v>
      </c>
      <c r="I1760" t="s">
        <v>582</v>
      </c>
      <c r="J1760" t="s">
        <v>598</v>
      </c>
      <c r="K1760" t="s">
        <v>2225</v>
      </c>
      <c r="L1760" t="s">
        <v>2325</v>
      </c>
      <c r="M1760" t="s">
        <v>2320</v>
      </c>
      <c r="N1760" t="s">
        <v>1745</v>
      </c>
      <c r="O1760" t="s">
        <v>660</v>
      </c>
      <c r="P1760" t="s">
        <v>1129</v>
      </c>
      <c r="Q1760" t="s">
        <v>2322</v>
      </c>
      <c r="R1760" t="s">
        <v>2326</v>
      </c>
    </row>
    <row r="1761" spans="1:22" x14ac:dyDescent="0.2">
      <c r="A1761" s="1124">
        <v>11065357575000</v>
      </c>
      <c r="B1761" t="s">
        <v>1624</v>
      </c>
      <c r="C1761">
        <v>10</v>
      </c>
      <c r="D1761">
        <v>65</v>
      </c>
      <c r="E1761">
        <v>35</v>
      </c>
      <c r="F1761">
        <v>7575000</v>
      </c>
      <c r="G1761" t="s">
        <v>1772</v>
      </c>
      <c r="H1761" t="s">
        <v>2198</v>
      </c>
      <c r="I1761" t="s">
        <v>582</v>
      </c>
      <c r="J1761" t="s">
        <v>598</v>
      </c>
      <c r="K1761" t="s">
        <v>2225</v>
      </c>
      <c r="L1761" t="s">
        <v>2325</v>
      </c>
      <c r="M1761" t="s">
        <v>2320</v>
      </c>
      <c r="N1761" t="s">
        <v>1745</v>
      </c>
      <c r="O1761" t="s">
        <v>660</v>
      </c>
      <c r="P1761" t="s">
        <v>1129</v>
      </c>
      <c r="Q1761" t="s">
        <v>2322</v>
      </c>
      <c r="R1761" t="s">
        <v>2326</v>
      </c>
    </row>
    <row r="1762" spans="1:22" x14ac:dyDescent="0.2">
      <c r="A1762" s="1124">
        <v>11065357636000</v>
      </c>
      <c r="B1762" t="s">
        <v>1624</v>
      </c>
      <c r="C1762">
        <v>10</v>
      </c>
      <c r="D1762">
        <v>65</v>
      </c>
      <c r="E1762">
        <v>35</v>
      </c>
      <c r="F1762">
        <v>7636000</v>
      </c>
      <c r="G1762" t="s">
        <v>1765</v>
      </c>
      <c r="H1762" t="s">
        <v>2198</v>
      </c>
      <c r="I1762" t="s">
        <v>582</v>
      </c>
      <c r="J1762" t="s">
        <v>598</v>
      </c>
      <c r="K1762" t="s">
        <v>2225</v>
      </c>
      <c r="L1762" t="s">
        <v>2325</v>
      </c>
      <c r="M1762" t="s">
        <v>2320</v>
      </c>
      <c r="N1762" t="s">
        <v>1745</v>
      </c>
      <c r="O1762" t="s">
        <v>660</v>
      </c>
      <c r="P1762" t="s">
        <v>1129</v>
      </c>
      <c r="Q1762" t="s">
        <v>2322</v>
      </c>
      <c r="R1762" t="s">
        <v>2326</v>
      </c>
      <c r="U1762">
        <v>3236.4</v>
      </c>
      <c r="V1762">
        <v>7689.87</v>
      </c>
    </row>
    <row r="1763" spans="1:22" x14ac:dyDescent="0.2">
      <c r="A1763" s="1124">
        <v>11065357658000</v>
      </c>
      <c r="B1763" t="s">
        <v>1624</v>
      </c>
      <c r="C1763">
        <v>10</v>
      </c>
      <c r="D1763">
        <v>65</v>
      </c>
      <c r="E1763">
        <v>35</v>
      </c>
      <c r="F1763">
        <v>7658000</v>
      </c>
      <c r="G1763" t="s">
        <v>1766</v>
      </c>
      <c r="H1763" t="s">
        <v>2198</v>
      </c>
      <c r="I1763" t="s">
        <v>582</v>
      </c>
      <c r="J1763" t="s">
        <v>598</v>
      </c>
      <c r="K1763" t="s">
        <v>2225</v>
      </c>
      <c r="L1763" t="s">
        <v>2325</v>
      </c>
      <c r="M1763" t="s">
        <v>2320</v>
      </c>
      <c r="N1763" t="s">
        <v>1745</v>
      </c>
      <c r="O1763" t="s">
        <v>660</v>
      </c>
      <c r="P1763" t="s">
        <v>1129</v>
      </c>
      <c r="Q1763" t="s">
        <v>2322</v>
      </c>
      <c r="R1763" t="s">
        <v>2326</v>
      </c>
      <c r="U1763">
        <v>0</v>
      </c>
      <c r="V1763">
        <v>80</v>
      </c>
    </row>
    <row r="1764" spans="1:22" x14ac:dyDescent="0.2">
      <c r="A1764" s="1124">
        <v>11065357705000</v>
      </c>
      <c r="B1764" t="s">
        <v>1624</v>
      </c>
      <c r="C1764">
        <v>10</v>
      </c>
      <c r="D1764">
        <v>65</v>
      </c>
      <c r="E1764">
        <v>35</v>
      </c>
      <c r="F1764">
        <v>7705000</v>
      </c>
      <c r="G1764" t="s">
        <v>1767</v>
      </c>
      <c r="H1764" t="s">
        <v>2198</v>
      </c>
      <c r="I1764" t="s">
        <v>582</v>
      </c>
      <c r="J1764" t="s">
        <v>598</v>
      </c>
      <c r="K1764" t="s">
        <v>2225</v>
      </c>
      <c r="L1764" t="s">
        <v>2325</v>
      </c>
      <c r="M1764" t="s">
        <v>2320</v>
      </c>
      <c r="N1764" t="s">
        <v>1745</v>
      </c>
      <c r="O1764" t="s">
        <v>660</v>
      </c>
      <c r="P1764" t="s">
        <v>1129</v>
      </c>
      <c r="Q1764" t="s">
        <v>2322</v>
      </c>
      <c r="R1764" t="s">
        <v>2326</v>
      </c>
      <c r="U1764">
        <v>32292.75</v>
      </c>
      <c r="V1764">
        <v>59635.22</v>
      </c>
    </row>
    <row r="1765" spans="1:22" x14ac:dyDescent="0.2">
      <c r="A1765" s="1124">
        <v>11065357785000</v>
      </c>
      <c r="B1765" t="s">
        <v>1624</v>
      </c>
      <c r="C1765">
        <v>10</v>
      </c>
      <c r="D1765">
        <v>65</v>
      </c>
      <c r="E1765">
        <v>35</v>
      </c>
      <c r="F1765">
        <v>7785000</v>
      </c>
      <c r="G1765" t="s">
        <v>1638</v>
      </c>
      <c r="H1765" t="s">
        <v>2198</v>
      </c>
      <c r="I1765" t="s">
        <v>582</v>
      </c>
      <c r="J1765" t="s">
        <v>598</v>
      </c>
      <c r="K1765" t="s">
        <v>2225</v>
      </c>
      <c r="L1765" t="s">
        <v>2325</v>
      </c>
      <c r="M1765" t="s">
        <v>2320</v>
      </c>
      <c r="N1765" t="s">
        <v>1745</v>
      </c>
      <c r="O1765" t="s">
        <v>660</v>
      </c>
      <c r="P1765" t="s">
        <v>1129</v>
      </c>
      <c r="Q1765" t="s">
        <v>2322</v>
      </c>
      <c r="R1765" t="s">
        <v>2326</v>
      </c>
      <c r="U1765">
        <v>10129</v>
      </c>
      <c r="V1765">
        <v>39491.81</v>
      </c>
    </row>
    <row r="1766" spans="1:22" x14ac:dyDescent="0.2">
      <c r="A1766" s="1124">
        <v>11065357824000</v>
      </c>
      <c r="B1766" t="s">
        <v>1624</v>
      </c>
      <c r="C1766">
        <v>10</v>
      </c>
      <c r="D1766">
        <v>65</v>
      </c>
      <c r="E1766">
        <v>35</v>
      </c>
      <c r="F1766">
        <v>7824000</v>
      </c>
      <c r="G1766" t="s">
        <v>1639</v>
      </c>
      <c r="H1766" t="s">
        <v>2198</v>
      </c>
      <c r="I1766" t="s">
        <v>582</v>
      </c>
      <c r="J1766" t="s">
        <v>598</v>
      </c>
      <c r="K1766" t="s">
        <v>2225</v>
      </c>
      <c r="L1766" t="s">
        <v>2325</v>
      </c>
      <c r="M1766" t="s">
        <v>2320</v>
      </c>
      <c r="N1766" t="s">
        <v>1745</v>
      </c>
      <c r="O1766" t="s">
        <v>660</v>
      </c>
      <c r="P1766" t="s">
        <v>1129</v>
      </c>
      <c r="Q1766" t="s">
        <v>2322</v>
      </c>
      <c r="R1766" t="s">
        <v>2326</v>
      </c>
      <c r="U1766">
        <v>-63.6</v>
      </c>
      <c r="V1766">
        <v>-63.6</v>
      </c>
    </row>
    <row r="1767" spans="1:22" x14ac:dyDescent="0.2">
      <c r="A1767" s="1124">
        <v>11065357851000</v>
      </c>
      <c r="B1767" t="s">
        <v>1624</v>
      </c>
      <c r="C1767">
        <v>10</v>
      </c>
      <c r="D1767">
        <v>65</v>
      </c>
      <c r="E1767">
        <v>35</v>
      </c>
      <c r="F1767">
        <v>7851000</v>
      </c>
      <c r="G1767" t="s">
        <v>1768</v>
      </c>
      <c r="H1767" t="s">
        <v>2198</v>
      </c>
      <c r="I1767" t="s">
        <v>582</v>
      </c>
      <c r="J1767" t="s">
        <v>598</v>
      </c>
      <c r="K1767" t="s">
        <v>2225</v>
      </c>
      <c r="L1767" t="s">
        <v>2325</v>
      </c>
      <c r="M1767" t="s">
        <v>2320</v>
      </c>
      <c r="N1767" t="s">
        <v>1745</v>
      </c>
      <c r="O1767" t="s">
        <v>660</v>
      </c>
      <c r="P1767" t="s">
        <v>1129</v>
      </c>
      <c r="Q1767" t="s">
        <v>2322</v>
      </c>
      <c r="R1767" t="s">
        <v>2326</v>
      </c>
      <c r="U1767">
        <v>2896.99</v>
      </c>
      <c r="V1767">
        <v>3149.61</v>
      </c>
    </row>
    <row r="1768" spans="1:22" x14ac:dyDescent="0.2">
      <c r="A1768" s="1124">
        <v>11065357859000</v>
      </c>
      <c r="B1768" t="s">
        <v>1624</v>
      </c>
      <c r="C1768">
        <v>10</v>
      </c>
      <c r="D1768">
        <v>65</v>
      </c>
      <c r="E1768">
        <v>35</v>
      </c>
      <c r="F1768">
        <v>7859000</v>
      </c>
      <c r="G1768" t="s">
        <v>1769</v>
      </c>
      <c r="H1768" t="s">
        <v>2198</v>
      </c>
      <c r="I1768" t="s">
        <v>582</v>
      </c>
      <c r="J1768" t="s">
        <v>598</v>
      </c>
      <c r="K1768" t="s">
        <v>2225</v>
      </c>
      <c r="L1768" t="s">
        <v>2325</v>
      </c>
      <c r="M1768" t="s">
        <v>2320</v>
      </c>
      <c r="N1768" t="s">
        <v>1745</v>
      </c>
      <c r="O1768" t="s">
        <v>660</v>
      </c>
      <c r="P1768" t="s">
        <v>1129</v>
      </c>
      <c r="Q1768" t="s">
        <v>2322</v>
      </c>
      <c r="R1768" t="s">
        <v>2326</v>
      </c>
      <c r="U1768">
        <v>941.92</v>
      </c>
      <c r="V1768">
        <v>941.92</v>
      </c>
    </row>
    <row r="1769" spans="1:22" x14ac:dyDescent="0.2">
      <c r="A1769" s="1124">
        <v>11065357860000</v>
      </c>
      <c r="B1769" t="s">
        <v>1624</v>
      </c>
      <c r="C1769">
        <v>10</v>
      </c>
      <c r="D1769">
        <v>65</v>
      </c>
      <c r="E1769">
        <v>35</v>
      </c>
      <c r="F1769">
        <v>7860000</v>
      </c>
      <c r="G1769" t="s">
        <v>2348</v>
      </c>
      <c r="H1769" t="s">
        <v>2198</v>
      </c>
      <c r="I1769" t="s">
        <v>582</v>
      </c>
      <c r="J1769" t="s">
        <v>598</v>
      </c>
      <c r="K1769" t="s">
        <v>2225</v>
      </c>
      <c r="L1769" t="s">
        <v>2325</v>
      </c>
      <c r="M1769" t="s">
        <v>2320</v>
      </c>
      <c r="N1769" t="s">
        <v>1745</v>
      </c>
      <c r="O1769" t="s">
        <v>660</v>
      </c>
      <c r="P1769" t="s">
        <v>1129</v>
      </c>
      <c r="Q1769" t="s">
        <v>2322</v>
      </c>
      <c r="R1769" t="s">
        <v>2326</v>
      </c>
    </row>
    <row r="1770" spans="1:22" x14ac:dyDescent="0.2">
      <c r="A1770" s="1124">
        <v>11065357867000</v>
      </c>
      <c r="B1770" t="s">
        <v>1624</v>
      </c>
      <c r="C1770">
        <v>10</v>
      </c>
      <c r="D1770">
        <v>65</v>
      </c>
      <c r="E1770">
        <v>35</v>
      </c>
      <c r="F1770">
        <v>7867000</v>
      </c>
      <c r="G1770" t="s">
        <v>1770</v>
      </c>
      <c r="H1770" t="s">
        <v>2198</v>
      </c>
      <c r="I1770" t="s">
        <v>582</v>
      </c>
      <c r="J1770" t="s">
        <v>598</v>
      </c>
      <c r="K1770" t="s">
        <v>2225</v>
      </c>
      <c r="L1770" t="s">
        <v>2325</v>
      </c>
      <c r="M1770" t="s">
        <v>2320</v>
      </c>
      <c r="N1770" t="s">
        <v>1745</v>
      </c>
      <c r="O1770" t="s">
        <v>660</v>
      </c>
      <c r="P1770" t="s">
        <v>1129</v>
      </c>
      <c r="Q1770" t="s">
        <v>2322</v>
      </c>
      <c r="R1770" t="s">
        <v>2326</v>
      </c>
      <c r="U1770">
        <v>855.98</v>
      </c>
      <c r="V1770">
        <v>23491.25</v>
      </c>
    </row>
    <row r="1771" spans="1:22" x14ac:dyDescent="0.2">
      <c r="A1771" s="1124">
        <v>11065367010000</v>
      </c>
      <c r="B1771" t="s">
        <v>1624</v>
      </c>
      <c r="C1771">
        <v>10</v>
      </c>
      <c r="D1771">
        <v>65</v>
      </c>
      <c r="E1771">
        <v>36</v>
      </c>
      <c r="F1771">
        <v>7010000</v>
      </c>
      <c r="G1771" t="s">
        <v>1628</v>
      </c>
      <c r="H1771" t="s">
        <v>2198</v>
      </c>
      <c r="I1771" t="s">
        <v>582</v>
      </c>
      <c r="J1771" t="s">
        <v>598</v>
      </c>
      <c r="K1771" t="s">
        <v>2225</v>
      </c>
      <c r="L1771" t="s">
        <v>2325</v>
      </c>
      <c r="M1771" t="s">
        <v>2320</v>
      </c>
      <c r="N1771" t="s">
        <v>1745</v>
      </c>
      <c r="O1771" t="s">
        <v>660</v>
      </c>
      <c r="P1771" t="s">
        <v>1129</v>
      </c>
      <c r="Q1771" t="s">
        <v>2322</v>
      </c>
      <c r="R1771" t="s">
        <v>2326</v>
      </c>
      <c r="U1771">
        <v>17930</v>
      </c>
      <c r="V1771">
        <v>86976</v>
      </c>
    </row>
    <row r="1772" spans="1:22" x14ac:dyDescent="0.2">
      <c r="A1772" s="1124">
        <v>11065367011000</v>
      </c>
      <c r="B1772" t="s">
        <v>1624</v>
      </c>
      <c r="C1772">
        <v>10</v>
      </c>
      <c r="D1772">
        <v>65</v>
      </c>
      <c r="E1772">
        <v>36</v>
      </c>
      <c r="F1772">
        <v>7011000</v>
      </c>
      <c r="G1772" t="s">
        <v>1642</v>
      </c>
      <c r="H1772" t="s">
        <v>2198</v>
      </c>
      <c r="I1772" t="s">
        <v>582</v>
      </c>
      <c r="J1772" t="s">
        <v>598</v>
      </c>
      <c r="K1772" t="s">
        <v>2225</v>
      </c>
      <c r="L1772" t="s">
        <v>2325</v>
      </c>
      <c r="M1772" t="s">
        <v>2320</v>
      </c>
      <c r="N1772" t="s">
        <v>1745</v>
      </c>
      <c r="O1772" t="s">
        <v>660</v>
      </c>
      <c r="P1772" t="s">
        <v>1129</v>
      </c>
      <c r="Q1772" t="s">
        <v>2322</v>
      </c>
      <c r="R1772" t="s">
        <v>2326</v>
      </c>
    </row>
    <row r="1773" spans="1:22" x14ac:dyDescent="0.2">
      <c r="A1773" s="1124">
        <v>11065367012000</v>
      </c>
      <c r="B1773" t="s">
        <v>1624</v>
      </c>
      <c r="C1773">
        <v>10</v>
      </c>
      <c r="D1773">
        <v>65</v>
      </c>
      <c r="E1773">
        <v>36</v>
      </c>
      <c r="F1773">
        <v>7012000</v>
      </c>
      <c r="G1773" t="s">
        <v>1629</v>
      </c>
      <c r="H1773" t="s">
        <v>2198</v>
      </c>
      <c r="I1773" t="s">
        <v>582</v>
      </c>
      <c r="J1773" t="s">
        <v>598</v>
      </c>
      <c r="K1773" t="s">
        <v>2225</v>
      </c>
      <c r="L1773" t="s">
        <v>2325</v>
      </c>
      <c r="M1773" t="s">
        <v>2320</v>
      </c>
      <c r="N1773" t="s">
        <v>1745</v>
      </c>
      <c r="O1773" t="s">
        <v>660</v>
      </c>
      <c r="P1773" t="s">
        <v>1129</v>
      </c>
      <c r="Q1773" t="s">
        <v>2322</v>
      </c>
      <c r="R1773" t="s">
        <v>2326</v>
      </c>
      <c r="U1773">
        <v>1548.48</v>
      </c>
      <c r="V1773">
        <v>3190.9</v>
      </c>
    </row>
    <row r="1774" spans="1:22" x14ac:dyDescent="0.2">
      <c r="A1774" s="1124">
        <v>11065367013000</v>
      </c>
      <c r="B1774" t="s">
        <v>1624</v>
      </c>
      <c r="C1774">
        <v>10</v>
      </c>
      <c r="D1774">
        <v>65</v>
      </c>
      <c r="E1774">
        <v>36</v>
      </c>
      <c r="F1774">
        <v>7013000</v>
      </c>
      <c r="G1774" t="s">
        <v>1698</v>
      </c>
      <c r="H1774" t="s">
        <v>2198</v>
      </c>
      <c r="I1774" t="s">
        <v>582</v>
      </c>
      <c r="J1774" t="s">
        <v>598</v>
      </c>
      <c r="K1774" t="s">
        <v>2225</v>
      </c>
      <c r="L1774" t="s">
        <v>2325</v>
      </c>
      <c r="M1774" t="s">
        <v>2320</v>
      </c>
      <c r="N1774" t="s">
        <v>1745</v>
      </c>
      <c r="O1774" t="s">
        <v>660</v>
      </c>
      <c r="P1774" t="s">
        <v>1129</v>
      </c>
      <c r="Q1774" t="s">
        <v>2322</v>
      </c>
      <c r="R1774" t="s">
        <v>2326</v>
      </c>
      <c r="U1774">
        <v>105</v>
      </c>
      <c r="V1774">
        <v>420</v>
      </c>
    </row>
    <row r="1775" spans="1:22" x14ac:dyDescent="0.2">
      <c r="A1775" s="1124">
        <v>11065367014000</v>
      </c>
      <c r="B1775" t="s">
        <v>1624</v>
      </c>
      <c r="C1775">
        <v>10</v>
      </c>
      <c r="D1775">
        <v>65</v>
      </c>
      <c r="E1775">
        <v>36</v>
      </c>
      <c r="F1775">
        <v>7014000</v>
      </c>
      <c r="G1775" t="s">
        <v>1630</v>
      </c>
      <c r="H1775" t="s">
        <v>2198</v>
      </c>
      <c r="I1775" t="s">
        <v>582</v>
      </c>
      <c r="J1775" t="s">
        <v>598</v>
      </c>
      <c r="K1775" t="s">
        <v>2225</v>
      </c>
      <c r="L1775" t="s">
        <v>2325</v>
      </c>
      <c r="M1775" t="s">
        <v>2320</v>
      </c>
      <c r="N1775" t="s">
        <v>1745</v>
      </c>
      <c r="O1775" t="s">
        <v>660</v>
      </c>
      <c r="P1775" t="s">
        <v>1129</v>
      </c>
      <c r="Q1775" t="s">
        <v>2322</v>
      </c>
      <c r="R1775" t="s">
        <v>2326</v>
      </c>
    </row>
    <row r="1776" spans="1:22" x14ac:dyDescent="0.2">
      <c r="A1776" s="1124">
        <v>11065367015000</v>
      </c>
      <c r="B1776" t="s">
        <v>1624</v>
      </c>
      <c r="C1776">
        <v>10</v>
      </c>
      <c r="D1776">
        <v>65</v>
      </c>
      <c r="E1776">
        <v>36</v>
      </c>
      <c r="F1776">
        <v>7015000</v>
      </c>
      <c r="G1776" t="s">
        <v>1699</v>
      </c>
      <c r="H1776" t="s">
        <v>2198</v>
      </c>
      <c r="I1776" t="s">
        <v>582</v>
      </c>
      <c r="J1776" t="s">
        <v>598</v>
      </c>
      <c r="K1776" t="s">
        <v>2225</v>
      </c>
      <c r="L1776" t="s">
        <v>2325</v>
      </c>
      <c r="M1776" t="s">
        <v>2320</v>
      </c>
      <c r="N1776" t="s">
        <v>1745</v>
      </c>
      <c r="O1776" t="s">
        <v>660</v>
      </c>
      <c r="P1776" t="s">
        <v>1129</v>
      </c>
      <c r="Q1776" t="s">
        <v>2322</v>
      </c>
      <c r="R1776" t="s">
        <v>2326</v>
      </c>
    </row>
    <row r="1777" spans="1:22" x14ac:dyDescent="0.2">
      <c r="A1777" s="1124">
        <v>11065367017000</v>
      </c>
      <c r="B1777" t="s">
        <v>1624</v>
      </c>
      <c r="C1777">
        <v>10</v>
      </c>
      <c r="D1777">
        <v>65</v>
      </c>
      <c r="E1777">
        <v>36</v>
      </c>
      <c r="F1777">
        <v>7017000</v>
      </c>
      <c r="G1777" t="s">
        <v>2341</v>
      </c>
      <c r="H1777" t="s">
        <v>2198</v>
      </c>
      <c r="I1777" t="s">
        <v>582</v>
      </c>
      <c r="J1777" t="s">
        <v>598</v>
      </c>
      <c r="K1777" t="s">
        <v>2225</v>
      </c>
      <c r="L1777" t="s">
        <v>2325</v>
      </c>
      <c r="M1777" t="s">
        <v>2320</v>
      </c>
      <c r="N1777" t="s">
        <v>1745</v>
      </c>
      <c r="O1777" t="s">
        <v>660</v>
      </c>
      <c r="P1777" t="s">
        <v>1129</v>
      </c>
      <c r="Q1777" t="s">
        <v>2322</v>
      </c>
      <c r="R1777" t="s">
        <v>2326</v>
      </c>
    </row>
    <row r="1778" spans="1:22" x14ac:dyDescent="0.2">
      <c r="A1778" s="1124">
        <v>11065367019000</v>
      </c>
      <c r="B1778" t="s">
        <v>1624</v>
      </c>
      <c r="C1778">
        <v>10</v>
      </c>
      <c r="D1778">
        <v>65</v>
      </c>
      <c r="E1778">
        <v>36</v>
      </c>
      <c r="F1778">
        <v>7019000</v>
      </c>
      <c r="G1778" t="s">
        <v>1735</v>
      </c>
      <c r="H1778" t="s">
        <v>2198</v>
      </c>
      <c r="I1778" t="s">
        <v>582</v>
      </c>
      <c r="J1778" t="s">
        <v>598</v>
      </c>
      <c r="K1778" t="s">
        <v>2225</v>
      </c>
      <c r="L1778" t="s">
        <v>2325</v>
      </c>
      <c r="M1778" t="s">
        <v>2320</v>
      </c>
      <c r="N1778" t="s">
        <v>1745</v>
      </c>
      <c r="O1778" t="s">
        <v>660</v>
      </c>
      <c r="P1778" t="s">
        <v>1129</v>
      </c>
      <c r="Q1778" t="s">
        <v>2322</v>
      </c>
      <c r="R1778" t="s">
        <v>2326</v>
      </c>
    </row>
    <row r="1779" spans="1:22" x14ac:dyDescent="0.2">
      <c r="A1779" s="1124">
        <v>11065367020000</v>
      </c>
      <c r="B1779" t="s">
        <v>1624</v>
      </c>
      <c r="C1779">
        <v>10</v>
      </c>
      <c r="D1779">
        <v>65</v>
      </c>
      <c r="E1779">
        <v>36</v>
      </c>
      <c r="F1779">
        <v>7020000</v>
      </c>
      <c r="G1779" t="s">
        <v>1741</v>
      </c>
      <c r="H1779" t="s">
        <v>2198</v>
      </c>
      <c r="I1779" t="s">
        <v>582</v>
      </c>
      <c r="J1779" t="s">
        <v>598</v>
      </c>
      <c r="K1779" t="s">
        <v>2225</v>
      </c>
      <c r="L1779" t="s">
        <v>2325</v>
      </c>
      <c r="M1779" t="s">
        <v>2320</v>
      </c>
      <c r="N1779" t="s">
        <v>1745</v>
      </c>
      <c r="O1779" t="s">
        <v>660</v>
      </c>
      <c r="P1779" t="s">
        <v>1129</v>
      </c>
      <c r="Q1779" t="s">
        <v>2322</v>
      </c>
      <c r="R1779" t="s">
        <v>2326</v>
      </c>
    </row>
    <row r="1780" spans="1:22" x14ac:dyDescent="0.2">
      <c r="A1780" s="1124">
        <v>11065367021000</v>
      </c>
      <c r="B1780" t="s">
        <v>1624</v>
      </c>
      <c r="C1780">
        <v>10</v>
      </c>
      <c r="D1780">
        <v>65</v>
      </c>
      <c r="E1780">
        <v>36</v>
      </c>
      <c r="F1780">
        <v>7021000</v>
      </c>
      <c r="G1780" t="s">
        <v>1771</v>
      </c>
      <c r="H1780" t="s">
        <v>2198</v>
      </c>
      <c r="I1780" t="s">
        <v>582</v>
      </c>
      <c r="J1780" t="s">
        <v>598</v>
      </c>
      <c r="K1780" t="s">
        <v>2225</v>
      </c>
      <c r="L1780" t="s">
        <v>2325</v>
      </c>
      <c r="M1780" t="s">
        <v>2320</v>
      </c>
      <c r="N1780" t="s">
        <v>1745</v>
      </c>
      <c r="O1780" t="s">
        <v>660</v>
      </c>
      <c r="P1780" t="s">
        <v>1129</v>
      </c>
      <c r="Q1780" t="s">
        <v>2322</v>
      </c>
      <c r="R1780" t="s">
        <v>2326</v>
      </c>
    </row>
    <row r="1781" spans="1:22" x14ac:dyDescent="0.2">
      <c r="A1781" s="1124">
        <v>11065367031000</v>
      </c>
      <c r="B1781" t="s">
        <v>1624</v>
      </c>
      <c r="C1781">
        <v>10</v>
      </c>
      <c r="D1781">
        <v>65</v>
      </c>
      <c r="E1781">
        <v>36</v>
      </c>
      <c r="F1781">
        <v>7031000</v>
      </c>
      <c r="G1781" t="s">
        <v>1632</v>
      </c>
      <c r="H1781" t="s">
        <v>2198</v>
      </c>
      <c r="I1781" t="s">
        <v>582</v>
      </c>
      <c r="J1781" t="s">
        <v>598</v>
      </c>
      <c r="K1781" t="s">
        <v>2225</v>
      </c>
      <c r="L1781" t="s">
        <v>2325</v>
      </c>
      <c r="M1781" t="s">
        <v>2320</v>
      </c>
      <c r="N1781" t="s">
        <v>1745</v>
      </c>
      <c r="O1781" t="s">
        <v>660</v>
      </c>
      <c r="P1781" t="s">
        <v>1129</v>
      </c>
      <c r="Q1781" t="s">
        <v>2322</v>
      </c>
      <c r="R1781" t="s">
        <v>2326</v>
      </c>
      <c r="U1781">
        <v>2903.4</v>
      </c>
      <c r="V1781">
        <v>13776.48</v>
      </c>
    </row>
    <row r="1782" spans="1:22" x14ac:dyDescent="0.2">
      <c r="A1782" s="1124">
        <v>11065367032000</v>
      </c>
      <c r="B1782" t="s">
        <v>1624</v>
      </c>
      <c r="C1782">
        <v>10</v>
      </c>
      <c r="D1782">
        <v>65</v>
      </c>
      <c r="E1782">
        <v>36</v>
      </c>
      <c r="F1782">
        <v>7032000</v>
      </c>
      <c r="G1782" t="s">
        <v>1633</v>
      </c>
      <c r="H1782" t="s">
        <v>2198</v>
      </c>
      <c r="I1782" t="s">
        <v>582</v>
      </c>
      <c r="J1782" t="s">
        <v>598</v>
      </c>
      <c r="K1782" t="s">
        <v>2225</v>
      </c>
      <c r="L1782" t="s">
        <v>2325</v>
      </c>
      <c r="M1782" t="s">
        <v>2320</v>
      </c>
      <c r="N1782" t="s">
        <v>1745</v>
      </c>
      <c r="O1782" t="s">
        <v>660</v>
      </c>
      <c r="P1782" t="s">
        <v>1129</v>
      </c>
      <c r="Q1782" t="s">
        <v>2322</v>
      </c>
      <c r="R1782" t="s">
        <v>2326</v>
      </c>
    </row>
    <row r="1783" spans="1:22" x14ac:dyDescent="0.2">
      <c r="A1783" s="1124">
        <v>11065367033000</v>
      </c>
      <c r="B1783" t="s">
        <v>1624</v>
      </c>
      <c r="C1783">
        <v>10</v>
      </c>
      <c r="D1783">
        <v>65</v>
      </c>
      <c r="E1783">
        <v>36</v>
      </c>
      <c r="F1783">
        <v>7033000</v>
      </c>
      <c r="G1783" t="s">
        <v>1668</v>
      </c>
      <c r="H1783" t="s">
        <v>2198</v>
      </c>
      <c r="I1783" t="s">
        <v>582</v>
      </c>
      <c r="J1783" t="s">
        <v>598</v>
      </c>
      <c r="K1783" t="s">
        <v>2225</v>
      </c>
      <c r="L1783" t="s">
        <v>2325</v>
      </c>
      <c r="M1783" t="s">
        <v>2320</v>
      </c>
      <c r="N1783" t="s">
        <v>1745</v>
      </c>
      <c r="O1783" t="s">
        <v>660</v>
      </c>
      <c r="P1783" t="s">
        <v>1129</v>
      </c>
      <c r="Q1783" t="s">
        <v>2322</v>
      </c>
      <c r="R1783" t="s">
        <v>2326</v>
      </c>
      <c r="U1783">
        <v>0</v>
      </c>
      <c r="V1783">
        <v>284.77999999999997</v>
      </c>
    </row>
    <row r="1784" spans="1:22" x14ac:dyDescent="0.2">
      <c r="A1784" s="1124">
        <v>11065367034000</v>
      </c>
      <c r="B1784" t="s">
        <v>1624</v>
      </c>
      <c r="C1784">
        <v>10</v>
      </c>
      <c r="D1784">
        <v>65</v>
      </c>
      <c r="E1784">
        <v>36</v>
      </c>
      <c r="F1784">
        <v>7034000</v>
      </c>
      <c r="G1784" t="s">
        <v>1634</v>
      </c>
      <c r="H1784" t="s">
        <v>2198</v>
      </c>
      <c r="I1784" t="s">
        <v>582</v>
      </c>
      <c r="J1784" t="s">
        <v>598</v>
      </c>
      <c r="K1784" t="s">
        <v>2225</v>
      </c>
      <c r="L1784" t="s">
        <v>2325</v>
      </c>
      <c r="M1784" t="s">
        <v>2320</v>
      </c>
      <c r="N1784" t="s">
        <v>1745</v>
      </c>
      <c r="O1784" t="s">
        <v>660</v>
      </c>
      <c r="P1784" t="s">
        <v>1129</v>
      </c>
      <c r="Q1784" t="s">
        <v>2322</v>
      </c>
      <c r="R1784" t="s">
        <v>2326</v>
      </c>
      <c r="U1784">
        <v>177.84</v>
      </c>
      <c r="V1784">
        <v>801.48</v>
      </c>
    </row>
    <row r="1785" spans="1:22" x14ac:dyDescent="0.2">
      <c r="A1785" s="1124">
        <v>11065367035000</v>
      </c>
      <c r="B1785" t="s">
        <v>1624</v>
      </c>
      <c r="C1785">
        <v>10</v>
      </c>
      <c r="D1785">
        <v>65</v>
      </c>
      <c r="E1785">
        <v>36</v>
      </c>
      <c r="F1785">
        <v>7035000</v>
      </c>
      <c r="G1785" t="s">
        <v>2222</v>
      </c>
      <c r="H1785" t="s">
        <v>2198</v>
      </c>
      <c r="I1785" t="s">
        <v>582</v>
      </c>
      <c r="J1785" t="s">
        <v>598</v>
      </c>
      <c r="K1785" t="s">
        <v>2225</v>
      </c>
      <c r="L1785" t="s">
        <v>2325</v>
      </c>
      <c r="M1785" t="s">
        <v>2320</v>
      </c>
      <c r="N1785" t="s">
        <v>1745</v>
      </c>
      <c r="O1785" t="s">
        <v>660</v>
      </c>
      <c r="P1785" t="s">
        <v>1129</v>
      </c>
      <c r="Q1785" t="s">
        <v>2322</v>
      </c>
      <c r="R1785" t="s">
        <v>2326</v>
      </c>
    </row>
    <row r="1786" spans="1:22" x14ac:dyDescent="0.2">
      <c r="A1786" s="1124">
        <v>11065367215000</v>
      </c>
      <c r="B1786" t="s">
        <v>1624</v>
      </c>
      <c r="C1786">
        <v>10</v>
      </c>
      <c r="D1786">
        <v>65</v>
      </c>
      <c r="E1786">
        <v>36</v>
      </c>
      <c r="F1786">
        <v>7215000</v>
      </c>
      <c r="G1786" t="s">
        <v>1743</v>
      </c>
      <c r="H1786" t="s">
        <v>2198</v>
      </c>
      <c r="I1786" t="s">
        <v>582</v>
      </c>
      <c r="J1786" t="s">
        <v>598</v>
      </c>
      <c r="K1786" t="s">
        <v>2225</v>
      </c>
      <c r="L1786" t="s">
        <v>2325</v>
      </c>
      <c r="M1786" t="s">
        <v>2320</v>
      </c>
      <c r="N1786" t="s">
        <v>1745</v>
      </c>
      <c r="O1786" t="s">
        <v>660</v>
      </c>
      <c r="P1786" t="s">
        <v>1129</v>
      </c>
      <c r="Q1786" t="s">
        <v>2322</v>
      </c>
      <c r="R1786" t="s">
        <v>2326</v>
      </c>
    </row>
    <row r="1787" spans="1:22" x14ac:dyDescent="0.2">
      <c r="A1787" s="1124">
        <v>11065367220000</v>
      </c>
      <c r="B1787" t="s">
        <v>1624</v>
      </c>
      <c r="C1787">
        <v>10</v>
      </c>
      <c r="D1787">
        <v>65</v>
      </c>
      <c r="E1787">
        <v>36</v>
      </c>
      <c r="F1787">
        <v>7220000</v>
      </c>
      <c r="G1787" t="s">
        <v>1757</v>
      </c>
      <c r="H1787" t="s">
        <v>2198</v>
      </c>
      <c r="I1787" t="s">
        <v>582</v>
      </c>
      <c r="J1787" t="s">
        <v>598</v>
      </c>
      <c r="K1787" t="s">
        <v>2225</v>
      </c>
      <c r="L1787" t="s">
        <v>2325</v>
      </c>
      <c r="M1787" t="s">
        <v>2320</v>
      </c>
      <c r="N1787" t="s">
        <v>1745</v>
      </c>
      <c r="O1787" t="s">
        <v>660</v>
      </c>
      <c r="P1787" t="s">
        <v>1129</v>
      </c>
      <c r="Q1787" t="s">
        <v>2322</v>
      </c>
      <c r="R1787" t="s">
        <v>2326</v>
      </c>
    </row>
    <row r="1788" spans="1:22" x14ac:dyDescent="0.2">
      <c r="A1788" s="1124">
        <v>11065367240000</v>
      </c>
      <c r="B1788" t="s">
        <v>1624</v>
      </c>
      <c r="C1788">
        <v>10</v>
      </c>
      <c r="D1788">
        <v>65</v>
      </c>
      <c r="E1788">
        <v>36</v>
      </c>
      <c r="F1788">
        <v>7240000</v>
      </c>
      <c r="G1788" t="s">
        <v>1636</v>
      </c>
      <c r="H1788" t="s">
        <v>2198</v>
      </c>
      <c r="I1788" t="s">
        <v>582</v>
      </c>
      <c r="J1788" t="s">
        <v>598</v>
      </c>
      <c r="K1788" t="s">
        <v>2225</v>
      </c>
      <c r="L1788" t="s">
        <v>2325</v>
      </c>
      <c r="M1788" t="s">
        <v>2320</v>
      </c>
      <c r="N1788" t="s">
        <v>1745</v>
      </c>
      <c r="O1788" t="s">
        <v>660</v>
      </c>
      <c r="P1788" t="s">
        <v>1129</v>
      </c>
      <c r="Q1788" t="s">
        <v>2322</v>
      </c>
      <c r="R1788" t="s">
        <v>2326</v>
      </c>
    </row>
    <row r="1789" spans="1:22" x14ac:dyDescent="0.2">
      <c r="A1789" s="1124">
        <v>11065367260000</v>
      </c>
      <c r="B1789" t="s">
        <v>1624</v>
      </c>
      <c r="C1789">
        <v>10</v>
      </c>
      <c r="D1789">
        <v>65</v>
      </c>
      <c r="E1789">
        <v>36</v>
      </c>
      <c r="F1789">
        <v>7260000</v>
      </c>
      <c r="G1789" t="s">
        <v>1758</v>
      </c>
      <c r="H1789" t="s">
        <v>2198</v>
      </c>
      <c r="I1789" t="s">
        <v>582</v>
      </c>
      <c r="J1789" t="s">
        <v>598</v>
      </c>
      <c r="K1789" t="s">
        <v>2225</v>
      </c>
      <c r="L1789" t="s">
        <v>2325</v>
      </c>
      <c r="M1789" t="s">
        <v>2320</v>
      </c>
      <c r="N1789" t="s">
        <v>1745</v>
      </c>
      <c r="O1789" t="s">
        <v>660</v>
      </c>
      <c r="P1789" t="s">
        <v>1129</v>
      </c>
      <c r="Q1789" t="s">
        <v>2322</v>
      </c>
      <c r="R1789" t="s">
        <v>2326</v>
      </c>
    </row>
    <row r="1790" spans="1:22" x14ac:dyDescent="0.2">
      <c r="A1790" s="1124">
        <v>11065367365000</v>
      </c>
      <c r="B1790" t="s">
        <v>1624</v>
      </c>
      <c r="C1790">
        <v>10</v>
      </c>
      <c r="D1790">
        <v>65</v>
      </c>
      <c r="E1790">
        <v>36</v>
      </c>
      <c r="F1790">
        <v>7365000</v>
      </c>
      <c r="G1790" t="s">
        <v>1701</v>
      </c>
      <c r="H1790" t="s">
        <v>2198</v>
      </c>
      <c r="I1790" t="s">
        <v>582</v>
      </c>
      <c r="J1790" t="s">
        <v>598</v>
      </c>
      <c r="K1790" t="s">
        <v>2225</v>
      </c>
      <c r="L1790" t="s">
        <v>2325</v>
      </c>
      <c r="M1790" t="s">
        <v>2320</v>
      </c>
      <c r="N1790" t="s">
        <v>1745</v>
      </c>
      <c r="O1790" t="s">
        <v>660</v>
      </c>
      <c r="P1790" t="s">
        <v>1129</v>
      </c>
      <c r="Q1790" t="s">
        <v>2322</v>
      </c>
      <c r="R1790" t="s">
        <v>2326</v>
      </c>
    </row>
    <row r="1791" spans="1:22" x14ac:dyDescent="0.2">
      <c r="A1791" s="1124">
        <v>11065367575000</v>
      </c>
      <c r="B1791" t="s">
        <v>1624</v>
      </c>
      <c r="C1791">
        <v>10</v>
      </c>
      <c r="D1791">
        <v>65</v>
      </c>
      <c r="E1791">
        <v>36</v>
      </c>
      <c r="F1791">
        <v>7575000</v>
      </c>
      <c r="G1791" t="s">
        <v>1772</v>
      </c>
      <c r="H1791" t="s">
        <v>2198</v>
      </c>
      <c r="I1791" t="s">
        <v>582</v>
      </c>
      <c r="J1791" t="s">
        <v>598</v>
      </c>
      <c r="K1791" t="s">
        <v>2225</v>
      </c>
      <c r="L1791" t="s">
        <v>2325</v>
      </c>
      <c r="M1791" t="s">
        <v>2320</v>
      </c>
      <c r="N1791" t="s">
        <v>1745</v>
      </c>
      <c r="O1791" t="s">
        <v>660</v>
      </c>
      <c r="P1791" t="s">
        <v>1129</v>
      </c>
      <c r="Q1791" t="s">
        <v>2322</v>
      </c>
      <c r="R1791" t="s">
        <v>2326</v>
      </c>
    </row>
    <row r="1792" spans="1:22" x14ac:dyDescent="0.2">
      <c r="A1792" s="1124">
        <v>11065367636000</v>
      </c>
      <c r="B1792" t="s">
        <v>1624</v>
      </c>
      <c r="C1792">
        <v>10</v>
      </c>
      <c r="D1792">
        <v>65</v>
      </c>
      <c r="E1792">
        <v>36</v>
      </c>
      <c r="F1792">
        <v>7636000</v>
      </c>
      <c r="G1792" t="s">
        <v>1765</v>
      </c>
      <c r="H1792" t="s">
        <v>2198</v>
      </c>
      <c r="I1792" t="s">
        <v>582</v>
      </c>
      <c r="J1792" t="s">
        <v>598</v>
      </c>
      <c r="K1792" t="s">
        <v>2225</v>
      </c>
      <c r="L1792" t="s">
        <v>2325</v>
      </c>
      <c r="M1792" t="s">
        <v>2320</v>
      </c>
      <c r="N1792" t="s">
        <v>1745</v>
      </c>
      <c r="O1792" t="s">
        <v>660</v>
      </c>
      <c r="P1792" t="s">
        <v>1129</v>
      </c>
      <c r="Q1792" t="s">
        <v>2322</v>
      </c>
      <c r="R1792" t="s">
        <v>2326</v>
      </c>
      <c r="U1792">
        <v>4110.58</v>
      </c>
      <c r="V1792">
        <v>6353.57</v>
      </c>
    </row>
    <row r="1793" spans="1:22" x14ac:dyDescent="0.2">
      <c r="A1793" s="1124">
        <v>11065367658000</v>
      </c>
      <c r="B1793" t="s">
        <v>1624</v>
      </c>
      <c r="C1793">
        <v>10</v>
      </c>
      <c r="D1793">
        <v>65</v>
      </c>
      <c r="E1793">
        <v>36</v>
      </c>
      <c r="F1793">
        <v>7658000</v>
      </c>
      <c r="G1793" t="s">
        <v>1766</v>
      </c>
      <c r="H1793" t="s">
        <v>2198</v>
      </c>
      <c r="I1793" t="s">
        <v>582</v>
      </c>
      <c r="J1793" t="s">
        <v>598</v>
      </c>
      <c r="K1793" t="s">
        <v>2225</v>
      </c>
      <c r="L1793" t="s">
        <v>2325</v>
      </c>
      <c r="M1793" t="s">
        <v>2320</v>
      </c>
      <c r="N1793" t="s">
        <v>1745</v>
      </c>
      <c r="O1793" t="s">
        <v>660</v>
      </c>
      <c r="P1793" t="s">
        <v>1129</v>
      </c>
      <c r="Q1793" t="s">
        <v>2322</v>
      </c>
      <c r="R1793" t="s">
        <v>2326</v>
      </c>
    </row>
    <row r="1794" spans="1:22" x14ac:dyDescent="0.2">
      <c r="A1794" s="1124">
        <v>11065367705000</v>
      </c>
      <c r="B1794" t="s">
        <v>1624</v>
      </c>
      <c r="C1794">
        <v>10</v>
      </c>
      <c r="D1794">
        <v>65</v>
      </c>
      <c r="E1794">
        <v>36</v>
      </c>
      <c r="F1794">
        <v>7705000</v>
      </c>
      <c r="G1794" t="s">
        <v>1767</v>
      </c>
      <c r="H1794" t="s">
        <v>2198</v>
      </c>
      <c r="I1794" t="s">
        <v>582</v>
      </c>
      <c r="J1794" t="s">
        <v>598</v>
      </c>
      <c r="K1794" t="s">
        <v>2225</v>
      </c>
      <c r="L1794" t="s">
        <v>2325</v>
      </c>
      <c r="M1794" t="s">
        <v>2320</v>
      </c>
      <c r="N1794" t="s">
        <v>1745</v>
      </c>
      <c r="O1794" t="s">
        <v>660</v>
      </c>
      <c r="P1794" t="s">
        <v>1129</v>
      </c>
      <c r="Q1794" t="s">
        <v>2322</v>
      </c>
      <c r="R1794" t="s">
        <v>2326</v>
      </c>
      <c r="U1794">
        <v>13049.11</v>
      </c>
      <c r="V1794">
        <v>41645.25</v>
      </c>
    </row>
    <row r="1795" spans="1:22" x14ac:dyDescent="0.2">
      <c r="A1795" s="1124">
        <v>11065367785000</v>
      </c>
      <c r="B1795" t="s">
        <v>1624</v>
      </c>
      <c r="C1795">
        <v>10</v>
      </c>
      <c r="D1795">
        <v>65</v>
      </c>
      <c r="E1795">
        <v>36</v>
      </c>
      <c r="F1795">
        <v>7785000</v>
      </c>
      <c r="G1795" t="s">
        <v>1638</v>
      </c>
      <c r="H1795" t="s">
        <v>2198</v>
      </c>
      <c r="I1795" t="s">
        <v>582</v>
      </c>
      <c r="J1795" t="s">
        <v>598</v>
      </c>
      <c r="K1795" t="s">
        <v>2225</v>
      </c>
      <c r="L1795" t="s">
        <v>2325</v>
      </c>
      <c r="M1795" t="s">
        <v>2320</v>
      </c>
      <c r="N1795" t="s">
        <v>1745</v>
      </c>
      <c r="O1795" t="s">
        <v>660</v>
      </c>
      <c r="P1795" t="s">
        <v>1129</v>
      </c>
      <c r="Q1795" t="s">
        <v>2322</v>
      </c>
      <c r="R1795" t="s">
        <v>2326</v>
      </c>
    </row>
    <row r="1796" spans="1:22" x14ac:dyDescent="0.2">
      <c r="A1796" s="1124">
        <v>11065367851000</v>
      </c>
      <c r="B1796" t="s">
        <v>1624</v>
      </c>
      <c r="C1796">
        <v>10</v>
      </c>
      <c r="D1796">
        <v>65</v>
      </c>
      <c r="E1796">
        <v>36</v>
      </c>
      <c r="F1796">
        <v>7851000</v>
      </c>
      <c r="G1796" t="s">
        <v>1768</v>
      </c>
      <c r="H1796" t="s">
        <v>2198</v>
      </c>
      <c r="I1796" t="s">
        <v>582</v>
      </c>
      <c r="J1796" t="s">
        <v>598</v>
      </c>
      <c r="K1796" t="s">
        <v>2225</v>
      </c>
      <c r="L1796" t="s">
        <v>2325</v>
      </c>
      <c r="M1796" t="s">
        <v>2320</v>
      </c>
      <c r="N1796" t="s">
        <v>1745</v>
      </c>
      <c r="O1796" t="s">
        <v>660</v>
      </c>
      <c r="P1796" t="s">
        <v>1129</v>
      </c>
      <c r="Q1796" t="s">
        <v>2322</v>
      </c>
      <c r="R1796" t="s">
        <v>2326</v>
      </c>
      <c r="U1796">
        <v>0</v>
      </c>
      <c r="V1796">
        <v>17628.89</v>
      </c>
    </row>
    <row r="1797" spans="1:22" x14ac:dyDescent="0.2">
      <c r="A1797" s="1124">
        <v>11065367859000</v>
      </c>
      <c r="B1797" t="s">
        <v>1624</v>
      </c>
      <c r="C1797">
        <v>10</v>
      </c>
      <c r="D1797">
        <v>65</v>
      </c>
      <c r="E1797">
        <v>36</v>
      </c>
      <c r="F1797">
        <v>7859000</v>
      </c>
      <c r="G1797" t="s">
        <v>1769</v>
      </c>
      <c r="H1797" t="s">
        <v>2198</v>
      </c>
      <c r="I1797" t="s">
        <v>582</v>
      </c>
      <c r="J1797" t="s">
        <v>598</v>
      </c>
      <c r="K1797" t="s">
        <v>2225</v>
      </c>
      <c r="L1797" t="s">
        <v>2325</v>
      </c>
      <c r="M1797" t="s">
        <v>2320</v>
      </c>
      <c r="N1797" t="s">
        <v>1745</v>
      </c>
      <c r="O1797" t="s">
        <v>660</v>
      </c>
      <c r="P1797" t="s">
        <v>1129</v>
      </c>
      <c r="Q1797" t="s">
        <v>2322</v>
      </c>
      <c r="R1797" t="s">
        <v>2326</v>
      </c>
      <c r="U1797">
        <v>352.87</v>
      </c>
      <c r="V1797">
        <v>22062.28</v>
      </c>
    </row>
    <row r="1798" spans="1:22" x14ac:dyDescent="0.2">
      <c r="A1798" s="1124">
        <v>11065367860000</v>
      </c>
      <c r="B1798" t="s">
        <v>1624</v>
      </c>
      <c r="C1798">
        <v>10</v>
      </c>
      <c r="D1798">
        <v>65</v>
      </c>
      <c r="E1798">
        <v>36</v>
      </c>
      <c r="F1798">
        <v>7860000</v>
      </c>
      <c r="G1798" t="s">
        <v>2348</v>
      </c>
      <c r="H1798" t="s">
        <v>2198</v>
      </c>
      <c r="I1798" t="s">
        <v>582</v>
      </c>
      <c r="J1798" t="s">
        <v>598</v>
      </c>
      <c r="K1798" t="s">
        <v>2225</v>
      </c>
      <c r="L1798" t="s">
        <v>2325</v>
      </c>
      <c r="M1798" t="s">
        <v>2320</v>
      </c>
      <c r="N1798" t="s">
        <v>1745</v>
      </c>
      <c r="O1798" t="s">
        <v>660</v>
      </c>
      <c r="P1798" t="s">
        <v>1129</v>
      </c>
      <c r="Q1798" t="s">
        <v>2322</v>
      </c>
      <c r="R1798" t="s">
        <v>2326</v>
      </c>
    </row>
    <row r="1799" spans="1:22" x14ac:dyDescent="0.2">
      <c r="A1799" s="1124">
        <v>11065367867000</v>
      </c>
      <c r="B1799" t="s">
        <v>1624</v>
      </c>
      <c r="C1799">
        <v>10</v>
      </c>
      <c r="D1799">
        <v>65</v>
      </c>
      <c r="E1799">
        <v>36</v>
      </c>
      <c r="F1799">
        <v>7867000</v>
      </c>
      <c r="G1799" t="s">
        <v>1770</v>
      </c>
      <c r="H1799" t="s">
        <v>2198</v>
      </c>
      <c r="I1799" t="s">
        <v>582</v>
      </c>
      <c r="J1799" t="s">
        <v>598</v>
      </c>
      <c r="K1799" t="s">
        <v>2225</v>
      </c>
      <c r="L1799" t="s">
        <v>2325</v>
      </c>
      <c r="M1799" t="s">
        <v>2320</v>
      </c>
      <c r="N1799" t="s">
        <v>1745</v>
      </c>
      <c r="O1799" t="s">
        <v>660</v>
      </c>
      <c r="P1799" t="s">
        <v>1129</v>
      </c>
      <c r="Q1799" t="s">
        <v>2322</v>
      </c>
      <c r="R1799" t="s">
        <v>2326</v>
      </c>
      <c r="U1799">
        <v>0</v>
      </c>
      <c r="V1799">
        <v>821.47</v>
      </c>
    </row>
    <row r="1800" spans="1:22" x14ac:dyDescent="0.2">
      <c r="A1800" s="1124">
        <v>11065377010000</v>
      </c>
      <c r="B1800" t="s">
        <v>1624</v>
      </c>
      <c r="C1800">
        <v>10</v>
      </c>
      <c r="D1800">
        <v>65</v>
      </c>
      <c r="E1800">
        <v>37</v>
      </c>
      <c r="F1800">
        <v>7010000</v>
      </c>
      <c r="G1800" t="s">
        <v>1628</v>
      </c>
      <c r="H1800" t="s">
        <v>2198</v>
      </c>
      <c r="I1800" t="s">
        <v>582</v>
      </c>
      <c r="J1800" t="s">
        <v>598</v>
      </c>
      <c r="K1800" t="s">
        <v>2225</v>
      </c>
      <c r="L1800" t="s">
        <v>2325</v>
      </c>
      <c r="M1800" t="s">
        <v>2320</v>
      </c>
      <c r="N1800" t="s">
        <v>1745</v>
      </c>
      <c r="O1800" t="s">
        <v>660</v>
      </c>
      <c r="P1800" t="s">
        <v>1129</v>
      </c>
      <c r="Q1800" t="s">
        <v>2322</v>
      </c>
      <c r="R1800" t="s">
        <v>2326</v>
      </c>
      <c r="U1800">
        <v>60875.23</v>
      </c>
      <c r="V1800">
        <v>259697.97</v>
      </c>
    </row>
    <row r="1801" spans="1:22" x14ac:dyDescent="0.2">
      <c r="A1801" s="1124">
        <v>11065377011000</v>
      </c>
      <c r="B1801" t="s">
        <v>1624</v>
      </c>
      <c r="C1801">
        <v>10</v>
      </c>
      <c r="D1801">
        <v>65</v>
      </c>
      <c r="E1801">
        <v>37</v>
      </c>
      <c r="F1801">
        <v>7011000</v>
      </c>
      <c r="G1801" t="s">
        <v>1642</v>
      </c>
      <c r="H1801" t="s">
        <v>2198</v>
      </c>
      <c r="I1801" t="s">
        <v>582</v>
      </c>
      <c r="J1801" t="s">
        <v>598</v>
      </c>
      <c r="K1801" t="s">
        <v>2225</v>
      </c>
      <c r="L1801" t="s">
        <v>2325</v>
      </c>
      <c r="M1801" t="s">
        <v>2320</v>
      </c>
      <c r="N1801" t="s">
        <v>1745</v>
      </c>
      <c r="O1801" t="s">
        <v>660</v>
      </c>
      <c r="P1801" t="s">
        <v>1129</v>
      </c>
      <c r="Q1801" t="s">
        <v>2322</v>
      </c>
      <c r="R1801" t="s">
        <v>2326</v>
      </c>
    </row>
    <row r="1802" spans="1:22" x14ac:dyDescent="0.2">
      <c r="A1802" s="1124">
        <v>11065377012000</v>
      </c>
      <c r="B1802" t="s">
        <v>1624</v>
      </c>
      <c r="C1802">
        <v>10</v>
      </c>
      <c r="D1802">
        <v>65</v>
      </c>
      <c r="E1802">
        <v>37</v>
      </c>
      <c r="F1802">
        <v>7012000</v>
      </c>
      <c r="G1802" t="s">
        <v>1629</v>
      </c>
      <c r="H1802" t="s">
        <v>2198</v>
      </c>
      <c r="I1802" t="s">
        <v>582</v>
      </c>
      <c r="J1802" t="s">
        <v>598</v>
      </c>
      <c r="K1802" t="s">
        <v>2225</v>
      </c>
      <c r="L1802" t="s">
        <v>2325</v>
      </c>
      <c r="M1802" t="s">
        <v>2320</v>
      </c>
      <c r="N1802" t="s">
        <v>1745</v>
      </c>
      <c r="O1802" t="s">
        <v>660</v>
      </c>
      <c r="P1802" t="s">
        <v>1129</v>
      </c>
      <c r="Q1802" t="s">
        <v>2322</v>
      </c>
      <c r="R1802" t="s">
        <v>2326</v>
      </c>
      <c r="U1802">
        <v>184.08</v>
      </c>
      <c r="V1802">
        <v>689.57</v>
      </c>
    </row>
    <row r="1803" spans="1:22" x14ac:dyDescent="0.2">
      <c r="A1803" s="1124">
        <v>11065377013000</v>
      </c>
      <c r="B1803" t="s">
        <v>1624</v>
      </c>
      <c r="C1803">
        <v>10</v>
      </c>
      <c r="D1803">
        <v>65</v>
      </c>
      <c r="E1803">
        <v>37</v>
      </c>
      <c r="F1803">
        <v>7013000</v>
      </c>
      <c r="G1803" t="s">
        <v>1698</v>
      </c>
      <c r="H1803" t="s">
        <v>2198</v>
      </c>
      <c r="I1803" t="s">
        <v>582</v>
      </c>
      <c r="J1803" t="s">
        <v>598</v>
      </c>
      <c r="K1803" t="s">
        <v>2225</v>
      </c>
      <c r="L1803" t="s">
        <v>2325</v>
      </c>
      <c r="M1803" t="s">
        <v>2320</v>
      </c>
      <c r="N1803" t="s">
        <v>1745</v>
      </c>
      <c r="O1803" t="s">
        <v>660</v>
      </c>
      <c r="P1803" t="s">
        <v>1129</v>
      </c>
      <c r="Q1803" t="s">
        <v>2322</v>
      </c>
      <c r="R1803" t="s">
        <v>2326</v>
      </c>
      <c r="U1803">
        <v>374</v>
      </c>
      <c r="V1803">
        <v>1496</v>
      </c>
    </row>
    <row r="1804" spans="1:22" x14ac:dyDescent="0.2">
      <c r="A1804" s="1124">
        <v>11065377014000</v>
      </c>
      <c r="B1804" t="s">
        <v>1624</v>
      </c>
      <c r="C1804">
        <v>10</v>
      </c>
      <c r="D1804">
        <v>65</v>
      </c>
      <c r="E1804">
        <v>37</v>
      </c>
      <c r="F1804">
        <v>7014000</v>
      </c>
      <c r="G1804" t="s">
        <v>1630</v>
      </c>
      <c r="H1804" t="s">
        <v>2198</v>
      </c>
      <c r="I1804" t="s">
        <v>582</v>
      </c>
      <c r="J1804" t="s">
        <v>598</v>
      </c>
      <c r="K1804" t="s">
        <v>2225</v>
      </c>
      <c r="L1804" t="s">
        <v>2325</v>
      </c>
      <c r="M1804" t="s">
        <v>2320</v>
      </c>
      <c r="N1804" t="s">
        <v>1745</v>
      </c>
      <c r="O1804" t="s">
        <v>660</v>
      </c>
      <c r="P1804" t="s">
        <v>1129</v>
      </c>
      <c r="Q1804" t="s">
        <v>2322</v>
      </c>
      <c r="R1804" t="s">
        <v>2326</v>
      </c>
    </row>
    <row r="1805" spans="1:22" x14ac:dyDescent="0.2">
      <c r="A1805" s="1124">
        <v>11065377015000</v>
      </c>
      <c r="B1805" t="s">
        <v>1624</v>
      </c>
      <c r="C1805">
        <v>10</v>
      </c>
      <c r="D1805">
        <v>65</v>
      </c>
      <c r="E1805">
        <v>37</v>
      </c>
      <c r="F1805">
        <v>7015000</v>
      </c>
      <c r="G1805" t="s">
        <v>1699</v>
      </c>
      <c r="H1805" t="s">
        <v>2198</v>
      </c>
      <c r="I1805" t="s">
        <v>582</v>
      </c>
      <c r="J1805" t="s">
        <v>598</v>
      </c>
      <c r="K1805" t="s">
        <v>2225</v>
      </c>
      <c r="L1805" t="s">
        <v>2325</v>
      </c>
      <c r="M1805" t="s">
        <v>2320</v>
      </c>
      <c r="N1805" t="s">
        <v>1745</v>
      </c>
      <c r="O1805" t="s">
        <v>660</v>
      </c>
      <c r="P1805" t="s">
        <v>1129</v>
      </c>
      <c r="Q1805" t="s">
        <v>2322</v>
      </c>
      <c r="R1805" t="s">
        <v>2326</v>
      </c>
    </row>
    <row r="1806" spans="1:22" x14ac:dyDescent="0.2">
      <c r="A1806" s="1124">
        <v>11065377020000</v>
      </c>
      <c r="B1806" t="s">
        <v>1624</v>
      </c>
      <c r="C1806">
        <v>10</v>
      </c>
      <c r="D1806">
        <v>65</v>
      </c>
      <c r="E1806">
        <v>37</v>
      </c>
      <c r="F1806">
        <v>7020000</v>
      </c>
      <c r="G1806" t="s">
        <v>1741</v>
      </c>
      <c r="H1806" t="s">
        <v>2198</v>
      </c>
      <c r="I1806" t="s">
        <v>582</v>
      </c>
      <c r="J1806" t="s">
        <v>598</v>
      </c>
      <c r="K1806" t="s">
        <v>2225</v>
      </c>
      <c r="L1806" t="s">
        <v>2325</v>
      </c>
      <c r="M1806" t="s">
        <v>2320</v>
      </c>
      <c r="N1806" t="s">
        <v>1745</v>
      </c>
      <c r="O1806" t="s">
        <v>660</v>
      </c>
      <c r="P1806" t="s">
        <v>1129</v>
      </c>
      <c r="Q1806" t="s">
        <v>2322</v>
      </c>
      <c r="R1806" t="s">
        <v>2326</v>
      </c>
      <c r="U1806">
        <v>252</v>
      </c>
      <c r="V1806">
        <v>504</v>
      </c>
    </row>
    <row r="1807" spans="1:22" x14ac:dyDescent="0.2">
      <c r="A1807" s="1124">
        <v>11065377021000</v>
      </c>
      <c r="B1807" t="s">
        <v>1624</v>
      </c>
      <c r="C1807">
        <v>10</v>
      </c>
      <c r="D1807">
        <v>65</v>
      </c>
      <c r="E1807">
        <v>37</v>
      </c>
      <c r="F1807">
        <v>7021000</v>
      </c>
      <c r="G1807" t="s">
        <v>1771</v>
      </c>
      <c r="H1807" t="s">
        <v>2198</v>
      </c>
      <c r="I1807" t="s">
        <v>582</v>
      </c>
      <c r="J1807" t="s">
        <v>598</v>
      </c>
      <c r="K1807" t="s">
        <v>2225</v>
      </c>
      <c r="L1807" t="s">
        <v>2325</v>
      </c>
      <c r="M1807" t="s">
        <v>2320</v>
      </c>
      <c r="N1807" t="s">
        <v>1745</v>
      </c>
      <c r="O1807" t="s">
        <v>660</v>
      </c>
      <c r="P1807" t="s">
        <v>1129</v>
      </c>
      <c r="Q1807" t="s">
        <v>2322</v>
      </c>
      <c r="R1807" t="s">
        <v>2326</v>
      </c>
    </row>
    <row r="1808" spans="1:22" x14ac:dyDescent="0.2">
      <c r="A1808" s="1124">
        <v>11065377027000</v>
      </c>
      <c r="B1808" t="s">
        <v>1624</v>
      </c>
      <c r="C1808">
        <v>10</v>
      </c>
      <c r="D1808">
        <v>65</v>
      </c>
      <c r="E1808">
        <v>37</v>
      </c>
      <c r="F1808">
        <v>7027000</v>
      </c>
      <c r="G1808" t="s">
        <v>1631</v>
      </c>
      <c r="H1808" t="s">
        <v>2198</v>
      </c>
      <c r="I1808" t="s">
        <v>582</v>
      </c>
      <c r="J1808" t="s">
        <v>598</v>
      </c>
      <c r="K1808" t="s">
        <v>2225</v>
      </c>
      <c r="L1808" t="s">
        <v>2325</v>
      </c>
      <c r="M1808" t="s">
        <v>2320</v>
      </c>
      <c r="N1808" t="s">
        <v>1745</v>
      </c>
      <c r="O1808" t="s">
        <v>660</v>
      </c>
      <c r="P1808" t="s">
        <v>1129</v>
      </c>
      <c r="Q1808" t="s">
        <v>2322</v>
      </c>
      <c r="R1808" t="s">
        <v>2326</v>
      </c>
      <c r="U1808">
        <v>210</v>
      </c>
      <c r="V1808">
        <v>840</v>
      </c>
    </row>
    <row r="1809" spans="1:22" x14ac:dyDescent="0.2">
      <c r="A1809" s="1124">
        <v>11065377031000</v>
      </c>
      <c r="B1809" t="s">
        <v>1624</v>
      </c>
      <c r="C1809">
        <v>10</v>
      </c>
      <c r="D1809">
        <v>65</v>
      </c>
      <c r="E1809">
        <v>37</v>
      </c>
      <c r="F1809">
        <v>7031000</v>
      </c>
      <c r="G1809" t="s">
        <v>1632</v>
      </c>
      <c r="H1809" t="s">
        <v>2198</v>
      </c>
      <c r="I1809" t="s">
        <v>582</v>
      </c>
      <c r="J1809" t="s">
        <v>598</v>
      </c>
      <c r="K1809" t="s">
        <v>2225</v>
      </c>
      <c r="L1809" t="s">
        <v>2325</v>
      </c>
      <c r="M1809" t="s">
        <v>2320</v>
      </c>
      <c r="N1809" t="s">
        <v>1745</v>
      </c>
      <c r="O1809" t="s">
        <v>660</v>
      </c>
      <c r="P1809" t="s">
        <v>1129</v>
      </c>
      <c r="Q1809" t="s">
        <v>2322</v>
      </c>
      <c r="R1809" t="s">
        <v>2326</v>
      </c>
      <c r="U1809">
        <v>10561.05</v>
      </c>
      <c r="V1809">
        <v>43901.279999999999</v>
      </c>
    </row>
    <row r="1810" spans="1:22" x14ac:dyDescent="0.2">
      <c r="A1810" s="1124">
        <v>11065377032000</v>
      </c>
      <c r="B1810" t="s">
        <v>1624</v>
      </c>
      <c r="C1810">
        <v>10</v>
      </c>
      <c r="D1810">
        <v>65</v>
      </c>
      <c r="E1810">
        <v>37</v>
      </c>
      <c r="F1810">
        <v>7032000</v>
      </c>
      <c r="G1810" t="s">
        <v>1633</v>
      </c>
      <c r="H1810" t="s">
        <v>2198</v>
      </c>
      <c r="I1810" t="s">
        <v>582</v>
      </c>
      <c r="J1810" t="s">
        <v>598</v>
      </c>
      <c r="K1810" t="s">
        <v>2225</v>
      </c>
      <c r="L1810" t="s">
        <v>2325</v>
      </c>
      <c r="M1810" t="s">
        <v>2320</v>
      </c>
      <c r="N1810" t="s">
        <v>1745</v>
      </c>
      <c r="O1810" t="s">
        <v>660</v>
      </c>
      <c r="P1810" t="s">
        <v>1129</v>
      </c>
      <c r="Q1810" t="s">
        <v>2322</v>
      </c>
      <c r="R1810" t="s">
        <v>2326</v>
      </c>
      <c r="U1810">
        <v>1168.8</v>
      </c>
      <c r="V1810">
        <v>4675.2</v>
      </c>
    </row>
    <row r="1811" spans="1:22" x14ac:dyDescent="0.2">
      <c r="A1811" s="1124">
        <v>11065377033000</v>
      </c>
      <c r="B1811" t="s">
        <v>1624</v>
      </c>
      <c r="C1811">
        <v>10</v>
      </c>
      <c r="D1811">
        <v>65</v>
      </c>
      <c r="E1811">
        <v>37</v>
      </c>
      <c r="F1811">
        <v>7033000</v>
      </c>
      <c r="G1811" t="s">
        <v>1668</v>
      </c>
      <c r="H1811" t="s">
        <v>2198</v>
      </c>
      <c r="I1811" t="s">
        <v>582</v>
      </c>
      <c r="J1811" t="s">
        <v>598</v>
      </c>
      <c r="K1811" t="s">
        <v>2225</v>
      </c>
      <c r="L1811" t="s">
        <v>2325</v>
      </c>
      <c r="M1811" t="s">
        <v>2320</v>
      </c>
      <c r="N1811" t="s">
        <v>1745</v>
      </c>
      <c r="O1811" t="s">
        <v>660</v>
      </c>
      <c r="P1811" t="s">
        <v>1129</v>
      </c>
      <c r="Q1811" t="s">
        <v>2322</v>
      </c>
      <c r="R1811" t="s">
        <v>2326</v>
      </c>
      <c r="U1811">
        <v>349.88</v>
      </c>
      <c r="V1811">
        <v>1399.52</v>
      </c>
    </row>
    <row r="1812" spans="1:22" x14ac:dyDescent="0.2">
      <c r="A1812" s="1124">
        <v>11065377034000</v>
      </c>
      <c r="B1812" t="s">
        <v>1624</v>
      </c>
      <c r="C1812">
        <v>10</v>
      </c>
      <c r="D1812">
        <v>65</v>
      </c>
      <c r="E1812">
        <v>37</v>
      </c>
      <c r="F1812">
        <v>7034000</v>
      </c>
      <c r="G1812" t="s">
        <v>1634</v>
      </c>
      <c r="H1812" t="s">
        <v>2198</v>
      </c>
      <c r="I1812" t="s">
        <v>582</v>
      </c>
      <c r="J1812" t="s">
        <v>598</v>
      </c>
      <c r="K1812" t="s">
        <v>2225</v>
      </c>
      <c r="L1812" t="s">
        <v>2325</v>
      </c>
      <c r="M1812" t="s">
        <v>2320</v>
      </c>
      <c r="N1812" t="s">
        <v>1745</v>
      </c>
      <c r="O1812" t="s">
        <v>660</v>
      </c>
      <c r="P1812" t="s">
        <v>1129</v>
      </c>
      <c r="Q1812" t="s">
        <v>2322</v>
      </c>
      <c r="R1812" t="s">
        <v>2326</v>
      </c>
      <c r="U1812">
        <v>601.29999999999995</v>
      </c>
      <c r="V1812">
        <v>2566.16</v>
      </c>
    </row>
    <row r="1813" spans="1:22" x14ac:dyDescent="0.2">
      <c r="A1813" s="1124">
        <v>11065377035000</v>
      </c>
      <c r="B1813" t="s">
        <v>1624</v>
      </c>
      <c r="C1813">
        <v>10</v>
      </c>
      <c r="D1813">
        <v>65</v>
      </c>
      <c r="E1813">
        <v>37</v>
      </c>
      <c r="F1813">
        <v>7035000</v>
      </c>
      <c r="G1813" t="s">
        <v>2222</v>
      </c>
      <c r="H1813" t="s">
        <v>2198</v>
      </c>
      <c r="I1813" t="s">
        <v>582</v>
      </c>
      <c r="J1813" t="s">
        <v>598</v>
      </c>
      <c r="K1813" t="s">
        <v>2225</v>
      </c>
      <c r="L1813" t="s">
        <v>2325</v>
      </c>
      <c r="M1813" t="s">
        <v>2320</v>
      </c>
      <c r="N1813" t="s">
        <v>1745</v>
      </c>
      <c r="O1813" t="s">
        <v>660</v>
      </c>
      <c r="P1813" t="s">
        <v>1129</v>
      </c>
      <c r="Q1813" t="s">
        <v>2322</v>
      </c>
      <c r="R1813" t="s">
        <v>2326</v>
      </c>
    </row>
    <row r="1814" spans="1:22" x14ac:dyDescent="0.2">
      <c r="A1814" s="1124">
        <v>11065377575000</v>
      </c>
      <c r="B1814" t="s">
        <v>1624</v>
      </c>
      <c r="C1814">
        <v>10</v>
      </c>
      <c r="D1814">
        <v>65</v>
      </c>
      <c r="E1814">
        <v>37</v>
      </c>
      <c r="F1814">
        <v>7575000</v>
      </c>
      <c r="G1814" t="s">
        <v>1772</v>
      </c>
      <c r="H1814" t="s">
        <v>2198</v>
      </c>
      <c r="I1814" t="s">
        <v>582</v>
      </c>
      <c r="J1814" t="s">
        <v>598</v>
      </c>
      <c r="K1814" t="s">
        <v>2225</v>
      </c>
      <c r="L1814" t="s">
        <v>2325</v>
      </c>
      <c r="M1814" t="s">
        <v>2320</v>
      </c>
      <c r="N1814" t="s">
        <v>1745</v>
      </c>
      <c r="O1814" t="s">
        <v>660</v>
      </c>
      <c r="P1814" t="s">
        <v>1129</v>
      </c>
      <c r="Q1814" t="s">
        <v>2322</v>
      </c>
      <c r="R1814" t="s">
        <v>2326</v>
      </c>
    </row>
    <row r="1815" spans="1:22" x14ac:dyDescent="0.2">
      <c r="A1815" s="1124">
        <v>11065377636000</v>
      </c>
      <c r="B1815" t="s">
        <v>1624</v>
      </c>
      <c r="C1815">
        <v>10</v>
      </c>
      <c r="D1815">
        <v>65</v>
      </c>
      <c r="E1815">
        <v>37</v>
      </c>
      <c r="F1815">
        <v>7636000</v>
      </c>
      <c r="G1815" t="s">
        <v>1765</v>
      </c>
      <c r="H1815" t="s">
        <v>2198</v>
      </c>
      <c r="I1815" t="s">
        <v>582</v>
      </c>
      <c r="J1815" t="s">
        <v>598</v>
      </c>
      <c r="K1815" t="s">
        <v>2225</v>
      </c>
      <c r="L1815" t="s">
        <v>2325</v>
      </c>
      <c r="M1815" t="s">
        <v>2320</v>
      </c>
      <c r="N1815" t="s">
        <v>1745</v>
      </c>
      <c r="O1815" t="s">
        <v>660</v>
      </c>
      <c r="P1815" t="s">
        <v>1129</v>
      </c>
      <c r="Q1815" t="s">
        <v>2322</v>
      </c>
      <c r="R1815" t="s">
        <v>2326</v>
      </c>
      <c r="U1815">
        <v>4060.26</v>
      </c>
      <c r="V1815">
        <v>4984.62</v>
      </c>
    </row>
    <row r="1816" spans="1:22" x14ac:dyDescent="0.2">
      <c r="A1816" s="1124">
        <v>11065377658000</v>
      </c>
      <c r="B1816" t="s">
        <v>1624</v>
      </c>
      <c r="C1816">
        <v>10</v>
      </c>
      <c r="D1816">
        <v>65</v>
      </c>
      <c r="E1816">
        <v>37</v>
      </c>
      <c r="F1816">
        <v>7658000</v>
      </c>
      <c r="G1816" t="s">
        <v>1766</v>
      </c>
      <c r="H1816" t="s">
        <v>2198</v>
      </c>
      <c r="I1816" t="s">
        <v>582</v>
      </c>
      <c r="J1816" t="s">
        <v>598</v>
      </c>
      <c r="K1816" t="s">
        <v>2225</v>
      </c>
      <c r="L1816" t="s">
        <v>2325</v>
      </c>
      <c r="M1816" t="s">
        <v>2320</v>
      </c>
      <c r="N1816" t="s">
        <v>1745</v>
      </c>
      <c r="O1816" t="s">
        <v>660</v>
      </c>
      <c r="P1816" t="s">
        <v>1129</v>
      </c>
      <c r="Q1816" t="s">
        <v>2322</v>
      </c>
      <c r="R1816" t="s">
        <v>2326</v>
      </c>
      <c r="U1816">
        <v>0</v>
      </c>
      <c r="V1816">
        <v>642.12</v>
      </c>
    </row>
    <row r="1817" spans="1:22" x14ac:dyDescent="0.2">
      <c r="A1817" s="1124">
        <v>11065377705000</v>
      </c>
      <c r="B1817" t="s">
        <v>1624</v>
      </c>
      <c r="C1817">
        <v>10</v>
      </c>
      <c r="D1817">
        <v>65</v>
      </c>
      <c r="E1817">
        <v>37</v>
      </c>
      <c r="F1817">
        <v>7705000</v>
      </c>
      <c r="G1817" t="s">
        <v>1767</v>
      </c>
      <c r="H1817" t="s">
        <v>2198</v>
      </c>
      <c r="I1817" t="s">
        <v>582</v>
      </c>
      <c r="J1817" t="s">
        <v>598</v>
      </c>
      <c r="K1817" t="s">
        <v>2225</v>
      </c>
      <c r="L1817" t="s">
        <v>2325</v>
      </c>
      <c r="M1817" t="s">
        <v>2320</v>
      </c>
      <c r="N1817" t="s">
        <v>1745</v>
      </c>
      <c r="O1817" t="s">
        <v>660</v>
      </c>
      <c r="P1817" t="s">
        <v>1129</v>
      </c>
      <c r="Q1817" t="s">
        <v>2322</v>
      </c>
      <c r="R1817" t="s">
        <v>2326</v>
      </c>
      <c r="U1817">
        <v>14206.07</v>
      </c>
      <c r="V1817">
        <v>26626.68</v>
      </c>
    </row>
    <row r="1818" spans="1:22" x14ac:dyDescent="0.2">
      <c r="A1818" s="1124">
        <v>11065377785000</v>
      </c>
      <c r="B1818" t="s">
        <v>1624</v>
      </c>
      <c r="C1818">
        <v>10</v>
      </c>
      <c r="D1818">
        <v>65</v>
      </c>
      <c r="E1818">
        <v>37</v>
      </c>
      <c r="F1818">
        <v>7785000</v>
      </c>
      <c r="G1818" t="s">
        <v>1638</v>
      </c>
      <c r="H1818" t="s">
        <v>2198</v>
      </c>
      <c r="I1818" t="s">
        <v>582</v>
      </c>
      <c r="J1818" t="s">
        <v>598</v>
      </c>
      <c r="K1818" t="s">
        <v>2225</v>
      </c>
      <c r="L1818" t="s">
        <v>2325</v>
      </c>
      <c r="M1818" t="s">
        <v>2320</v>
      </c>
      <c r="N1818" t="s">
        <v>1745</v>
      </c>
      <c r="O1818" t="s">
        <v>660</v>
      </c>
      <c r="P1818" t="s">
        <v>1129</v>
      </c>
      <c r="Q1818" t="s">
        <v>2322</v>
      </c>
      <c r="R1818" t="s">
        <v>2326</v>
      </c>
      <c r="U1818">
        <v>0</v>
      </c>
      <c r="V1818">
        <v>170</v>
      </c>
    </row>
    <row r="1819" spans="1:22" x14ac:dyDescent="0.2">
      <c r="A1819" s="1124">
        <v>11065377851000</v>
      </c>
      <c r="B1819" t="s">
        <v>1624</v>
      </c>
      <c r="C1819">
        <v>10</v>
      </c>
      <c r="D1819">
        <v>65</v>
      </c>
      <c r="E1819">
        <v>37</v>
      </c>
      <c r="F1819">
        <v>7851000</v>
      </c>
      <c r="G1819" t="s">
        <v>1768</v>
      </c>
      <c r="H1819" t="s">
        <v>2198</v>
      </c>
      <c r="I1819" t="s">
        <v>582</v>
      </c>
      <c r="J1819" t="s">
        <v>598</v>
      </c>
      <c r="K1819" t="s">
        <v>2225</v>
      </c>
      <c r="L1819" t="s">
        <v>2325</v>
      </c>
      <c r="M1819" t="s">
        <v>2320</v>
      </c>
      <c r="N1819" t="s">
        <v>1745</v>
      </c>
      <c r="O1819" t="s">
        <v>660</v>
      </c>
      <c r="P1819" t="s">
        <v>1129</v>
      </c>
      <c r="Q1819" t="s">
        <v>2322</v>
      </c>
      <c r="R1819" t="s">
        <v>2326</v>
      </c>
      <c r="U1819">
        <v>2242.27</v>
      </c>
      <c r="V1819">
        <v>3124.34</v>
      </c>
    </row>
    <row r="1820" spans="1:22" x14ac:dyDescent="0.2">
      <c r="A1820" s="1124">
        <v>11065377859000</v>
      </c>
      <c r="B1820" t="s">
        <v>1624</v>
      </c>
      <c r="C1820">
        <v>10</v>
      </c>
      <c r="D1820">
        <v>65</v>
      </c>
      <c r="E1820">
        <v>37</v>
      </c>
      <c r="F1820">
        <v>7859000</v>
      </c>
      <c r="G1820" t="s">
        <v>1769</v>
      </c>
      <c r="H1820" t="s">
        <v>2198</v>
      </c>
      <c r="I1820" t="s">
        <v>582</v>
      </c>
      <c r="J1820" t="s">
        <v>598</v>
      </c>
      <c r="K1820" t="s">
        <v>2225</v>
      </c>
      <c r="L1820" t="s">
        <v>2325</v>
      </c>
      <c r="M1820" t="s">
        <v>2320</v>
      </c>
      <c r="N1820" t="s">
        <v>1745</v>
      </c>
      <c r="O1820" t="s">
        <v>660</v>
      </c>
      <c r="P1820" t="s">
        <v>1129</v>
      </c>
      <c r="Q1820" t="s">
        <v>2322</v>
      </c>
      <c r="R1820" t="s">
        <v>2326</v>
      </c>
      <c r="U1820">
        <v>0</v>
      </c>
      <c r="V1820">
        <v>1613.25</v>
      </c>
    </row>
    <row r="1821" spans="1:22" x14ac:dyDescent="0.2">
      <c r="A1821" s="1124">
        <v>11065377860000</v>
      </c>
      <c r="B1821" t="s">
        <v>1624</v>
      </c>
      <c r="C1821">
        <v>10</v>
      </c>
      <c r="D1821">
        <v>65</v>
      </c>
      <c r="E1821">
        <v>37</v>
      </c>
      <c r="F1821">
        <v>7860000</v>
      </c>
      <c r="G1821" t="s">
        <v>2348</v>
      </c>
      <c r="H1821" t="s">
        <v>2198</v>
      </c>
      <c r="I1821" t="s">
        <v>582</v>
      </c>
      <c r="J1821" t="s">
        <v>598</v>
      </c>
      <c r="K1821" t="s">
        <v>2225</v>
      </c>
      <c r="L1821" t="s">
        <v>2325</v>
      </c>
      <c r="M1821" t="s">
        <v>2320</v>
      </c>
      <c r="N1821" t="s">
        <v>1745</v>
      </c>
      <c r="O1821" t="s">
        <v>660</v>
      </c>
      <c r="P1821" t="s">
        <v>1129</v>
      </c>
      <c r="Q1821" t="s">
        <v>2322</v>
      </c>
      <c r="R1821" t="s">
        <v>2326</v>
      </c>
    </row>
    <row r="1822" spans="1:22" x14ac:dyDescent="0.2">
      <c r="A1822" s="1124">
        <v>11065377867000</v>
      </c>
      <c r="B1822" t="s">
        <v>1624</v>
      </c>
      <c r="C1822">
        <v>10</v>
      </c>
      <c r="D1822">
        <v>65</v>
      </c>
      <c r="E1822">
        <v>37</v>
      </c>
      <c r="F1822">
        <v>7867000</v>
      </c>
      <c r="G1822" t="s">
        <v>1770</v>
      </c>
      <c r="H1822" t="s">
        <v>2198</v>
      </c>
      <c r="I1822" t="s">
        <v>582</v>
      </c>
      <c r="J1822" t="s">
        <v>598</v>
      </c>
      <c r="K1822" t="s">
        <v>2225</v>
      </c>
      <c r="L1822" t="s">
        <v>2325</v>
      </c>
      <c r="M1822" t="s">
        <v>2320</v>
      </c>
      <c r="N1822" t="s">
        <v>1745</v>
      </c>
      <c r="O1822" t="s">
        <v>660</v>
      </c>
      <c r="P1822" t="s">
        <v>1129</v>
      </c>
      <c r="Q1822" t="s">
        <v>2322</v>
      </c>
      <c r="R1822" t="s">
        <v>2326</v>
      </c>
      <c r="U1822">
        <v>347.79</v>
      </c>
      <c r="V1822">
        <v>1514.39</v>
      </c>
    </row>
    <row r="1823" spans="1:22" x14ac:dyDescent="0.2">
      <c r="A1823" s="1124">
        <v>11065387010000</v>
      </c>
      <c r="B1823" t="s">
        <v>1624</v>
      </c>
      <c r="C1823">
        <v>10</v>
      </c>
      <c r="D1823">
        <v>65</v>
      </c>
      <c r="E1823">
        <v>38</v>
      </c>
      <c r="F1823">
        <v>7010000</v>
      </c>
      <c r="G1823" t="s">
        <v>1628</v>
      </c>
      <c r="H1823" t="s">
        <v>2198</v>
      </c>
      <c r="I1823" t="s">
        <v>582</v>
      </c>
      <c r="J1823" t="s">
        <v>598</v>
      </c>
      <c r="K1823" t="s">
        <v>2225</v>
      </c>
      <c r="L1823" t="s">
        <v>2325</v>
      </c>
      <c r="M1823" t="s">
        <v>2320</v>
      </c>
      <c r="N1823" t="s">
        <v>1745</v>
      </c>
      <c r="O1823" t="s">
        <v>660</v>
      </c>
      <c r="P1823" t="s">
        <v>1129</v>
      </c>
      <c r="Q1823" t="s">
        <v>2322</v>
      </c>
      <c r="R1823" t="s">
        <v>2326</v>
      </c>
      <c r="U1823">
        <v>22430.76</v>
      </c>
      <c r="V1823">
        <v>92917.84</v>
      </c>
    </row>
    <row r="1824" spans="1:22" x14ac:dyDescent="0.2">
      <c r="A1824" s="1124">
        <v>11065387011000</v>
      </c>
      <c r="B1824" t="s">
        <v>1624</v>
      </c>
      <c r="C1824">
        <v>10</v>
      </c>
      <c r="D1824">
        <v>65</v>
      </c>
      <c r="E1824">
        <v>38</v>
      </c>
      <c r="F1824">
        <v>7011000</v>
      </c>
      <c r="G1824" t="s">
        <v>1642</v>
      </c>
      <c r="H1824" t="s">
        <v>2198</v>
      </c>
      <c r="I1824" t="s">
        <v>582</v>
      </c>
      <c r="J1824" t="s">
        <v>598</v>
      </c>
      <c r="K1824" t="s">
        <v>2225</v>
      </c>
      <c r="L1824" t="s">
        <v>2325</v>
      </c>
      <c r="M1824" t="s">
        <v>2320</v>
      </c>
      <c r="N1824" t="s">
        <v>1745</v>
      </c>
      <c r="O1824" t="s">
        <v>660</v>
      </c>
      <c r="P1824" t="s">
        <v>1129</v>
      </c>
      <c r="Q1824" t="s">
        <v>2322</v>
      </c>
      <c r="R1824" t="s">
        <v>2326</v>
      </c>
    </row>
    <row r="1825" spans="1:22" x14ac:dyDescent="0.2">
      <c r="A1825" s="1124">
        <v>11065387012000</v>
      </c>
      <c r="B1825" t="s">
        <v>1624</v>
      </c>
      <c r="C1825">
        <v>10</v>
      </c>
      <c r="D1825">
        <v>65</v>
      </c>
      <c r="E1825">
        <v>38</v>
      </c>
      <c r="F1825">
        <v>7012000</v>
      </c>
      <c r="G1825" t="s">
        <v>1629</v>
      </c>
      <c r="H1825" t="s">
        <v>2198</v>
      </c>
      <c r="I1825" t="s">
        <v>582</v>
      </c>
      <c r="J1825" t="s">
        <v>598</v>
      </c>
      <c r="K1825" t="s">
        <v>2225</v>
      </c>
      <c r="L1825" t="s">
        <v>2325</v>
      </c>
      <c r="M1825" t="s">
        <v>2320</v>
      </c>
      <c r="N1825" t="s">
        <v>1745</v>
      </c>
      <c r="O1825" t="s">
        <v>660</v>
      </c>
      <c r="P1825" t="s">
        <v>1129</v>
      </c>
      <c r="Q1825" t="s">
        <v>2322</v>
      </c>
      <c r="R1825" t="s">
        <v>2326</v>
      </c>
      <c r="U1825">
        <v>140.94</v>
      </c>
      <c r="V1825">
        <v>422.82</v>
      </c>
    </row>
    <row r="1826" spans="1:22" x14ac:dyDescent="0.2">
      <c r="A1826" s="1124">
        <v>11065387013000</v>
      </c>
      <c r="B1826" t="s">
        <v>1624</v>
      </c>
      <c r="C1826">
        <v>10</v>
      </c>
      <c r="D1826">
        <v>65</v>
      </c>
      <c r="E1826">
        <v>38</v>
      </c>
      <c r="F1826">
        <v>7013000</v>
      </c>
      <c r="G1826" t="s">
        <v>1698</v>
      </c>
      <c r="H1826" t="s">
        <v>2198</v>
      </c>
      <c r="I1826" t="s">
        <v>582</v>
      </c>
      <c r="J1826" t="s">
        <v>598</v>
      </c>
      <c r="K1826" t="s">
        <v>2225</v>
      </c>
      <c r="L1826" t="s">
        <v>2325</v>
      </c>
      <c r="M1826" t="s">
        <v>2320</v>
      </c>
      <c r="N1826" t="s">
        <v>1745</v>
      </c>
      <c r="O1826" t="s">
        <v>660</v>
      </c>
      <c r="P1826" t="s">
        <v>1129</v>
      </c>
      <c r="Q1826" t="s">
        <v>2322</v>
      </c>
      <c r="R1826" t="s">
        <v>2326</v>
      </c>
    </row>
    <row r="1827" spans="1:22" x14ac:dyDescent="0.2">
      <c r="A1827" s="1124">
        <v>11065387014000</v>
      </c>
      <c r="B1827" t="s">
        <v>1624</v>
      </c>
      <c r="C1827">
        <v>10</v>
      </c>
      <c r="D1827">
        <v>65</v>
      </c>
      <c r="E1827">
        <v>38</v>
      </c>
      <c r="F1827">
        <v>7014000</v>
      </c>
      <c r="G1827" t="s">
        <v>1630</v>
      </c>
      <c r="H1827" t="s">
        <v>2198</v>
      </c>
      <c r="I1827" t="s">
        <v>582</v>
      </c>
      <c r="J1827" t="s">
        <v>598</v>
      </c>
      <c r="K1827" t="s">
        <v>2225</v>
      </c>
      <c r="L1827" t="s">
        <v>2325</v>
      </c>
      <c r="M1827" t="s">
        <v>2320</v>
      </c>
      <c r="N1827" t="s">
        <v>1745</v>
      </c>
      <c r="O1827" t="s">
        <v>660</v>
      </c>
      <c r="P1827" t="s">
        <v>1129</v>
      </c>
      <c r="Q1827" t="s">
        <v>2322</v>
      </c>
      <c r="R1827" t="s">
        <v>2326</v>
      </c>
    </row>
    <row r="1828" spans="1:22" x14ac:dyDescent="0.2">
      <c r="A1828" s="1124">
        <v>11065387015000</v>
      </c>
      <c r="B1828" t="s">
        <v>1624</v>
      </c>
      <c r="C1828">
        <v>10</v>
      </c>
      <c r="D1828">
        <v>65</v>
      </c>
      <c r="E1828">
        <v>38</v>
      </c>
      <c r="F1828">
        <v>7015000</v>
      </c>
      <c r="G1828" t="s">
        <v>1699</v>
      </c>
      <c r="H1828" t="s">
        <v>2198</v>
      </c>
      <c r="I1828" t="s">
        <v>582</v>
      </c>
      <c r="J1828" t="s">
        <v>598</v>
      </c>
      <c r="K1828" t="s">
        <v>2225</v>
      </c>
      <c r="L1828" t="s">
        <v>2325</v>
      </c>
      <c r="M1828" t="s">
        <v>2320</v>
      </c>
      <c r="N1828" t="s">
        <v>1745</v>
      </c>
      <c r="O1828" t="s">
        <v>660</v>
      </c>
      <c r="P1828" t="s">
        <v>1129</v>
      </c>
      <c r="Q1828" t="s">
        <v>2322</v>
      </c>
      <c r="R1828" t="s">
        <v>2326</v>
      </c>
    </row>
    <row r="1829" spans="1:22" x14ac:dyDescent="0.2">
      <c r="A1829" s="1124">
        <v>11065387020000</v>
      </c>
      <c r="B1829" t="s">
        <v>1624</v>
      </c>
      <c r="C1829">
        <v>10</v>
      </c>
      <c r="D1829">
        <v>65</v>
      </c>
      <c r="E1829">
        <v>38</v>
      </c>
      <c r="F1829">
        <v>7020000</v>
      </c>
      <c r="G1829" t="s">
        <v>1741</v>
      </c>
      <c r="H1829" t="s">
        <v>2198</v>
      </c>
      <c r="I1829" t="s">
        <v>582</v>
      </c>
      <c r="J1829" t="s">
        <v>598</v>
      </c>
      <c r="K1829" t="s">
        <v>2225</v>
      </c>
      <c r="L1829" t="s">
        <v>2325</v>
      </c>
      <c r="M1829" t="s">
        <v>2320</v>
      </c>
      <c r="N1829" t="s">
        <v>1745</v>
      </c>
      <c r="O1829" t="s">
        <v>660</v>
      </c>
      <c r="P1829" t="s">
        <v>1129</v>
      </c>
      <c r="Q1829" t="s">
        <v>2322</v>
      </c>
      <c r="R1829" t="s">
        <v>2326</v>
      </c>
    </row>
    <row r="1830" spans="1:22" x14ac:dyDescent="0.2">
      <c r="A1830" s="1124">
        <v>11065387021000</v>
      </c>
      <c r="B1830" t="s">
        <v>1624</v>
      </c>
      <c r="C1830">
        <v>10</v>
      </c>
      <c r="D1830">
        <v>65</v>
      </c>
      <c r="E1830">
        <v>38</v>
      </c>
      <c r="F1830">
        <v>7021000</v>
      </c>
      <c r="G1830" t="s">
        <v>1771</v>
      </c>
      <c r="H1830" t="s">
        <v>2198</v>
      </c>
      <c r="I1830" t="s">
        <v>582</v>
      </c>
      <c r="J1830" t="s">
        <v>598</v>
      </c>
      <c r="K1830" t="s">
        <v>2225</v>
      </c>
      <c r="L1830" t="s">
        <v>2325</v>
      </c>
      <c r="M1830" t="s">
        <v>2320</v>
      </c>
      <c r="N1830" t="s">
        <v>1745</v>
      </c>
      <c r="O1830" t="s">
        <v>660</v>
      </c>
      <c r="P1830" t="s">
        <v>1129</v>
      </c>
      <c r="Q1830" t="s">
        <v>2322</v>
      </c>
      <c r="R1830" t="s">
        <v>2326</v>
      </c>
    </row>
    <row r="1831" spans="1:22" x14ac:dyDescent="0.2">
      <c r="A1831" s="1124">
        <v>11065387031000</v>
      </c>
      <c r="B1831" t="s">
        <v>1624</v>
      </c>
      <c r="C1831">
        <v>10</v>
      </c>
      <c r="D1831">
        <v>65</v>
      </c>
      <c r="E1831">
        <v>38</v>
      </c>
      <c r="F1831">
        <v>7031000</v>
      </c>
      <c r="G1831" t="s">
        <v>1632</v>
      </c>
      <c r="H1831" t="s">
        <v>2198</v>
      </c>
      <c r="I1831" t="s">
        <v>582</v>
      </c>
      <c r="J1831" t="s">
        <v>598</v>
      </c>
      <c r="K1831" t="s">
        <v>2225</v>
      </c>
      <c r="L1831" t="s">
        <v>2325</v>
      </c>
      <c r="M1831" t="s">
        <v>2320</v>
      </c>
      <c r="N1831" t="s">
        <v>1745</v>
      </c>
      <c r="O1831" t="s">
        <v>660</v>
      </c>
      <c r="P1831" t="s">
        <v>1129</v>
      </c>
      <c r="Q1831" t="s">
        <v>2322</v>
      </c>
      <c r="R1831" t="s">
        <v>2326</v>
      </c>
      <c r="U1831">
        <v>3850.02</v>
      </c>
      <c r="V1831">
        <v>15400.08</v>
      </c>
    </row>
    <row r="1832" spans="1:22" x14ac:dyDescent="0.2">
      <c r="A1832" s="1124">
        <v>11065387032000</v>
      </c>
      <c r="B1832" t="s">
        <v>1624</v>
      </c>
      <c r="C1832">
        <v>10</v>
      </c>
      <c r="D1832">
        <v>65</v>
      </c>
      <c r="E1832">
        <v>38</v>
      </c>
      <c r="F1832">
        <v>7032000</v>
      </c>
      <c r="G1832" t="s">
        <v>1633</v>
      </c>
      <c r="H1832" t="s">
        <v>2198</v>
      </c>
      <c r="I1832" t="s">
        <v>582</v>
      </c>
      <c r="J1832" t="s">
        <v>598</v>
      </c>
      <c r="K1832" t="s">
        <v>2225</v>
      </c>
      <c r="L1832" t="s">
        <v>2325</v>
      </c>
      <c r="M1832" t="s">
        <v>2320</v>
      </c>
      <c r="N1832" t="s">
        <v>1745</v>
      </c>
      <c r="O1832" t="s">
        <v>660</v>
      </c>
      <c r="P1832" t="s">
        <v>1129</v>
      </c>
      <c r="Q1832" t="s">
        <v>2322</v>
      </c>
      <c r="R1832" t="s">
        <v>2326</v>
      </c>
      <c r="U1832">
        <v>1168.8</v>
      </c>
      <c r="V1832">
        <v>4675.2</v>
      </c>
    </row>
    <row r="1833" spans="1:22" x14ac:dyDescent="0.2">
      <c r="A1833" s="1124">
        <v>11065387033000</v>
      </c>
      <c r="B1833" t="s">
        <v>1624</v>
      </c>
      <c r="C1833">
        <v>10</v>
      </c>
      <c r="D1833">
        <v>65</v>
      </c>
      <c r="E1833">
        <v>38</v>
      </c>
      <c r="F1833">
        <v>7033000</v>
      </c>
      <c r="G1833" t="s">
        <v>1668</v>
      </c>
      <c r="H1833" t="s">
        <v>2198</v>
      </c>
      <c r="I1833" t="s">
        <v>582</v>
      </c>
      <c r="J1833" t="s">
        <v>598</v>
      </c>
      <c r="K1833" t="s">
        <v>2225</v>
      </c>
      <c r="L1833" t="s">
        <v>2325</v>
      </c>
      <c r="M1833" t="s">
        <v>2320</v>
      </c>
      <c r="N1833" t="s">
        <v>1745</v>
      </c>
      <c r="O1833" t="s">
        <v>660</v>
      </c>
      <c r="P1833" t="s">
        <v>1129</v>
      </c>
      <c r="Q1833" t="s">
        <v>2322</v>
      </c>
      <c r="R1833" t="s">
        <v>2326</v>
      </c>
      <c r="U1833">
        <v>228.75</v>
      </c>
      <c r="V1833">
        <v>915</v>
      </c>
    </row>
    <row r="1834" spans="1:22" x14ac:dyDescent="0.2">
      <c r="A1834" s="1124">
        <v>11065387034000</v>
      </c>
      <c r="B1834" t="s">
        <v>1624</v>
      </c>
      <c r="C1834">
        <v>10</v>
      </c>
      <c r="D1834">
        <v>65</v>
      </c>
      <c r="E1834">
        <v>38</v>
      </c>
      <c r="F1834">
        <v>7034000</v>
      </c>
      <c r="G1834" t="s">
        <v>1634</v>
      </c>
      <c r="H1834" t="s">
        <v>2198</v>
      </c>
      <c r="I1834" t="s">
        <v>582</v>
      </c>
      <c r="J1834" t="s">
        <v>598</v>
      </c>
      <c r="K1834" t="s">
        <v>2225</v>
      </c>
      <c r="L1834" t="s">
        <v>2325</v>
      </c>
      <c r="M1834" t="s">
        <v>2320</v>
      </c>
      <c r="N1834" t="s">
        <v>1745</v>
      </c>
      <c r="O1834" t="s">
        <v>660</v>
      </c>
      <c r="P1834" t="s">
        <v>1129</v>
      </c>
      <c r="Q1834" t="s">
        <v>2322</v>
      </c>
      <c r="R1834" t="s">
        <v>2326</v>
      </c>
      <c r="U1834">
        <v>208.61</v>
      </c>
      <c r="V1834">
        <v>866.17</v>
      </c>
    </row>
    <row r="1835" spans="1:22" x14ac:dyDescent="0.2">
      <c r="A1835" s="1124">
        <v>11065387636000</v>
      </c>
      <c r="B1835" t="s">
        <v>1624</v>
      </c>
      <c r="C1835">
        <v>10</v>
      </c>
      <c r="D1835">
        <v>65</v>
      </c>
      <c r="E1835">
        <v>38</v>
      </c>
      <c r="F1835">
        <v>7636000</v>
      </c>
      <c r="G1835" t="s">
        <v>1765</v>
      </c>
      <c r="H1835" t="s">
        <v>2198</v>
      </c>
      <c r="I1835" t="s">
        <v>582</v>
      </c>
      <c r="J1835" t="s">
        <v>598</v>
      </c>
      <c r="K1835" t="s">
        <v>2225</v>
      </c>
      <c r="L1835" t="s">
        <v>2325</v>
      </c>
      <c r="M1835" t="s">
        <v>2320</v>
      </c>
      <c r="N1835" t="s">
        <v>1745</v>
      </c>
      <c r="O1835" t="s">
        <v>660</v>
      </c>
      <c r="P1835" t="s">
        <v>1129</v>
      </c>
      <c r="Q1835" t="s">
        <v>2322</v>
      </c>
      <c r="R1835" t="s">
        <v>2326</v>
      </c>
      <c r="U1835">
        <v>25579.48</v>
      </c>
      <c r="V1835">
        <v>32304.31</v>
      </c>
    </row>
    <row r="1836" spans="1:22" x14ac:dyDescent="0.2">
      <c r="A1836" s="1124">
        <v>11065387658000</v>
      </c>
      <c r="B1836" t="s">
        <v>1624</v>
      </c>
      <c r="C1836">
        <v>10</v>
      </c>
      <c r="D1836">
        <v>65</v>
      </c>
      <c r="E1836">
        <v>38</v>
      </c>
      <c r="F1836">
        <v>7658000</v>
      </c>
      <c r="G1836" t="s">
        <v>1766</v>
      </c>
      <c r="H1836" t="s">
        <v>2198</v>
      </c>
      <c r="I1836" t="s">
        <v>582</v>
      </c>
      <c r="J1836" t="s">
        <v>598</v>
      </c>
      <c r="K1836" t="s">
        <v>2225</v>
      </c>
      <c r="L1836" t="s">
        <v>2325</v>
      </c>
      <c r="M1836" t="s">
        <v>2320</v>
      </c>
      <c r="N1836" t="s">
        <v>1745</v>
      </c>
      <c r="O1836" t="s">
        <v>660</v>
      </c>
      <c r="P1836" t="s">
        <v>1129</v>
      </c>
      <c r="Q1836" t="s">
        <v>2322</v>
      </c>
      <c r="R1836" t="s">
        <v>2326</v>
      </c>
      <c r="U1836">
        <v>0</v>
      </c>
      <c r="V1836">
        <v>126.51</v>
      </c>
    </row>
    <row r="1837" spans="1:22" x14ac:dyDescent="0.2">
      <c r="A1837" s="1124">
        <v>11065387705000</v>
      </c>
      <c r="B1837" t="s">
        <v>1624</v>
      </c>
      <c r="C1837">
        <v>10</v>
      </c>
      <c r="D1837">
        <v>65</v>
      </c>
      <c r="E1837">
        <v>38</v>
      </c>
      <c r="F1837">
        <v>7705000</v>
      </c>
      <c r="G1837" t="s">
        <v>1767</v>
      </c>
      <c r="H1837" t="s">
        <v>2198</v>
      </c>
      <c r="I1837" t="s">
        <v>582</v>
      </c>
      <c r="J1837" t="s">
        <v>598</v>
      </c>
      <c r="K1837" t="s">
        <v>2225</v>
      </c>
      <c r="L1837" t="s">
        <v>2325</v>
      </c>
      <c r="M1837" t="s">
        <v>2320</v>
      </c>
      <c r="N1837" t="s">
        <v>1745</v>
      </c>
      <c r="O1837" t="s">
        <v>660</v>
      </c>
      <c r="P1837" t="s">
        <v>1129</v>
      </c>
      <c r="Q1837" t="s">
        <v>2322</v>
      </c>
      <c r="R1837" t="s">
        <v>2326</v>
      </c>
      <c r="U1837">
        <v>18618.46</v>
      </c>
      <c r="V1837">
        <v>43134.7</v>
      </c>
    </row>
    <row r="1838" spans="1:22" x14ac:dyDescent="0.2">
      <c r="A1838" s="1124">
        <v>11065387851000</v>
      </c>
      <c r="B1838" t="s">
        <v>1624</v>
      </c>
      <c r="C1838">
        <v>10</v>
      </c>
      <c r="D1838">
        <v>65</v>
      </c>
      <c r="E1838">
        <v>38</v>
      </c>
      <c r="F1838">
        <v>7851000</v>
      </c>
      <c r="G1838" t="s">
        <v>1768</v>
      </c>
      <c r="H1838" t="s">
        <v>2198</v>
      </c>
      <c r="I1838" t="s">
        <v>582</v>
      </c>
      <c r="J1838" t="s">
        <v>598</v>
      </c>
      <c r="K1838" t="s">
        <v>2225</v>
      </c>
      <c r="L1838" t="s">
        <v>2325</v>
      </c>
      <c r="M1838" t="s">
        <v>2320</v>
      </c>
      <c r="N1838" t="s">
        <v>1745</v>
      </c>
      <c r="O1838" t="s">
        <v>660</v>
      </c>
      <c r="P1838" t="s">
        <v>1129</v>
      </c>
      <c r="Q1838" t="s">
        <v>2322</v>
      </c>
      <c r="R1838" t="s">
        <v>2326</v>
      </c>
      <c r="U1838">
        <v>11001</v>
      </c>
      <c r="V1838">
        <v>31184.76</v>
      </c>
    </row>
    <row r="1839" spans="1:22" x14ac:dyDescent="0.2">
      <c r="A1839" s="1124">
        <v>11065387859000</v>
      </c>
      <c r="B1839" t="s">
        <v>1624</v>
      </c>
      <c r="C1839">
        <v>10</v>
      </c>
      <c r="D1839">
        <v>65</v>
      </c>
      <c r="E1839">
        <v>38</v>
      </c>
      <c r="F1839">
        <v>7859000</v>
      </c>
      <c r="G1839" t="s">
        <v>1769</v>
      </c>
      <c r="H1839" t="s">
        <v>2198</v>
      </c>
      <c r="I1839" t="s">
        <v>582</v>
      </c>
      <c r="J1839" t="s">
        <v>598</v>
      </c>
      <c r="K1839" t="s">
        <v>2225</v>
      </c>
      <c r="L1839" t="s">
        <v>2325</v>
      </c>
      <c r="M1839" t="s">
        <v>2320</v>
      </c>
      <c r="N1839" t="s">
        <v>1745</v>
      </c>
      <c r="O1839" t="s">
        <v>660</v>
      </c>
      <c r="P1839" t="s">
        <v>1129</v>
      </c>
      <c r="Q1839" t="s">
        <v>2322</v>
      </c>
      <c r="R1839" t="s">
        <v>2326</v>
      </c>
      <c r="U1839">
        <v>11706.81</v>
      </c>
      <c r="V1839">
        <v>11706.81</v>
      </c>
    </row>
    <row r="1840" spans="1:22" x14ac:dyDescent="0.2">
      <c r="A1840" s="1124">
        <v>11065387860000</v>
      </c>
      <c r="B1840" t="s">
        <v>1624</v>
      </c>
      <c r="C1840">
        <v>10</v>
      </c>
      <c r="D1840">
        <v>65</v>
      </c>
      <c r="E1840">
        <v>38</v>
      </c>
      <c r="F1840">
        <v>7860000</v>
      </c>
      <c r="G1840" t="s">
        <v>2348</v>
      </c>
      <c r="H1840" t="s">
        <v>2198</v>
      </c>
      <c r="I1840" t="s">
        <v>582</v>
      </c>
      <c r="J1840" t="s">
        <v>598</v>
      </c>
      <c r="K1840" t="s">
        <v>2225</v>
      </c>
      <c r="L1840" t="s">
        <v>2325</v>
      </c>
      <c r="M1840" t="s">
        <v>2320</v>
      </c>
      <c r="N1840" t="s">
        <v>1745</v>
      </c>
      <c r="O1840" t="s">
        <v>660</v>
      </c>
      <c r="P1840" t="s">
        <v>1129</v>
      </c>
      <c r="Q1840" t="s">
        <v>2322</v>
      </c>
      <c r="R1840" t="s">
        <v>2326</v>
      </c>
    </row>
    <row r="1841" spans="1:22" x14ac:dyDescent="0.2">
      <c r="A1841" s="1124">
        <v>11065387867000</v>
      </c>
      <c r="B1841" t="s">
        <v>1624</v>
      </c>
      <c r="C1841">
        <v>10</v>
      </c>
      <c r="D1841">
        <v>65</v>
      </c>
      <c r="E1841">
        <v>38</v>
      </c>
      <c r="F1841">
        <v>7867000</v>
      </c>
      <c r="G1841" t="s">
        <v>1770</v>
      </c>
      <c r="H1841" t="s">
        <v>2198</v>
      </c>
      <c r="I1841" t="s">
        <v>582</v>
      </c>
      <c r="J1841" t="s">
        <v>598</v>
      </c>
      <c r="K1841" t="s">
        <v>2225</v>
      </c>
      <c r="L1841" t="s">
        <v>2325</v>
      </c>
      <c r="M1841" t="s">
        <v>2320</v>
      </c>
      <c r="N1841" t="s">
        <v>1745</v>
      </c>
      <c r="O1841" t="s">
        <v>660</v>
      </c>
      <c r="P1841" t="s">
        <v>1129</v>
      </c>
      <c r="Q1841" t="s">
        <v>2322</v>
      </c>
      <c r="R1841" t="s">
        <v>2326</v>
      </c>
      <c r="U1841">
        <v>360.01</v>
      </c>
      <c r="V1841">
        <v>1196.24</v>
      </c>
    </row>
    <row r="1842" spans="1:22" x14ac:dyDescent="0.2">
      <c r="A1842" s="1124">
        <v>11065397010000</v>
      </c>
      <c r="B1842" t="s">
        <v>1624</v>
      </c>
      <c r="C1842">
        <v>10</v>
      </c>
      <c r="D1842">
        <v>65</v>
      </c>
      <c r="E1842">
        <v>39</v>
      </c>
      <c r="F1842">
        <v>7010000</v>
      </c>
      <c r="G1842" t="s">
        <v>1628</v>
      </c>
      <c r="H1842" t="s">
        <v>2198</v>
      </c>
      <c r="I1842" t="s">
        <v>582</v>
      </c>
      <c r="J1842" t="s">
        <v>598</v>
      </c>
      <c r="K1842" t="s">
        <v>2225</v>
      </c>
      <c r="L1842" t="s">
        <v>2325</v>
      </c>
      <c r="M1842" t="s">
        <v>2320</v>
      </c>
      <c r="N1842" t="s">
        <v>1745</v>
      </c>
      <c r="O1842" t="s">
        <v>660</v>
      </c>
      <c r="P1842" t="s">
        <v>1129</v>
      </c>
      <c r="Q1842" t="s">
        <v>2322</v>
      </c>
      <c r="R1842" t="s">
        <v>2326</v>
      </c>
      <c r="U1842">
        <v>63172.93</v>
      </c>
      <c r="V1842">
        <v>250509.07</v>
      </c>
    </row>
    <row r="1843" spans="1:22" x14ac:dyDescent="0.2">
      <c r="A1843" s="1124">
        <v>11065397011000</v>
      </c>
      <c r="B1843" t="s">
        <v>1624</v>
      </c>
      <c r="C1843">
        <v>10</v>
      </c>
      <c r="D1843">
        <v>65</v>
      </c>
      <c r="E1843">
        <v>39</v>
      </c>
      <c r="F1843">
        <v>7011000</v>
      </c>
      <c r="G1843" t="s">
        <v>1642</v>
      </c>
      <c r="H1843" t="s">
        <v>2198</v>
      </c>
      <c r="I1843" t="s">
        <v>582</v>
      </c>
      <c r="J1843" t="s">
        <v>598</v>
      </c>
      <c r="K1843" t="s">
        <v>2225</v>
      </c>
      <c r="L1843" t="s">
        <v>2325</v>
      </c>
      <c r="M1843" t="s">
        <v>2320</v>
      </c>
      <c r="N1843" t="s">
        <v>1745</v>
      </c>
      <c r="O1843" t="s">
        <v>660</v>
      </c>
      <c r="P1843" t="s">
        <v>1129</v>
      </c>
      <c r="Q1843" t="s">
        <v>2322</v>
      </c>
      <c r="R1843" t="s">
        <v>2326</v>
      </c>
    </row>
    <row r="1844" spans="1:22" x14ac:dyDescent="0.2">
      <c r="A1844" s="1124">
        <v>11065397012000</v>
      </c>
      <c r="B1844" t="s">
        <v>1624</v>
      </c>
      <c r="C1844">
        <v>10</v>
      </c>
      <c r="D1844">
        <v>65</v>
      </c>
      <c r="E1844">
        <v>39</v>
      </c>
      <c r="F1844">
        <v>7012000</v>
      </c>
      <c r="G1844" t="s">
        <v>1629</v>
      </c>
      <c r="H1844" t="s">
        <v>2198</v>
      </c>
      <c r="I1844" t="s">
        <v>582</v>
      </c>
      <c r="J1844" t="s">
        <v>598</v>
      </c>
      <c r="K1844" t="s">
        <v>2225</v>
      </c>
      <c r="L1844" t="s">
        <v>2325</v>
      </c>
      <c r="M1844" t="s">
        <v>2320</v>
      </c>
      <c r="N1844" t="s">
        <v>1745</v>
      </c>
      <c r="O1844" t="s">
        <v>660</v>
      </c>
      <c r="P1844" t="s">
        <v>1129</v>
      </c>
      <c r="Q1844" t="s">
        <v>2322</v>
      </c>
      <c r="R1844" t="s">
        <v>2326</v>
      </c>
      <c r="U1844">
        <v>578.74</v>
      </c>
      <c r="V1844">
        <v>3574.56</v>
      </c>
    </row>
    <row r="1845" spans="1:22" x14ac:dyDescent="0.2">
      <c r="A1845" s="1124">
        <v>11065397013000</v>
      </c>
      <c r="B1845" t="s">
        <v>1624</v>
      </c>
      <c r="C1845">
        <v>10</v>
      </c>
      <c r="D1845">
        <v>65</v>
      </c>
      <c r="E1845">
        <v>39</v>
      </c>
      <c r="F1845">
        <v>7013000</v>
      </c>
      <c r="G1845" t="s">
        <v>1698</v>
      </c>
      <c r="H1845" t="s">
        <v>2198</v>
      </c>
      <c r="I1845" t="s">
        <v>582</v>
      </c>
      <c r="J1845" t="s">
        <v>598</v>
      </c>
      <c r="K1845" t="s">
        <v>2225</v>
      </c>
      <c r="L1845" t="s">
        <v>2325</v>
      </c>
      <c r="M1845" t="s">
        <v>2320</v>
      </c>
      <c r="N1845" t="s">
        <v>1745</v>
      </c>
      <c r="O1845" t="s">
        <v>660</v>
      </c>
      <c r="P1845" t="s">
        <v>1129</v>
      </c>
      <c r="Q1845" t="s">
        <v>2322</v>
      </c>
      <c r="R1845" t="s">
        <v>2326</v>
      </c>
      <c r="U1845">
        <v>30</v>
      </c>
      <c r="V1845">
        <v>120</v>
      </c>
    </row>
    <row r="1846" spans="1:22" x14ac:dyDescent="0.2">
      <c r="A1846" s="1124">
        <v>11065397014000</v>
      </c>
      <c r="B1846" t="s">
        <v>1624</v>
      </c>
      <c r="C1846">
        <v>10</v>
      </c>
      <c r="D1846">
        <v>65</v>
      </c>
      <c r="E1846">
        <v>39</v>
      </c>
      <c r="F1846">
        <v>7014000</v>
      </c>
      <c r="G1846" t="s">
        <v>1630</v>
      </c>
      <c r="H1846" t="s">
        <v>2198</v>
      </c>
      <c r="I1846" t="s">
        <v>582</v>
      </c>
      <c r="J1846" t="s">
        <v>598</v>
      </c>
      <c r="K1846" t="s">
        <v>2225</v>
      </c>
      <c r="L1846" t="s">
        <v>2325</v>
      </c>
      <c r="M1846" t="s">
        <v>2320</v>
      </c>
      <c r="N1846" t="s">
        <v>1745</v>
      </c>
      <c r="O1846" t="s">
        <v>660</v>
      </c>
      <c r="P1846" t="s">
        <v>1129</v>
      </c>
      <c r="Q1846" t="s">
        <v>2322</v>
      </c>
      <c r="R1846" t="s">
        <v>2326</v>
      </c>
    </row>
    <row r="1847" spans="1:22" x14ac:dyDescent="0.2">
      <c r="A1847" s="1124">
        <v>11065397015000</v>
      </c>
      <c r="B1847" t="s">
        <v>1624</v>
      </c>
      <c r="C1847">
        <v>10</v>
      </c>
      <c r="D1847">
        <v>65</v>
      </c>
      <c r="E1847">
        <v>39</v>
      </c>
      <c r="F1847">
        <v>7015000</v>
      </c>
      <c r="G1847" t="s">
        <v>1699</v>
      </c>
      <c r="H1847" t="s">
        <v>2198</v>
      </c>
      <c r="I1847" t="s">
        <v>582</v>
      </c>
      <c r="J1847" t="s">
        <v>598</v>
      </c>
      <c r="K1847" t="s">
        <v>2225</v>
      </c>
      <c r="L1847" t="s">
        <v>2325</v>
      </c>
      <c r="M1847" t="s">
        <v>2320</v>
      </c>
      <c r="N1847" t="s">
        <v>1745</v>
      </c>
      <c r="O1847" t="s">
        <v>660</v>
      </c>
      <c r="P1847" t="s">
        <v>1129</v>
      </c>
      <c r="Q1847" t="s">
        <v>2322</v>
      </c>
      <c r="R1847" t="s">
        <v>2326</v>
      </c>
    </row>
    <row r="1848" spans="1:22" x14ac:dyDescent="0.2">
      <c r="A1848" s="1124">
        <v>11065397020000</v>
      </c>
      <c r="B1848" t="s">
        <v>1624</v>
      </c>
      <c r="C1848">
        <v>10</v>
      </c>
      <c r="D1848">
        <v>65</v>
      </c>
      <c r="E1848">
        <v>39</v>
      </c>
      <c r="F1848">
        <v>7020000</v>
      </c>
      <c r="G1848" t="s">
        <v>1741</v>
      </c>
      <c r="H1848" t="s">
        <v>2198</v>
      </c>
      <c r="I1848" t="s">
        <v>582</v>
      </c>
      <c r="J1848" t="s">
        <v>598</v>
      </c>
      <c r="K1848" t="s">
        <v>2225</v>
      </c>
      <c r="L1848" t="s">
        <v>2325</v>
      </c>
      <c r="M1848" t="s">
        <v>2320</v>
      </c>
      <c r="N1848" t="s">
        <v>1745</v>
      </c>
      <c r="O1848" t="s">
        <v>660</v>
      </c>
      <c r="P1848" t="s">
        <v>1129</v>
      </c>
      <c r="Q1848" t="s">
        <v>2322</v>
      </c>
      <c r="R1848" t="s">
        <v>2326</v>
      </c>
      <c r="U1848">
        <v>252</v>
      </c>
      <c r="V1848">
        <v>504</v>
      </c>
    </row>
    <row r="1849" spans="1:22" x14ac:dyDescent="0.2">
      <c r="A1849" s="1124">
        <v>11065397021000</v>
      </c>
      <c r="B1849" t="s">
        <v>1624</v>
      </c>
      <c r="C1849">
        <v>10</v>
      </c>
      <c r="D1849">
        <v>65</v>
      </c>
      <c r="E1849">
        <v>39</v>
      </c>
      <c r="F1849">
        <v>7021000</v>
      </c>
      <c r="G1849" t="s">
        <v>1771</v>
      </c>
      <c r="H1849" t="s">
        <v>2198</v>
      </c>
      <c r="I1849" t="s">
        <v>582</v>
      </c>
      <c r="J1849" t="s">
        <v>598</v>
      </c>
      <c r="K1849" t="s">
        <v>2225</v>
      </c>
      <c r="L1849" t="s">
        <v>2325</v>
      </c>
      <c r="M1849" t="s">
        <v>2320</v>
      </c>
      <c r="N1849" t="s">
        <v>1745</v>
      </c>
      <c r="O1849" t="s">
        <v>660</v>
      </c>
      <c r="P1849" t="s">
        <v>1129</v>
      </c>
      <c r="Q1849" t="s">
        <v>2322</v>
      </c>
      <c r="R1849" t="s">
        <v>2326</v>
      </c>
    </row>
    <row r="1850" spans="1:22" x14ac:dyDescent="0.2">
      <c r="A1850" s="1124">
        <v>11065397027000</v>
      </c>
      <c r="B1850" t="s">
        <v>1624</v>
      </c>
      <c r="C1850">
        <v>10</v>
      </c>
      <c r="D1850">
        <v>65</v>
      </c>
      <c r="E1850">
        <v>39</v>
      </c>
      <c r="F1850">
        <v>7027000</v>
      </c>
      <c r="G1850" t="s">
        <v>1631</v>
      </c>
      <c r="H1850" t="s">
        <v>2198</v>
      </c>
      <c r="I1850" t="s">
        <v>582</v>
      </c>
      <c r="J1850" t="s">
        <v>598</v>
      </c>
      <c r="K1850" t="s">
        <v>2225</v>
      </c>
      <c r="L1850" t="s">
        <v>2325</v>
      </c>
      <c r="M1850" t="s">
        <v>2320</v>
      </c>
      <c r="N1850" t="s">
        <v>1745</v>
      </c>
      <c r="O1850" t="s">
        <v>660</v>
      </c>
      <c r="P1850" t="s">
        <v>1129</v>
      </c>
      <c r="Q1850" t="s">
        <v>2322</v>
      </c>
      <c r="R1850" t="s">
        <v>2326</v>
      </c>
      <c r="U1850">
        <v>210</v>
      </c>
      <c r="V1850">
        <v>840</v>
      </c>
    </row>
    <row r="1851" spans="1:22" x14ac:dyDescent="0.2">
      <c r="A1851" s="1124">
        <v>11065397031000</v>
      </c>
      <c r="B1851" t="s">
        <v>1624</v>
      </c>
      <c r="C1851">
        <v>10</v>
      </c>
      <c r="D1851">
        <v>65</v>
      </c>
      <c r="E1851">
        <v>39</v>
      </c>
      <c r="F1851">
        <v>7031000</v>
      </c>
      <c r="G1851" t="s">
        <v>1632</v>
      </c>
      <c r="H1851" t="s">
        <v>2198</v>
      </c>
      <c r="I1851" t="s">
        <v>582</v>
      </c>
      <c r="J1851" t="s">
        <v>598</v>
      </c>
      <c r="K1851" t="s">
        <v>2225</v>
      </c>
      <c r="L1851" t="s">
        <v>2325</v>
      </c>
      <c r="M1851" t="s">
        <v>2320</v>
      </c>
      <c r="N1851" t="s">
        <v>1745</v>
      </c>
      <c r="O1851" t="s">
        <v>660</v>
      </c>
      <c r="P1851" t="s">
        <v>1129</v>
      </c>
      <c r="Q1851" t="s">
        <v>2322</v>
      </c>
      <c r="R1851" t="s">
        <v>2326</v>
      </c>
      <c r="U1851">
        <v>10423.08</v>
      </c>
      <c r="V1851">
        <v>41692.32</v>
      </c>
    </row>
    <row r="1852" spans="1:22" x14ac:dyDescent="0.2">
      <c r="A1852" s="1124">
        <v>11065397032000</v>
      </c>
      <c r="B1852" t="s">
        <v>1624</v>
      </c>
      <c r="C1852">
        <v>10</v>
      </c>
      <c r="D1852">
        <v>65</v>
      </c>
      <c r="E1852">
        <v>39</v>
      </c>
      <c r="F1852">
        <v>7032000</v>
      </c>
      <c r="G1852" t="s">
        <v>1633</v>
      </c>
      <c r="H1852" t="s">
        <v>2198</v>
      </c>
      <c r="I1852" t="s">
        <v>582</v>
      </c>
      <c r="J1852" t="s">
        <v>598</v>
      </c>
      <c r="K1852" t="s">
        <v>2225</v>
      </c>
      <c r="L1852" t="s">
        <v>2325</v>
      </c>
      <c r="M1852" t="s">
        <v>2320</v>
      </c>
      <c r="N1852" t="s">
        <v>1745</v>
      </c>
      <c r="O1852" t="s">
        <v>660</v>
      </c>
      <c r="P1852" t="s">
        <v>1129</v>
      </c>
      <c r="Q1852" t="s">
        <v>2322</v>
      </c>
      <c r="R1852" t="s">
        <v>2326</v>
      </c>
      <c r="U1852">
        <v>384.6</v>
      </c>
      <c r="V1852">
        <v>384.6</v>
      </c>
    </row>
    <row r="1853" spans="1:22" x14ac:dyDescent="0.2">
      <c r="A1853" s="1124">
        <v>11065397033000</v>
      </c>
      <c r="B1853" t="s">
        <v>1624</v>
      </c>
      <c r="C1853">
        <v>10</v>
      </c>
      <c r="D1853">
        <v>65</v>
      </c>
      <c r="E1853">
        <v>39</v>
      </c>
      <c r="F1853">
        <v>7033000</v>
      </c>
      <c r="G1853" t="s">
        <v>1668</v>
      </c>
      <c r="H1853" t="s">
        <v>2198</v>
      </c>
      <c r="I1853" t="s">
        <v>582</v>
      </c>
      <c r="J1853" t="s">
        <v>598</v>
      </c>
      <c r="K1853" t="s">
        <v>2225</v>
      </c>
      <c r="L1853" t="s">
        <v>2325</v>
      </c>
      <c r="M1853" t="s">
        <v>2320</v>
      </c>
      <c r="N1853" t="s">
        <v>1745</v>
      </c>
      <c r="O1853" t="s">
        <v>660</v>
      </c>
      <c r="P1853" t="s">
        <v>1129</v>
      </c>
      <c r="Q1853" t="s">
        <v>2322</v>
      </c>
      <c r="R1853" t="s">
        <v>2326</v>
      </c>
      <c r="U1853">
        <v>670.5</v>
      </c>
      <c r="V1853">
        <v>2682</v>
      </c>
    </row>
    <row r="1854" spans="1:22" x14ac:dyDescent="0.2">
      <c r="A1854" s="1124">
        <v>11065397034000</v>
      </c>
      <c r="B1854" t="s">
        <v>1624</v>
      </c>
      <c r="C1854">
        <v>10</v>
      </c>
      <c r="D1854">
        <v>65</v>
      </c>
      <c r="E1854">
        <v>39</v>
      </c>
      <c r="F1854">
        <v>7034000</v>
      </c>
      <c r="G1854" t="s">
        <v>1634</v>
      </c>
      <c r="H1854" t="s">
        <v>2198</v>
      </c>
      <c r="I1854" t="s">
        <v>582</v>
      </c>
      <c r="J1854" t="s">
        <v>598</v>
      </c>
      <c r="K1854" t="s">
        <v>2225</v>
      </c>
      <c r="L1854" t="s">
        <v>2325</v>
      </c>
      <c r="M1854" t="s">
        <v>2320</v>
      </c>
      <c r="N1854" t="s">
        <v>1745</v>
      </c>
      <c r="O1854" t="s">
        <v>660</v>
      </c>
      <c r="P1854" t="s">
        <v>1129</v>
      </c>
      <c r="Q1854" t="s">
        <v>2322</v>
      </c>
      <c r="R1854" t="s">
        <v>2326</v>
      </c>
      <c r="U1854">
        <v>635.91999999999996</v>
      </c>
      <c r="V1854">
        <v>2508.89</v>
      </c>
    </row>
    <row r="1855" spans="1:22" x14ac:dyDescent="0.2">
      <c r="A1855" s="1124">
        <v>11065397575000</v>
      </c>
      <c r="B1855" t="s">
        <v>1624</v>
      </c>
      <c r="C1855">
        <v>10</v>
      </c>
      <c r="D1855">
        <v>65</v>
      </c>
      <c r="E1855">
        <v>39</v>
      </c>
      <c r="F1855">
        <v>7575000</v>
      </c>
      <c r="G1855" t="s">
        <v>1772</v>
      </c>
      <c r="H1855" t="s">
        <v>2198</v>
      </c>
      <c r="I1855" t="s">
        <v>582</v>
      </c>
      <c r="J1855" t="s">
        <v>598</v>
      </c>
      <c r="K1855" t="s">
        <v>2225</v>
      </c>
      <c r="L1855" t="s">
        <v>2325</v>
      </c>
      <c r="M1855" t="s">
        <v>2320</v>
      </c>
      <c r="N1855" t="s">
        <v>1745</v>
      </c>
      <c r="O1855" t="s">
        <v>660</v>
      </c>
      <c r="P1855" t="s">
        <v>1129</v>
      </c>
      <c r="Q1855" t="s">
        <v>2322</v>
      </c>
      <c r="R1855" t="s">
        <v>2326</v>
      </c>
    </row>
    <row r="1856" spans="1:22" x14ac:dyDescent="0.2">
      <c r="A1856" s="1124">
        <v>11065397636000</v>
      </c>
      <c r="B1856" t="s">
        <v>1624</v>
      </c>
      <c r="C1856">
        <v>10</v>
      </c>
      <c r="D1856">
        <v>65</v>
      </c>
      <c r="E1856">
        <v>39</v>
      </c>
      <c r="F1856">
        <v>7636000</v>
      </c>
      <c r="G1856" t="s">
        <v>1765</v>
      </c>
      <c r="H1856" t="s">
        <v>2198</v>
      </c>
      <c r="I1856" t="s">
        <v>582</v>
      </c>
      <c r="J1856" t="s">
        <v>598</v>
      </c>
      <c r="K1856" t="s">
        <v>2225</v>
      </c>
      <c r="L1856" t="s">
        <v>2325</v>
      </c>
      <c r="M1856" t="s">
        <v>2320</v>
      </c>
      <c r="N1856" t="s">
        <v>1745</v>
      </c>
      <c r="O1856" t="s">
        <v>660</v>
      </c>
      <c r="P1856" t="s">
        <v>1129</v>
      </c>
      <c r="Q1856" t="s">
        <v>2322</v>
      </c>
      <c r="R1856" t="s">
        <v>2326</v>
      </c>
      <c r="U1856">
        <v>0</v>
      </c>
      <c r="V1856">
        <v>286.70999999999998</v>
      </c>
    </row>
    <row r="1857" spans="1:22" x14ac:dyDescent="0.2">
      <c r="A1857" s="1124">
        <v>11065397658000</v>
      </c>
      <c r="B1857" t="s">
        <v>1624</v>
      </c>
      <c r="C1857">
        <v>10</v>
      </c>
      <c r="D1857">
        <v>65</v>
      </c>
      <c r="E1857">
        <v>39</v>
      </c>
      <c r="F1857">
        <v>7658000</v>
      </c>
      <c r="G1857" t="s">
        <v>1766</v>
      </c>
      <c r="H1857" t="s">
        <v>2198</v>
      </c>
      <c r="I1857" t="s">
        <v>582</v>
      </c>
      <c r="J1857" t="s">
        <v>598</v>
      </c>
      <c r="K1857" t="s">
        <v>2225</v>
      </c>
      <c r="L1857" t="s">
        <v>2325</v>
      </c>
      <c r="M1857" t="s">
        <v>2320</v>
      </c>
      <c r="N1857" t="s">
        <v>1745</v>
      </c>
      <c r="O1857" t="s">
        <v>660</v>
      </c>
      <c r="P1857" t="s">
        <v>1129</v>
      </c>
      <c r="Q1857" t="s">
        <v>2322</v>
      </c>
      <c r="R1857" t="s">
        <v>2326</v>
      </c>
      <c r="U1857">
        <v>0</v>
      </c>
      <c r="V1857">
        <v>486.48</v>
      </c>
    </row>
    <row r="1858" spans="1:22" x14ac:dyDescent="0.2">
      <c r="A1858" s="1124">
        <v>11065397705000</v>
      </c>
      <c r="B1858" t="s">
        <v>1624</v>
      </c>
      <c r="C1858">
        <v>10</v>
      </c>
      <c r="D1858">
        <v>65</v>
      </c>
      <c r="E1858">
        <v>39</v>
      </c>
      <c r="F1858">
        <v>7705000</v>
      </c>
      <c r="G1858" t="s">
        <v>1767</v>
      </c>
      <c r="H1858" t="s">
        <v>2198</v>
      </c>
      <c r="I1858" t="s">
        <v>582</v>
      </c>
      <c r="J1858" t="s">
        <v>598</v>
      </c>
      <c r="K1858" t="s">
        <v>2225</v>
      </c>
      <c r="L1858" t="s">
        <v>2325</v>
      </c>
      <c r="M1858" t="s">
        <v>2320</v>
      </c>
      <c r="N1858" t="s">
        <v>1745</v>
      </c>
      <c r="O1858" t="s">
        <v>660</v>
      </c>
      <c r="P1858" t="s">
        <v>1129</v>
      </c>
      <c r="Q1858" t="s">
        <v>2322</v>
      </c>
      <c r="R1858" t="s">
        <v>2326</v>
      </c>
      <c r="U1858">
        <v>11111.53</v>
      </c>
      <c r="V1858">
        <v>43532.08</v>
      </c>
    </row>
    <row r="1859" spans="1:22" x14ac:dyDescent="0.2">
      <c r="A1859" s="1124">
        <v>11065397785000</v>
      </c>
      <c r="B1859" t="s">
        <v>1624</v>
      </c>
      <c r="C1859">
        <v>10</v>
      </c>
      <c r="D1859">
        <v>65</v>
      </c>
      <c r="E1859">
        <v>39</v>
      </c>
      <c r="F1859">
        <v>7785000</v>
      </c>
      <c r="G1859" t="s">
        <v>1638</v>
      </c>
      <c r="H1859" t="s">
        <v>2198</v>
      </c>
      <c r="I1859" t="s">
        <v>582</v>
      </c>
      <c r="J1859" t="s">
        <v>598</v>
      </c>
      <c r="K1859" t="s">
        <v>2225</v>
      </c>
      <c r="L1859" t="s">
        <v>2325</v>
      </c>
      <c r="M1859" t="s">
        <v>2320</v>
      </c>
      <c r="N1859" t="s">
        <v>1745</v>
      </c>
      <c r="O1859" t="s">
        <v>660</v>
      </c>
      <c r="P1859" t="s">
        <v>1129</v>
      </c>
      <c r="Q1859" t="s">
        <v>2322</v>
      </c>
      <c r="R1859" t="s">
        <v>2326</v>
      </c>
      <c r="U1859">
        <v>0</v>
      </c>
      <c r="V1859">
        <v>170</v>
      </c>
    </row>
    <row r="1860" spans="1:22" x14ac:dyDescent="0.2">
      <c r="A1860" s="1124">
        <v>11065397851000</v>
      </c>
      <c r="B1860" t="s">
        <v>1624</v>
      </c>
      <c r="C1860">
        <v>10</v>
      </c>
      <c r="D1860">
        <v>65</v>
      </c>
      <c r="E1860">
        <v>39</v>
      </c>
      <c r="F1860">
        <v>7851000</v>
      </c>
      <c r="G1860" t="s">
        <v>1768</v>
      </c>
      <c r="H1860" t="s">
        <v>2198</v>
      </c>
      <c r="I1860" t="s">
        <v>582</v>
      </c>
      <c r="J1860" t="s">
        <v>598</v>
      </c>
      <c r="K1860" t="s">
        <v>2225</v>
      </c>
      <c r="L1860" t="s">
        <v>2325</v>
      </c>
      <c r="M1860" t="s">
        <v>2320</v>
      </c>
      <c r="N1860" t="s">
        <v>1745</v>
      </c>
      <c r="O1860" t="s">
        <v>660</v>
      </c>
      <c r="P1860" t="s">
        <v>1129</v>
      </c>
      <c r="Q1860" t="s">
        <v>2322</v>
      </c>
      <c r="R1860" t="s">
        <v>2326</v>
      </c>
      <c r="U1860">
        <v>216.93</v>
      </c>
      <c r="V1860">
        <v>12216.56</v>
      </c>
    </row>
    <row r="1861" spans="1:22" x14ac:dyDescent="0.2">
      <c r="A1861" s="1124">
        <v>11065397859000</v>
      </c>
      <c r="B1861" t="s">
        <v>1624</v>
      </c>
      <c r="C1861">
        <v>10</v>
      </c>
      <c r="D1861">
        <v>65</v>
      </c>
      <c r="E1861">
        <v>39</v>
      </c>
      <c r="F1861">
        <v>7859000</v>
      </c>
      <c r="G1861" t="s">
        <v>1769</v>
      </c>
      <c r="H1861" t="s">
        <v>2198</v>
      </c>
      <c r="I1861" t="s">
        <v>582</v>
      </c>
      <c r="J1861" t="s">
        <v>598</v>
      </c>
      <c r="K1861" t="s">
        <v>2225</v>
      </c>
      <c r="L1861" t="s">
        <v>2325</v>
      </c>
      <c r="M1861" t="s">
        <v>2320</v>
      </c>
      <c r="N1861" t="s">
        <v>1745</v>
      </c>
      <c r="O1861" t="s">
        <v>660</v>
      </c>
      <c r="P1861" t="s">
        <v>1129</v>
      </c>
      <c r="Q1861" t="s">
        <v>2322</v>
      </c>
      <c r="R1861" t="s">
        <v>2326</v>
      </c>
      <c r="U1861">
        <v>1099.8800000000001</v>
      </c>
      <c r="V1861">
        <v>1389.45</v>
      </c>
    </row>
    <row r="1862" spans="1:22" x14ac:dyDescent="0.2">
      <c r="A1862" s="1124">
        <v>11065397860000</v>
      </c>
      <c r="B1862" t="s">
        <v>1624</v>
      </c>
      <c r="C1862">
        <v>10</v>
      </c>
      <c r="D1862">
        <v>65</v>
      </c>
      <c r="E1862">
        <v>39</v>
      </c>
      <c r="F1862">
        <v>7860000</v>
      </c>
      <c r="G1862" t="s">
        <v>2348</v>
      </c>
      <c r="H1862" t="s">
        <v>2198</v>
      </c>
      <c r="I1862" t="s">
        <v>582</v>
      </c>
      <c r="J1862" t="s">
        <v>598</v>
      </c>
      <c r="K1862" t="s">
        <v>2225</v>
      </c>
      <c r="L1862" t="s">
        <v>2325</v>
      </c>
      <c r="M1862" t="s">
        <v>2320</v>
      </c>
      <c r="N1862" t="s">
        <v>1745</v>
      </c>
      <c r="O1862" t="s">
        <v>660</v>
      </c>
      <c r="P1862" t="s">
        <v>1129</v>
      </c>
      <c r="Q1862" t="s">
        <v>2322</v>
      </c>
      <c r="R1862" t="s">
        <v>2326</v>
      </c>
    </row>
    <row r="1863" spans="1:22" x14ac:dyDescent="0.2">
      <c r="A1863" s="1124">
        <v>11065397867000</v>
      </c>
      <c r="B1863" t="s">
        <v>1624</v>
      </c>
      <c r="C1863">
        <v>10</v>
      </c>
      <c r="D1863">
        <v>65</v>
      </c>
      <c r="E1863">
        <v>39</v>
      </c>
      <c r="F1863">
        <v>7867000</v>
      </c>
      <c r="G1863" t="s">
        <v>1770</v>
      </c>
      <c r="H1863" t="s">
        <v>2198</v>
      </c>
      <c r="I1863" t="s">
        <v>582</v>
      </c>
      <c r="J1863" t="s">
        <v>598</v>
      </c>
      <c r="K1863" t="s">
        <v>2225</v>
      </c>
      <c r="L1863" t="s">
        <v>2325</v>
      </c>
      <c r="M1863" t="s">
        <v>2320</v>
      </c>
      <c r="N1863" t="s">
        <v>1745</v>
      </c>
      <c r="O1863" t="s">
        <v>660</v>
      </c>
      <c r="P1863" t="s">
        <v>1129</v>
      </c>
      <c r="Q1863" t="s">
        <v>2322</v>
      </c>
      <c r="R1863" t="s">
        <v>2326</v>
      </c>
      <c r="U1863">
        <v>904.25</v>
      </c>
      <c r="V1863">
        <v>2892.52</v>
      </c>
    </row>
    <row r="1864" spans="1:22" x14ac:dyDescent="0.2">
      <c r="A1864" s="1124">
        <v>11065407010000</v>
      </c>
      <c r="B1864" t="s">
        <v>1624</v>
      </c>
      <c r="C1864">
        <v>10</v>
      </c>
      <c r="D1864">
        <v>65</v>
      </c>
      <c r="E1864">
        <v>40</v>
      </c>
      <c r="F1864">
        <v>7010000</v>
      </c>
      <c r="G1864" t="s">
        <v>1628</v>
      </c>
      <c r="H1864" t="s">
        <v>2198</v>
      </c>
      <c r="I1864" t="s">
        <v>582</v>
      </c>
      <c r="J1864" t="s">
        <v>598</v>
      </c>
      <c r="K1864" t="s">
        <v>2225</v>
      </c>
      <c r="L1864" t="s">
        <v>2325</v>
      </c>
      <c r="M1864" t="s">
        <v>2320</v>
      </c>
      <c r="N1864" t="s">
        <v>1745</v>
      </c>
      <c r="O1864" t="s">
        <v>660</v>
      </c>
      <c r="P1864" t="s">
        <v>1129</v>
      </c>
      <c r="Q1864" t="s">
        <v>2322</v>
      </c>
      <c r="R1864" t="s">
        <v>2326</v>
      </c>
      <c r="U1864">
        <v>15351.74</v>
      </c>
      <c r="V1864">
        <v>64504.18</v>
      </c>
    </row>
    <row r="1865" spans="1:22" x14ac:dyDescent="0.2">
      <c r="A1865" s="1124">
        <v>11065407011000</v>
      </c>
      <c r="B1865" t="s">
        <v>1624</v>
      </c>
      <c r="C1865">
        <v>10</v>
      </c>
      <c r="D1865">
        <v>65</v>
      </c>
      <c r="E1865">
        <v>40</v>
      </c>
      <c r="F1865">
        <v>7011000</v>
      </c>
      <c r="G1865" t="s">
        <v>1642</v>
      </c>
      <c r="H1865" t="s">
        <v>2198</v>
      </c>
      <c r="I1865" t="s">
        <v>582</v>
      </c>
      <c r="J1865" t="s">
        <v>598</v>
      </c>
      <c r="K1865" t="s">
        <v>2225</v>
      </c>
      <c r="L1865" t="s">
        <v>2325</v>
      </c>
      <c r="M1865" t="s">
        <v>2320</v>
      </c>
      <c r="N1865" t="s">
        <v>1745</v>
      </c>
      <c r="O1865" t="s">
        <v>660</v>
      </c>
      <c r="P1865" t="s">
        <v>1129</v>
      </c>
      <c r="Q1865" t="s">
        <v>2322</v>
      </c>
      <c r="R1865" t="s">
        <v>2326</v>
      </c>
    </row>
    <row r="1866" spans="1:22" x14ac:dyDescent="0.2">
      <c r="A1866" s="1124">
        <v>11065407012000</v>
      </c>
      <c r="B1866" t="s">
        <v>1624</v>
      </c>
      <c r="C1866">
        <v>10</v>
      </c>
      <c r="D1866">
        <v>65</v>
      </c>
      <c r="E1866">
        <v>40</v>
      </c>
      <c r="F1866">
        <v>7012000</v>
      </c>
      <c r="G1866" t="s">
        <v>1629</v>
      </c>
      <c r="H1866" t="s">
        <v>2198</v>
      </c>
      <c r="I1866" t="s">
        <v>582</v>
      </c>
      <c r="J1866" t="s">
        <v>598</v>
      </c>
      <c r="K1866" t="s">
        <v>2225</v>
      </c>
      <c r="L1866" t="s">
        <v>2325</v>
      </c>
      <c r="M1866" t="s">
        <v>2320</v>
      </c>
      <c r="N1866" t="s">
        <v>1745</v>
      </c>
      <c r="O1866" t="s">
        <v>660</v>
      </c>
      <c r="P1866" t="s">
        <v>1129</v>
      </c>
      <c r="Q1866" t="s">
        <v>2322</v>
      </c>
      <c r="R1866" t="s">
        <v>2326</v>
      </c>
      <c r="U1866">
        <v>477.54</v>
      </c>
      <c r="V1866">
        <v>955.08</v>
      </c>
    </row>
    <row r="1867" spans="1:22" x14ac:dyDescent="0.2">
      <c r="A1867" s="1124">
        <v>11065407013000</v>
      </c>
      <c r="B1867" t="s">
        <v>1624</v>
      </c>
      <c r="C1867">
        <v>10</v>
      </c>
      <c r="D1867">
        <v>65</v>
      </c>
      <c r="E1867">
        <v>40</v>
      </c>
      <c r="F1867">
        <v>7013000</v>
      </c>
      <c r="G1867" t="s">
        <v>1698</v>
      </c>
      <c r="H1867" t="s">
        <v>2198</v>
      </c>
      <c r="I1867" t="s">
        <v>582</v>
      </c>
      <c r="J1867" t="s">
        <v>598</v>
      </c>
      <c r="K1867" t="s">
        <v>2225</v>
      </c>
      <c r="L1867" t="s">
        <v>2325</v>
      </c>
      <c r="M1867" t="s">
        <v>2320</v>
      </c>
      <c r="N1867" t="s">
        <v>1745</v>
      </c>
      <c r="O1867" t="s">
        <v>660</v>
      </c>
      <c r="P1867" t="s">
        <v>1129</v>
      </c>
      <c r="Q1867" t="s">
        <v>2322</v>
      </c>
      <c r="R1867" t="s">
        <v>2326</v>
      </c>
    </row>
    <row r="1868" spans="1:22" x14ac:dyDescent="0.2">
      <c r="A1868" s="1124">
        <v>11065407014000</v>
      </c>
      <c r="B1868" t="s">
        <v>1624</v>
      </c>
      <c r="C1868">
        <v>10</v>
      </c>
      <c r="D1868">
        <v>65</v>
      </c>
      <c r="E1868">
        <v>40</v>
      </c>
      <c r="F1868">
        <v>7014000</v>
      </c>
      <c r="G1868" t="s">
        <v>1630</v>
      </c>
      <c r="H1868" t="s">
        <v>2198</v>
      </c>
      <c r="I1868" t="s">
        <v>582</v>
      </c>
      <c r="J1868" t="s">
        <v>598</v>
      </c>
      <c r="K1868" t="s">
        <v>2225</v>
      </c>
      <c r="L1868" t="s">
        <v>2325</v>
      </c>
      <c r="M1868" t="s">
        <v>2320</v>
      </c>
      <c r="N1868" t="s">
        <v>1745</v>
      </c>
      <c r="O1868" t="s">
        <v>660</v>
      </c>
      <c r="P1868" t="s">
        <v>1129</v>
      </c>
      <c r="Q1868" t="s">
        <v>2322</v>
      </c>
      <c r="R1868" t="s">
        <v>2326</v>
      </c>
    </row>
    <row r="1869" spans="1:22" x14ac:dyDescent="0.2">
      <c r="A1869" s="1124">
        <v>11065407015000</v>
      </c>
      <c r="B1869" t="s">
        <v>1624</v>
      </c>
      <c r="C1869">
        <v>10</v>
      </c>
      <c r="D1869">
        <v>65</v>
      </c>
      <c r="E1869">
        <v>40</v>
      </c>
      <c r="F1869">
        <v>7015000</v>
      </c>
      <c r="G1869" t="s">
        <v>1699</v>
      </c>
      <c r="H1869" t="s">
        <v>2198</v>
      </c>
      <c r="I1869" t="s">
        <v>582</v>
      </c>
      <c r="J1869" t="s">
        <v>598</v>
      </c>
      <c r="K1869" t="s">
        <v>2225</v>
      </c>
      <c r="L1869" t="s">
        <v>2325</v>
      </c>
      <c r="M1869" t="s">
        <v>2320</v>
      </c>
      <c r="N1869" t="s">
        <v>1745</v>
      </c>
      <c r="O1869" t="s">
        <v>660</v>
      </c>
      <c r="P1869" t="s">
        <v>1129</v>
      </c>
      <c r="Q1869" t="s">
        <v>2322</v>
      </c>
      <c r="R1869" t="s">
        <v>2326</v>
      </c>
    </row>
    <row r="1870" spans="1:22" x14ac:dyDescent="0.2">
      <c r="A1870" s="1124">
        <v>11065407020000</v>
      </c>
      <c r="B1870" t="s">
        <v>1624</v>
      </c>
      <c r="C1870">
        <v>10</v>
      </c>
      <c r="D1870">
        <v>65</v>
      </c>
      <c r="E1870">
        <v>40</v>
      </c>
      <c r="F1870">
        <v>7020000</v>
      </c>
      <c r="G1870" t="s">
        <v>1741</v>
      </c>
      <c r="H1870" t="s">
        <v>2198</v>
      </c>
      <c r="I1870" t="s">
        <v>582</v>
      </c>
      <c r="J1870" t="s">
        <v>598</v>
      </c>
      <c r="K1870" t="s">
        <v>2225</v>
      </c>
      <c r="L1870" t="s">
        <v>2325</v>
      </c>
      <c r="M1870" t="s">
        <v>2320</v>
      </c>
      <c r="N1870" t="s">
        <v>1745</v>
      </c>
      <c r="O1870" t="s">
        <v>660</v>
      </c>
      <c r="P1870" t="s">
        <v>1129</v>
      </c>
      <c r="Q1870" t="s">
        <v>2322</v>
      </c>
      <c r="R1870" t="s">
        <v>2326</v>
      </c>
    </row>
    <row r="1871" spans="1:22" x14ac:dyDescent="0.2">
      <c r="A1871" s="1124">
        <v>11065407021000</v>
      </c>
      <c r="B1871" t="s">
        <v>1624</v>
      </c>
      <c r="C1871">
        <v>10</v>
      </c>
      <c r="D1871">
        <v>65</v>
      </c>
      <c r="E1871">
        <v>40</v>
      </c>
      <c r="F1871">
        <v>7021000</v>
      </c>
      <c r="G1871" t="s">
        <v>1771</v>
      </c>
      <c r="H1871" t="s">
        <v>2198</v>
      </c>
      <c r="I1871" t="s">
        <v>582</v>
      </c>
      <c r="J1871" t="s">
        <v>598</v>
      </c>
      <c r="K1871" t="s">
        <v>2225</v>
      </c>
      <c r="L1871" t="s">
        <v>2325</v>
      </c>
      <c r="M1871" t="s">
        <v>2320</v>
      </c>
      <c r="N1871" t="s">
        <v>1745</v>
      </c>
      <c r="O1871" t="s">
        <v>660</v>
      </c>
      <c r="P1871" t="s">
        <v>1129</v>
      </c>
      <c r="Q1871" t="s">
        <v>2322</v>
      </c>
      <c r="R1871" t="s">
        <v>2326</v>
      </c>
    </row>
    <row r="1872" spans="1:22" x14ac:dyDescent="0.2">
      <c r="A1872" s="1124">
        <v>11065407031000</v>
      </c>
      <c r="B1872" t="s">
        <v>1624</v>
      </c>
      <c r="C1872">
        <v>10</v>
      </c>
      <c r="D1872">
        <v>65</v>
      </c>
      <c r="E1872">
        <v>40</v>
      </c>
      <c r="F1872">
        <v>7031000</v>
      </c>
      <c r="G1872" t="s">
        <v>1632</v>
      </c>
      <c r="H1872" t="s">
        <v>2198</v>
      </c>
      <c r="I1872" t="s">
        <v>582</v>
      </c>
      <c r="J1872" t="s">
        <v>598</v>
      </c>
      <c r="K1872" t="s">
        <v>2225</v>
      </c>
      <c r="L1872" t="s">
        <v>2325</v>
      </c>
      <c r="M1872" t="s">
        <v>2320</v>
      </c>
      <c r="N1872" t="s">
        <v>1745</v>
      </c>
      <c r="O1872" t="s">
        <v>660</v>
      </c>
      <c r="P1872" t="s">
        <v>1129</v>
      </c>
      <c r="Q1872" t="s">
        <v>2322</v>
      </c>
      <c r="R1872" t="s">
        <v>2326</v>
      </c>
      <c r="U1872">
        <v>2966.04</v>
      </c>
      <c r="V1872">
        <v>11864.16</v>
      </c>
    </row>
    <row r="1873" spans="1:22" x14ac:dyDescent="0.2">
      <c r="A1873" s="1124">
        <v>11065407032000</v>
      </c>
      <c r="B1873" t="s">
        <v>1624</v>
      </c>
      <c r="C1873">
        <v>10</v>
      </c>
      <c r="D1873">
        <v>65</v>
      </c>
      <c r="E1873">
        <v>40</v>
      </c>
      <c r="F1873">
        <v>7032000</v>
      </c>
      <c r="G1873" t="s">
        <v>1633</v>
      </c>
      <c r="H1873" t="s">
        <v>2198</v>
      </c>
      <c r="I1873" t="s">
        <v>582</v>
      </c>
      <c r="J1873" t="s">
        <v>598</v>
      </c>
      <c r="K1873" t="s">
        <v>2225</v>
      </c>
      <c r="L1873" t="s">
        <v>2325</v>
      </c>
      <c r="M1873" t="s">
        <v>2320</v>
      </c>
      <c r="N1873" t="s">
        <v>1745</v>
      </c>
      <c r="O1873" t="s">
        <v>660</v>
      </c>
      <c r="P1873" t="s">
        <v>1129</v>
      </c>
      <c r="Q1873" t="s">
        <v>2322</v>
      </c>
      <c r="R1873" t="s">
        <v>2326</v>
      </c>
    </row>
    <row r="1874" spans="1:22" x14ac:dyDescent="0.2">
      <c r="A1874" s="1124">
        <v>11065407033000</v>
      </c>
      <c r="B1874" t="s">
        <v>1624</v>
      </c>
      <c r="C1874">
        <v>10</v>
      </c>
      <c r="D1874">
        <v>65</v>
      </c>
      <c r="E1874">
        <v>40</v>
      </c>
      <c r="F1874">
        <v>7033000</v>
      </c>
      <c r="G1874" t="s">
        <v>1668</v>
      </c>
      <c r="H1874" t="s">
        <v>2198</v>
      </c>
      <c r="I1874" t="s">
        <v>582</v>
      </c>
      <c r="J1874" t="s">
        <v>598</v>
      </c>
      <c r="K1874" t="s">
        <v>2225</v>
      </c>
      <c r="L1874" t="s">
        <v>2325</v>
      </c>
      <c r="M1874" t="s">
        <v>2320</v>
      </c>
      <c r="N1874" t="s">
        <v>1745</v>
      </c>
      <c r="O1874" t="s">
        <v>660</v>
      </c>
      <c r="P1874" t="s">
        <v>1129</v>
      </c>
      <c r="Q1874" t="s">
        <v>2322</v>
      </c>
      <c r="R1874" t="s">
        <v>2326</v>
      </c>
    </row>
    <row r="1875" spans="1:22" x14ac:dyDescent="0.2">
      <c r="A1875" s="1124">
        <v>11065407034000</v>
      </c>
      <c r="B1875" t="s">
        <v>1624</v>
      </c>
      <c r="C1875">
        <v>10</v>
      </c>
      <c r="D1875">
        <v>65</v>
      </c>
      <c r="E1875">
        <v>40</v>
      </c>
      <c r="F1875">
        <v>7034000</v>
      </c>
      <c r="G1875" t="s">
        <v>1634</v>
      </c>
      <c r="H1875" t="s">
        <v>2198</v>
      </c>
      <c r="I1875" t="s">
        <v>582</v>
      </c>
      <c r="J1875" t="s">
        <v>598</v>
      </c>
      <c r="K1875" t="s">
        <v>2225</v>
      </c>
      <c r="L1875" t="s">
        <v>2325</v>
      </c>
      <c r="M1875" t="s">
        <v>2320</v>
      </c>
      <c r="N1875" t="s">
        <v>1745</v>
      </c>
      <c r="O1875" t="s">
        <v>660</v>
      </c>
      <c r="P1875" t="s">
        <v>1129</v>
      </c>
      <c r="Q1875" t="s">
        <v>2322</v>
      </c>
      <c r="R1875" t="s">
        <v>2326</v>
      </c>
      <c r="U1875">
        <v>158.30000000000001</v>
      </c>
      <c r="V1875">
        <v>654.6</v>
      </c>
    </row>
    <row r="1876" spans="1:22" x14ac:dyDescent="0.2">
      <c r="A1876" s="1124">
        <v>11065407575000</v>
      </c>
      <c r="B1876" t="s">
        <v>1624</v>
      </c>
      <c r="C1876">
        <v>10</v>
      </c>
      <c r="D1876">
        <v>65</v>
      </c>
      <c r="E1876">
        <v>40</v>
      </c>
      <c r="F1876">
        <v>7575000</v>
      </c>
      <c r="G1876" t="s">
        <v>1772</v>
      </c>
      <c r="H1876" t="s">
        <v>2198</v>
      </c>
      <c r="I1876" t="s">
        <v>582</v>
      </c>
      <c r="J1876" t="s">
        <v>598</v>
      </c>
      <c r="K1876" t="s">
        <v>2225</v>
      </c>
      <c r="L1876" t="s">
        <v>2325</v>
      </c>
      <c r="M1876" t="s">
        <v>2320</v>
      </c>
      <c r="N1876" t="s">
        <v>1745</v>
      </c>
      <c r="O1876" t="s">
        <v>660</v>
      </c>
      <c r="P1876" t="s">
        <v>1129</v>
      </c>
      <c r="Q1876" t="s">
        <v>2322</v>
      </c>
      <c r="R1876" t="s">
        <v>2326</v>
      </c>
    </row>
    <row r="1877" spans="1:22" x14ac:dyDescent="0.2">
      <c r="A1877" s="1124">
        <v>11065407636000</v>
      </c>
      <c r="B1877" t="s">
        <v>1624</v>
      </c>
      <c r="C1877">
        <v>10</v>
      </c>
      <c r="D1877">
        <v>65</v>
      </c>
      <c r="E1877">
        <v>40</v>
      </c>
      <c r="F1877">
        <v>7636000</v>
      </c>
      <c r="G1877" t="s">
        <v>1765</v>
      </c>
      <c r="H1877" t="s">
        <v>2198</v>
      </c>
      <c r="I1877" t="s">
        <v>582</v>
      </c>
      <c r="J1877" t="s">
        <v>598</v>
      </c>
      <c r="K1877" t="s">
        <v>2225</v>
      </c>
      <c r="L1877" t="s">
        <v>2325</v>
      </c>
      <c r="M1877" t="s">
        <v>2320</v>
      </c>
      <c r="N1877" t="s">
        <v>1745</v>
      </c>
      <c r="O1877" t="s">
        <v>660</v>
      </c>
      <c r="P1877" t="s">
        <v>1129</v>
      </c>
      <c r="Q1877" t="s">
        <v>2322</v>
      </c>
      <c r="R1877" t="s">
        <v>2326</v>
      </c>
      <c r="U1877">
        <v>108.1</v>
      </c>
      <c r="V1877">
        <v>2721.48</v>
      </c>
    </row>
    <row r="1878" spans="1:22" x14ac:dyDescent="0.2">
      <c r="A1878" s="1124">
        <v>11065407658000</v>
      </c>
      <c r="B1878" t="s">
        <v>1624</v>
      </c>
      <c r="C1878">
        <v>10</v>
      </c>
      <c r="D1878">
        <v>65</v>
      </c>
      <c r="E1878">
        <v>40</v>
      </c>
      <c r="F1878">
        <v>7658000</v>
      </c>
      <c r="G1878" t="s">
        <v>1766</v>
      </c>
      <c r="H1878" t="s">
        <v>2198</v>
      </c>
      <c r="I1878" t="s">
        <v>582</v>
      </c>
      <c r="J1878" t="s">
        <v>598</v>
      </c>
      <c r="K1878" t="s">
        <v>2225</v>
      </c>
      <c r="L1878" t="s">
        <v>2325</v>
      </c>
      <c r="M1878" t="s">
        <v>2320</v>
      </c>
      <c r="N1878" t="s">
        <v>1745</v>
      </c>
      <c r="O1878" t="s">
        <v>660</v>
      </c>
      <c r="P1878" t="s">
        <v>1129</v>
      </c>
      <c r="Q1878" t="s">
        <v>2322</v>
      </c>
      <c r="R1878" t="s">
        <v>2326</v>
      </c>
    </row>
    <row r="1879" spans="1:22" x14ac:dyDescent="0.2">
      <c r="A1879" s="1124">
        <v>11065407705000</v>
      </c>
      <c r="B1879" t="s">
        <v>1624</v>
      </c>
      <c r="C1879">
        <v>10</v>
      </c>
      <c r="D1879">
        <v>65</v>
      </c>
      <c r="E1879">
        <v>40</v>
      </c>
      <c r="F1879">
        <v>7705000</v>
      </c>
      <c r="G1879" t="s">
        <v>1767</v>
      </c>
      <c r="H1879" t="s">
        <v>2198</v>
      </c>
      <c r="I1879" t="s">
        <v>582</v>
      </c>
      <c r="J1879" t="s">
        <v>598</v>
      </c>
      <c r="K1879" t="s">
        <v>2225</v>
      </c>
      <c r="L1879" t="s">
        <v>2325</v>
      </c>
      <c r="M1879" t="s">
        <v>2320</v>
      </c>
      <c r="N1879" t="s">
        <v>1745</v>
      </c>
      <c r="O1879" t="s">
        <v>660</v>
      </c>
      <c r="P1879" t="s">
        <v>1129</v>
      </c>
      <c r="Q1879" t="s">
        <v>2322</v>
      </c>
      <c r="R1879" t="s">
        <v>2326</v>
      </c>
      <c r="U1879">
        <v>11872.75</v>
      </c>
      <c r="V1879">
        <v>39333.449999999997</v>
      </c>
    </row>
    <row r="1880" spans="1:22" x14ac:dyDescent="0.2">
      <c r="A1880" s="1124">
        <v>11065407785000</v>
      </c>
      <c r="B1880" t="s">
        <v>1624</v>
      </c>
      <c r="C1880">
        <v>10</v>
      </c>
      <c r="D1880">
        <v>65</v>
      </c>
      <c r="E1880">
        <v>40</v>
      </c>
      <c r="F1880">
        <v>7785000</v>
      </c>
      <c r="G1880" t="s">
        <v>1638</v>
      </c>
      <c r="H1880" t="s">
        <v>2198</v>
      </c>
      <c r="I1880" t="s">
        <v>582</v>
      </c>
      <c r="J1880" t="s">
        <v>598</v>
      </c>
      <c r="K1880" t="s">
        <v>2225</v>
      </c>
      <c r="L1880" t="s">
        <v>2325</v>
      </c>
      <c r="M1880" t="s">
        <v>2320</v>
      </c>
      <c r="N1880" t="s">
        <v>1745</v>
      </c>
      <c r="O1880" t="s">
        <v>660</v>
      </c>
      <c r="P1880" t="s">
        <v>1129</v>
      </c>
      <c r="Q1880" t="s">
        <v>2322</v>
      </c>
      <c r="R1880" t="s">
        <v>2326</v>
      </c>
    </row>
    <row r="1881" spans="1:22" x14ac:dyDescent="0.2">
      <c r="A1881" s="1124">
        <v>11065407851000</v>
      </c>
      <c r="B1881" t="s">
        <v>1624</v>
      </c>
      <c r="C1881">
        <v>10</v>
      </c>
      <c r="D1881">
        <v>65</v>
      </c>
      <c r="E1881">
        <v>40</v>
      </c>
      <c r="F1881">
        <v>7851000</v>
      </c>
      <c r="G1881" t="s">
        <v>1768</v>
      </c>
      <c r="H1881" t="s">
        <v>2198</v>
      </c>
      <c r="I1881" t="s">
        <v>582</v>
      </c>
      <c r="J1881" t="s">
        <v>598</v>
      </c>
      <c r="K1881" t="s">
        <v>2225</v>
      </c>
      <c r="L1881" t="s">
        <v>2325</v>
      </c>
      <c r="M1881" t="s">
        <v>2320</v>
      </c>
      <c r="N1881" t="s">
        <v>1745</v>
      </c>
      <c r="O1881" t="s">
        <v>660</v>
      </c>
      <c r="P1881" t="s">
        <v>1129</v>
      </c>
      <c r="Q1881" t="s">
        <v>2322</v>
      </c>
      <c r="R1881" t="s">
        <v>2326</v>
      </c>
      <c r="U1881">
        <v>1007.76</v>
      </c>
      <c r="V1881">
        <v>10859.5</v>
      </c>
    </row>
    <row r="1882" spans="1:22" x14ac:dyDescent="0.2">
      <c r="A1882" s="1124">
        <v>11065407859000</v>
      </c>
      <c r="B1882" t="s">
        <v>1624</v>
      </c>
      <c r="C1882">
        <v>10</v>
      </c>
      <c r="D1882">
        <v>65</v>
      </c>
      <c r="E1882">
        <v>40</v>
      </c>
      <c r="F1882">
        <v>7859000</v>
      </c>
      <c r="G1882" t="s">
        <v>1769</v>
      </c>
      <c r="H1882" t="s">
        <v>2198</v>
      </c>
      <c r="I1882" t="s">
        <v>582</v>
      </c>
      <c r="J1882" t="s">
        <v>598</v>
      </c>
      <c r="K1882" t="s">
        <v>2225</v>
      </c>
      <c r="L1882" t="s">
        <v>2325</v>
      </c>
      <c r="M1882" t="s">
        <v>2320</v>
      </c>
      <c r="N1882" t="s">
        <v>1745</v>
      </c>
      <c r="O1882" t="s">
        <v>660</v>
      </c>
      <c r="P1882" t="s">
        <v>1129</v>
      </c>
      <c r="Q1882" t="s">
        <v>2322</v>
      </c>
      <c r="R1882" t="s">
        <v>2326</v>
      </c>
      <c r="U1882">
        <v>502.39</v>
      </c>
      <c r="V1882">
        <v>17869.87</v>
      </c>
    </row>
    <row r="1883" spans="1:22" x14ac:dyDescent="0.2">
      <c r="A1883" s="1124">
        <v>11065407860000</v>
      </c>
      <c r="B1883" t="s">
        <v>1624</v>
      </c>
      <c r="C1883">
        <v>10</v>
      </c>
      <c r="D1883">
        <v>65</v>
      </c>
      <c r="E1883">
        <v>40</v>
      </c>
      <c r="F1883">
        <v>7860000</v>
      </c>
      <c r="G1883" t="s">
        <v>2348</v>
      </c>
      <c r="H1883" t="s">
        <v>2198</v>
      </c>
      <c r="I1883" t="s">
        <v>582</v>
      </c>
      <c r="J1883" t="s">
        <v>598</v>
      </c>
      <c r="K1883" t="s">
        <v>2225</v>
      </c>
      <c r="L1883" t="s">
        <v>2325</v>
      </c>
      <c r="M1883" t="s">
        <v>2320</v>
      </c>
      <c r="N1883" t="s">
        <v>1745</v>
      </c>
      <c r="O1883" t="s">
        <v>660</v>
      </c>
      <c r="P1883" t="s">
        <v>1129</v>
      </c>
      <c r="Q1883" t="s">
        <v>2322</v>
      </c>
      <c r="R1883" t="s">
        <v>2326</v>
      </c>
    </row>
    <row r="1884" spans="1:22" x14ac:dyDescent="0.2">
      <c r="A1884" s="1124">
        <v>11065407867000</v>
      </c>
      <c r="B1884" t="s">
        <v>1624</v>
      </c>
      <c r="C1884">
        <v>10</v>
      </c>
      <c r="D1884">
        <v>65</v>
      </c>
      <c r="E1884">
        <v>40</v>
      </c>
      <c r="F1884">
        <v>7867000</v>
      </c>
      <c r="G1884" t="s">
        <v>1770</v>
      </c>
      <c r="H1884" t="s">
        <v>2198</v>
      </c>
      <c r="I1884" t="s">
        <v>582</v>
      </c>
      <c r="J1884" t="s">
        <v>598</v>
      </c>
      <c r="K1884" t="s">
        <v>2225</v>
      </c>
      <c r="L1884" t="s">
        <v>2325</v>
      </c>
      <c r="M1884" t="s">
        <v>2320</v>
      </c>
      <c r="N1884" t="s">
        <v>1745</v>
      </c>
      <c r="O1884" t="s">
        <v>660</v>
      </c>
      <c r="P1884" t="s">
        <v>1129</v>
      </c>
      <c r="Q1884" t="s">
        <v>2322</v>
      </c>
      <c r="R1884" t="s">
        <v>2326</v>
      </c>
    </row>
    <row r="1885" spans="1:22" x14ac:dyDescent="0.2">
      <c r="A1885" s="1124">
        <v>11065417010000</v>
      </c>
      <c r="B1885" t="s">
        <v>1624</v>
      </c>
      <c r="C1885">
        <v>10</v>
      </c>
      <c r="D1885">
        <v>65</v>
      </c>
      <c r="E1885">
        <v>41</v>
      </c>
      <c r="F1885">
        <v>7010000</v>
      </c>
      <c r="G1885" t="s">
        <v>1628</v>
      </c>
      <c r="H1885" t="s">
        <v>2198</v>
      </c>
      <c r="I1885" t="s">
        <v>582</v>
      </c>
      <c r="J1885" t="s">
        <v>598</v>
      </c>
      <c r="K1885" t="s">
        <v>2225</v>
      </c>
      <c r="L1885" t="s">
        <v>2325</v>
      </c>
      <c r="M1885" t="s">
        <v>2320</v>
      </c>
      <c r="N1885" t="s">
        <v>1745</v>
      </c>
      <c r="O1885" t="s">
        <v>660</v>
      </c>
      <c r="P1885" t="s">
        <v>1129</v>
      </c>
      <c r="Q1885" t="s">
        <v>2322</v>
      </c>
      <c r="R1885" t="s">
        <v>2326</v>
      </c>
    </row>
    <row r="1886" spans="1:22" x14ac:dyDescent="0.2">
      <c r="A1886" s="1124">
        <v>11065417011000</v>
      </c>
      <c r="B1886" t="s">
        <v>1624</v>
      </c>
      <c r="C1886">
        <v>10</v>
      </c>
      <c r="D1886">
        <v>65</v>
      </c>
      <c r="E1886">
        <v>41</v>
      </c>
      <c r="F1886">
        <v>7011000</v>
      </c>
      <c r="G1886" t="s">
        <v>1642</v>
      </c>
      <c r="H1886" t="s">
        <v>2198</v>
      </c>
      <c r="I1886" t="s">
        <v>582</v>
      </c>
      <c r="J1886" t="s">
        <v>598</v>
      </c>
      <c r="K1886" t="s">
        <v>2225</v>
      </c>
      <c r="L1886" t="s">
        <v>2325</v>
      </c>
      <c r="M1886" t="s">
        <v>2320</v>
      </c>
      <c r="N1886" t="s">
        <v>1745</v>
      </c>
      <c r="O1886" t="s">
        <v>660</v>
      </c>
      <c r="P1886" t="s">
        <v>1129</v>
      </c>
      <c r="Q1886" t="s">
        <v>2322</v>
      </c>
      <c r="R1886" t="s">
        <v>2326</v>
      </c>
    </row>
    <row r="1887" spans="1:22" x14ac:dyDescent="0.2">
      <c r="A1887" s="1124">
        <v>11065417012000</v>
      </c>
      <c r="B1887" t="s">
        <v>1624</v>
      </c>
      <c r="C1887">
        <v>10</v>
      </c>
      <c r="D1887">
        <v>65</v>
      </c>
      <c r="E1887">
        <v>41</v>
      </c>
      <c r="F1887">
        <v>7012000</v>
      </c>
      <c r="G1887" t="s">
        <v>1629</v>
      </c>
      <c r="H1887" t="s">
        <v>2198</v>
      </c>
      <c r="I1887" t="s">
        <v>582</v>
      </c>
      <c r="J1887" t="s">
        <v>598</v>
      </c>
      <c r="K1887" t="s">
        <v>2225</v>
      </c>
      <c r="L1887" t="s">
        <v>2325</v>
      </c>
      <c r="M1887" t="s">
        <v>2320</v>
      </c>
      <c r="N1887" t="s">
        <v>1745</v>
      </c>
      <c r="O1887" t="s">
        <v>660</v>
      </c>
      <c r="P1887" t="s">
        <v>1129</v>
      </c>
      <c r="Q1887" t="s">
        <v>2322</v>
      </c>
      <c r="R1887" t="s">
        <v>2326</v>
      </c>
    </row>
    <row r="1888" spans="1:22" x14ac:dyDescent="0.2">
      <c r="A1888" s="1124">
        <v>11065417013000</v>
      </c>
      <c r="B1888" t="s">
        <v>1624</v>
      </c>
      <c r="C1888">
        <v>10</v>
      </c>
      <c r="D1888">
        <v>65</v>
      </c>
      <c r="E1888">
        <v>41</v>
      </c>
      <c r="F1888">
        <v>7013000</v>
      </c>
      <c r="G1888" t="s">
        <v>1698</v>
      </c>
      <c r="H1888" t="s">
        <v>2198</v>
      </c>
      <c r="I1888" t="s">
        <v>582</v>
      </c>
      <c r="J1888" t="s">
        <v>598</v>
      </c>
      <c r="K1888" t="s">
        <v>2225</v>
      </c>
      <c r="L1888" t="s">
        <v>2325</v>
      </c>
      <c r="M1888" t="s">
        <v>2320</v>
      </c>
      <c r="N1888" t="s">
        <v>1745</v>
      </c>
      <c r="O1888" t="s">
        <v>660</v>
      </c>
      <c r="P1888" t="s">
        <v>1129</v>
      </c>
      <c r="Q1888" t="s">
        <v>2322</v>
      </c>
      <c r="R1888" t="s">
        <v>2326</v>
      </c>
    </row>
    <row r="1889" spans="1:22" x14ac:dyDescent="0.2">
      <c r="A1889" s="1124">
        <v>11065417014000</v>
      </c>
      <c r="B1889" t="s">
        <v>1624</v>
      </c>
      <c r="C1889">
        <v>10</v>
      </c>
      <c r="D1889">
        <v>65</v>
      </c>
      <c r="E1889">
        <v>41</v>
      </c>
      <c r="F1889">
        <v>7014000</v>
      </c>
      <c r="G1889" t="s">
        <v>1630</v>
      </c>
      <c r="H1889" t="s">
        <v>2198</v>
      </c>
      <c r="I1889" t="s">
        <v>582</v>
      </c>
      <c r="J1889" t="s">
        <v>598</v>
      </c>
      <c r="K1889" t="s">
        <v>2225</v>
      </c>
      <c r="L1889" t="s">
        <v>2325</v>
      </c>
      <c r="M1889" t="s">
        <v>2320</v>
      </c>
      <c r="N1889" t="s">
        <v>1745</v>
      </c>
      <c r="O1889" t="s">
        <v>660</v>
      </c>
      <c r="P1889" t="s">
        <v>1129</v>
      </c>
      <c r="Q1889" t="s">
        <v>2322</v>
      </c>
      <c r="R1889" t="s">
        <v>2326</v>
      </c>
    </row>
    <row r="1890" spans="1:22" x14ac:dyDescent="0.2">
      <c r="A1890" s="1124">
        <v>11065417015000</v>
      </c>
      <c r="B1890" t="s">
        <v>1624</v>
      </c>
      <c r="C1890">
        <v>10</v>
      </c>
      <c r="D1890">
        <v>65</v>
      </c>
      <c r="E1890">
        <v>41</v>
      </c>
      <c r="F1890">
        <v>7015000</v>
      </c>
      <c r="G1890" t="s">
        <v>1699</v>
      </c>
      <c r="H1890" t="s">
        <v>2198</v>
      </c>
      <c r="I1890" t="s">
        <v>582</v>
      </c>
      <c r="J1890" t="s">
        <v>598</v>
      </c>
      <c r="K1890" t="s">
        <v>2225</v>
      </c>
      <c r="L1890" t="s">
        <v>2325</v>
      </c>
      <c r="M1890" t="s">
        <v>2320</v>
      </c>
      <c r="N1890" t="s">
        <v>1745</v>
      </c>
      <c r="O1890" t="s">
        <v>660</v>
      </c>
      <c r="P1890" t="s">
        <v>1129</v>
      </c>
      <c r="Q1890" t="s">
        <v>2322</v>
      </c>
      <c r="R1890" t="s">
        <v>2326</v>
      </c>
    </row>
    <row r="1891" spans="1:22" x14ac:dyDescent="0.2">
      <c r="A1891" s="1124">
        <v>11065417020000</v>
      </c>
      <c r="B1891" t="s">
        <v>1624</v>
      </c>
      <c r="C1891">
        <v>10</v>
      </c>
      <c r="D1891">
        <v>65</v>
      </c>
      <c r="E1891">
        <v>41</v>
      </c>
      <c r="F1891">
        <v>7020000</v>
      </c>
      <c r="G1891" t="s">
        <v>1741</v>
      </c>
      <c r="H1891" t="s">
        <v>2198</v>
      </c>
      <c r="I1891" t="s">
        <v>582</v>
      </c>
      <c r="J1891" t="s">
        <v>598</v>
      </c>
      <c r="K1891" t="s">
        <v>2225</v>
      </c>
      <c r="L1891" t="s">
        <v>2325</v>
      </c>
      <c r="M1891" t="s">
        <v>2320</v>
      </c>
      <c r="N1891" t="s">
        <v>1745</v>
      </c>
      <c r="O1891" t="s">
        <v>660</v>
      </c>
      <c r="P1891" t="s">
        <v>1129</v>
      </c>
      <c r="Q1891" t="s">
        <v>2322</v>
      </c>
      <c r="R1891" t="s">
        <v>2326</v>
      </c>
    </row>
    <row r="1892" spans="1:22" x14ac:dyDescent="0.2">
      <c r="A1892" s="1124">
        <v>11065417021000</v>
      </c>
      <c r="B1892" t="s">
        <v>1624</v>
      </c>
      <c r="C1892">
        <v>10</v>
      </c>
      <c r="D1892">
        <v>65</v>
      </c>
      <c r="E1892">
        <v>41</v>
      </c>
      <c r="F1892">
        <v>7021000</v>
      </c>
      <c r="G1892" t="s">
        <v>1771</v>
      </c>
      <c r="H1892" t="s">
        <v>2198</v>
      </c>
      <c r="I1892" t="s">
        <v>582</v>
      </c>
      <c r="J1892" t="s">
        <v>598</v>
      </c>
      <c r="K1892" t="s">
        <v>2225</v>
      </c>
      <c r="L1892" t="s">
        <v>2325</v>
      </c>
      <c r="M1892" t="s">
        <v>2320</v>
      </c>
      <c r="N1892" t="s">
        <v>1745</v>
      </c>
      <c r="O1892" t="s">
        <v>660</v>
      </c>
      <c r="P1892" t="s">
        <v>1129</v>
      </c>
      <c r="Q1892" t="s">
        <v>2322</v>
      </c>
      <c r="R1892" t="s">
        <v>2326</v>
      </c>
    </row>
    <row r="1893" spans="1:22" x14ac:dyDescent="0.2">
      <c r="A1893" s="1124">
        <v>11065417031000</v>
      </c>
      <c r="B1893" t="s">
        <v>1624</v>
      </c>
      <c r="C1893">
        <v>10</v>
      </c>
      <c r="D1893">
        <v>65</v>
      </c>
      <c r="E1893">
        <v>41</v>
      </c>
      <c r="F1893">
        <v>7031000</v>
      </c>
      <c r="G1893" t="s">
        <v>1632</v>
      </c>
      <c r="H1893" t="s">
        <v>2198</v>
      </c>
      <c r="I1893" t="s">
        <v>582</v>
      </c>
      <c r="J1893" t="s">
        <v>598</v>
      </c>
      <c r="K1893" t="s">
        <v>2225</v>
      </c>
      <c r="L1893" t="s">
        <v>2325</v>
      </c>
      <c r="M1893" t="s">
        <v>2320</v>
      </c>
      <c r="N1893" t="s">
        <v>1745</v>
      </c>
      <c r="O1893" t="s">
        <v>660</v>
      </c>
      <c r="P1893" t="s">
        <v>1129</v>
      </c>
      <c r="Q1893" t="s">
        <v>2322</v>
      </c>
      <c r="R1893" t="s">
        <v>2326</v>
      </c>
    </row>
    <row r="1894" spans="1:22" x14ac:dyDescent="0.2">
      <c r="A1894" s="1124">
        <v>11065417032000</v>
      </c>
      <c r="B1894" t="s">
        <v>1624</v>
      </c>
      <c r="C1894">
        <v>10</v>
      </c>
      <c r="D1894">
        <v>65</v>
      </c>
      <c r="E1894">
        <v>41</v>
      </c>
      <c r="F1894">
        <v>7032000</v>
      </c>
      <c r="G1894" t="s">
        <v>1633</v>
      </c>
      <c r="H1894" t="s">
        <v>2198</v>
      </c>
      <c r="I1894" t="s">
        <v>582</v>
      </c>
      <c r="J1894" t="s">
        <v>598</v>
      </c>
      <c r="K1894" t="s">
        <v>2225</v>
      </c>
      <c r="L1894" t="s">
        <v>2325</v>
      </c>
      <c r="M1894" t="s">
        <v>2320</v>
      </c>
      <c r="N1894" t="s">
        <v>1745</v>
      </c>
      <c r="O1894" t="s">
        <v>660</v>
      </c>
      <c r="P1894" t="s">
        <v>1129</v>
      </c>
      <c r="Q1894" t="s">
        <v>2322</v>
      </c>
      <c r="R1894" t="s">
        <v>2326</v>
      </c>
    </row>
    <row r="1895" spans="1:22" x14ac:dyDescent="0.2">
      <c r="A1895" s="1124">
        <v>11065417033000</v>
      </c>
      <c r="B1895" t="s">
        <v>1624</v>
      </c>
      <c r="C1895">
        <v>10</v>
      </c>
      <c r="D1895">
        <v>65</v>
      </c>
      <c r="E1895">
        <v>41</v>
      </c>
      <c r="F1895">
        <v>7033000</v>
      </c>
      <c r="G1895" t="s">
        <v>1668</v>
      </c>
      <c r="H1895" t="s">
        <v>2198</v>
      </c>
      <c r="I1895" t="s">
        <v>582</v>
      </c>
      <c r="J1895" t="s">
        <v>598</v>
      </c>
      <c r="K1895" t="s">
        <v>2225</v>
      </c>
      <c r="L1895" t="s">
        <v>2325</v>
      </c>
      <c r="M1895" t="s">
        <v>2320</v>
      </c>
      <c r="N1895" t="s">
        <v>1745</v>
      </c>
      <c r="O1895" t="s">
        <v>660</v>
      </c>
      <c r="P1895" t="s">
        <v>1129</v>
      </c>
      <c r="Q1895" t="s">
        <v>2322</v>
      </c>
      <c r="R1895" t="s">
        <v>2326</v>
      </c>
    </row>
    <row r="1896" spans="1:22" x14ac:dyDescent="0.2">
      <c r="A1896" s="1124">
        <v>11065417034000</v>
      </c>
      <c r="B1896" t="s">
        <v>1624</v>
      </c>
      <c r="C1896">
        <v>10</v>
      </c>
      <c r="D1896">
        <v>65</v>
      </c>
      <c r="E1896">
        <v>41</v>
      </c>
      <c r="F1896">
        <v>7034000</v>
      </c>
      <c r="G1896" t="s">
        <v>1634</v>
      </c>
      <c r="H1896" t="s">
        <v>2198</v>
      </c>
      <c r="I1896" t="s">
        <v>582</v>
      </c>
      <c r="J1896" t="s">
        <v>598</v>
      </c>
      <c r="K1896" t="s">
        <v>2225</v>
      </c>
      <c r="L1896" t="s">
        <v>2325</v>
      </c>
      <c r="M1896" t="s">
        <v>2320</v>
      </c>
      <c r="N1896" t="s">
        <v>1745</v>
      </c>
      <c r="O1896" t="s">
        <v>660</v>
      </c>
      <c r="P1896" t="s">
        <v>1129</v>
      </c>
      <c r="Q1896" t="s">
        <v>2322</v>
      </c>
      <c r="R1896" t="s">
        <v>2326</v>
      </c>
    </row>
    <row r="1897" spans="1:22" x14ac:dyDescent="0.2">
      <c r="A1897" s="1124">
        <v>11065417636000</v>
      </c>
      <c r="B1897" t="s">
        <v>1624</v>
      </c>
      <c r="C1897">
        <v>10</v>
      </c>
      <c r="D1897">
        <v>65</v>
      </c>
      <c r="E1897">
        <v>41</v>
      </c>
      <c r="F1897">
        <v>7636000</v>
      </c>
      <c r="G1897" t="s">
        <v>1765</v>
      </c>
      <c r="H1897" t="s">
        <v>2198</v>
      </c>
      <c r="I1897" t="s">
        <v>582</v>
      </c>
      <c r="J1897" t="s">
        <v>598</v>
      </c>
      <c r="K1897" t="s">
        <v>2225</v>
      </c>
      <c r="L1897" t="s">
        <v>2325</v>
      </c>
      <c r="M1897" t="s">
        <v>2320</v>
      </c>
      <c r="N1897" t="s">
        <v>1745</v>
      </c>
      <c r="O1897" t="s">
        <v>660</v>
      </c>
      <c r="P1897" t="s">
        <v>1129</v>
      </c>
      <c r="Q1897" t="s">
        <v>2322</v>
      </c>
      <c r="R1897" t="s">
        <v>2326</v>
      </c>
    </row>
    <row r="1898" spans="1:22" x14ac:dyDescent="0.2">
      <c r="A1898" s="1124">
        <v>11065417658000</v>
      </c>
      <c r="B1898" t="s">
        <v>1624</v>
      </c>
      <c r="C1898">
        <v>10</v>
      </c>
      <c r="D1898">
        <v>65</v>
      </c>
      <c r="E1898">
        <v>41</v>
      </c>
      <c r="F1898">
        <v>7658000</v>
      </c>
      <c r="G1898" t="s">
        <v>1766</v>
      </c>
      <c r="H1898" t="s">
        <v>2198</v>
      </c>
      <c r="I1898" t="s">
        <v>582</v>
      </c>
      <c r="J1898" t="s">
        <v>598</v>
      </c>
      <c r="K1898" t="s">
        <v>2225</v>
      </c>
      <c r="L1898" t="s">
        <v>2325</v>
      </c>
      <c r="M1898" t="s">
        <v>2320</v>
      </c>
      <c r="N1898" t="s">
        <v>1745</v>
      </c>
      <c r="O1898" t="s">
        <v>660</v>
      </c>
      <c r="P1898" t="s">
        <v>1129</v>
      </c>
      <c r="Q1898" t="s">
        <v>2322</v>
      </c>
      <c r="R1898" t="s">
        <v>2326</v>
      </c>
    </row>
    <row r="1899" spans="1:22" x14ac:dyDescent="0.2">
      <c r="A1899" s="1124">
        <v>11065417705000</v>
      </c>
      <c r="B1899" t="s">
        <v>1624</v>
      </c>
      <c r="C1899">
        <v>10</v>
      </c>
      <c r="D1899">
        <v>65</v>
      </c>
      <c r="E1899">
        <v>41</v>
      </c>
      <c r="F1899">
        <v>7705000</v>
      </c>
      <c r="G1899" t="s">
        <v>1767</v>
      </c>
      <c r="H1899" t="s">
        <v>2198</v>
      </c>
      <c r="I1899" t="s">
        <v>582</v>
      </c>
      <c r="J1899" t="s">
        <v>598</v>
      </c>
      <c r="K1899" t="s">
        <v>2225</v>
      </c>
      <c r="L1899" t="s">
        <v>2325</v>
      </c>
      <c r="M1899" t="s">
        <v>2320</v>
      </c>
      <c r="N1899" t="s">
        <v>1745</v>
      </c>
      <c r="O1899" t="s">
        <v>660</v>
      </c>
      <c r="P1899" t="s">
        <v>1129</v>
      </c>
      <c r="Q1899" t="s">
        <v>2322</v>
      </c>
      <c r="R1899" t="s">
        <v>2326</v>
      </c>
    </row>
    <row r="1900" spans="1:22" x14ac:dyDescent="0.2">
      <c r="A1900" s="1124">
        <v>11065417851000</v>
      </c>
      <c r="B1900" t="s">
        <v>1624</v>
      </c>
      <c r="C1900">
        <v>10</v>
      </c>
      <c r="D1900">
        <v>65</v>
      </c>
      <c r="E1900">
        <v>41</v>
      </c>
      <c r="F1900">
        <v>7851000</v>
      </c>
      <c r="G1900" t="s">
        <v>1768</v>
      </c>
      <c r="H1900" t="s">
        <v>2198</v>
      </c>
      <c r="I1900" t="s">
        <v>582</v>
      </c>
      <c r="J1900" t="s">
        <v>598</v>
      </c>
      <c r="K1900" t="s">
        <v>2225</v>
      </c>
      <c r="L1900" t="s">
        <v>2325</v>
      </c>
      <c r="M1900" t="s">
        <v>2320</v>
      </c>
      <c r="N1900" t="s">
        <v>1745</v>
      </c>
      <c r="O1900" t="s">
        <v>660</v>
      </c>
      <c r="P1900" t="s">
        <v>1129</v>
      </c>
      <c r="Q1900" t="s">
        <v>2322</v>
      </c>
      <c r="R1900" t="s">
        <v>2326</v>
      </c>
    </row>
    <row r="1901" spans="1:22" x14ac:dyDescent="0.2">
      <c r="A1901" s="1124">
        <v>11065417859000</v>
      </c>
      <c r="B1901" t="s">
        <v>1624</v>
      </c>
      <c r="C1901">
        <v>10</v>
      </c>
      <c r="D1901">
        <v>65</v>
      </c>
      <c r="E1901">
        <v>41</v>
      </c>
      <c r="F1901">
        <v>7859000</v>
      </c>
      <c r="G1901" t="s">
        <v>1769</v>
      </c>
      <c r="H1901" t="s">
        <v>2198</v>
      </c>
      <c r="I1901" t="s">
        <v>582</v>
      </c>
      <c r="J1901" t="s">
        <v>598</v>
      </c>
      <c r="K1901" t="s">
        <v>2225</v>
      </c>
      <c r="L1901" t="s">
        <v>2325</v>
      </c>
      <c r="M1901" t="s">
        <v>2320</v>
      </c>
      <c r="N1901" t="s">
        <v>1745</v>
      </c>
      <c r="O1901" t="s">
        <v>660</v>
      </c>
      <c r="P1901" t="s">
        <v>1129</v>
      </c>
      <c r="Q1901" t="s">
        <v>2322</v>
      </c>
      <c r="R1901" t="s">
        <v>2326</v>
      </c>
    </row>
    <row r="1902" spans="1:22" x14ac:dyDescent="0.2">
      <c r="A1902" s="1124">
        <v>11065417860000</v>
      </c>
      <c r="B1902" t="s">
        <v>1624</v>
      </c>
      <c r="C1902">
        <v>10</v>
      </c>
      <c r="D1902">
        <v>65</v>
      </c>
      <c r="E1902">
        <v>41</v>
      </c>
      <c r="F1902">
        <v>7860000</v>
      </c>
      <c r="G1902" t="s">
        <v>2348</v>
      </c>
      <c r="H1902" t="s">
        <v>2198</v>
      </c>
      <c r="I1902" t="s">
        <v>582</v>
      </c>
      <c r="J1902" t="s">
        <v>598</v>
      </c>
      <c r="K1902" t="s">
        <v>2225</v>
      </c>
      <c r="L1902" t="s">
        <v>2325</v>
      </c>
      <c r="M1902" t="s">
        <v>2320</v>
      </c>
      <c r="N1902" t="s">
        <v>1745</v>
      </c>
      <c r="O1902" t="s">
        <v>660</v>
      </c>
      <c r="P1902" t="s">
        <v>1129</v>
      </c>
      <c r="Q1902" t="s">
        <v>2322</v>
      </c>
      <c r="R1902" t="s">
        <v>2326</v>
      </c>
    </row>
    <row r="1903" spans="1:22" x14ac:dyDescent="0.2">
      <c r="A1903" s="1124">
        <v>11065417867000</v>
      </c>
      <c r="B1903" t="s">
        <v>1624</v>
      </c>
      <c r="C1903">
        <v>10</v>
      </c>
      <c r="D1903">
        <v>65</v>
      </c>
      <c r="E1903">
        <v>41</v>
      </c>
      <c r="F1903">
        <v>7867000</v>
      </c>
      <c r="G1903" t="s">
        <v>1770</v>
      </c>
      <c r="H1903" t="s">
        <v>2198</v>
      </c>
      <c r="I1903" t="s">
        <v>582</v>
      </c>
      <c r="J1903" t="s">
        <v>598</v>
      </c>
      <c r="K1903" t="s">
        <v>2225</v>
      </c>
      <c r="L1903" t="s">
        <v>2325</v>
      </c>
      <c r="M1903" t="s">
        <v>2320</v>
      </c>
      <c r="N1903" t="s">
        <v>1745</v>
      </c>
      <c r="O1903" t="s">
        <v>660</v>
      </c>
      <c r="P1903" t="s">
        <v>1129</v>
      </c>
      <c r="Q1903" t="s">
        <v>2322</v>
      </c>
      <c r="R1903" t="s">
        <v>2326</v>
      </c>
    </row>
    <row r="1904" spans="1:22" x14ac:dyDescent="0.2">
      <c r="A1904" s="1124">
        <v>11065427010000</v>
      </c>
      <c r="B1904" t="s">
        <v>1624</v>
      </c>
      <c r="C1904">
        <v>10</v>
      </c>
      <c r="D1904">
        <v>65</v>
      </c>
      <c r="E1904">
        <v>42</v>
      </c>
      <c r="F1904">
        <v>7010000</v>
      </c>
      <c r="G1904" t="s">
        <v>1628</v>
      </c>
      <c r="H1904" t="s">
        <v>2198</v>
      </c>
      <c r="I1904" t="s">
        <v>582</v>
      </c>
      <c r="J1904" t="s">
        <v>598</v>
      </c>
      <c r="K1904" t="s">
        <v>2225</v>
      </c>
      <c r="L1904" t="s">
        <v>2325</v>
      </c>
      <c r="M1904" t="s">
        <v>2320</v>
      </c>
      <c r="N1904" t="s">
        <v>1745</v>
      </c>
      <c r="O1904" t="s">
        <v>660</v>
      </c>
      <c r="P1904" t="s">
        <v>1129</v>
      </c>
      <c r="Q1904" t="s">
        <v>2322</v>
      </c>
      <c r="R1904" t="s">
        <v>2326</v>
      </c>
      <c r="U1904">
        <v>21300</v>
      </c>
      <c r="V1904">
        <v>88824</v>
      </c>
    </row>
    <row r="1905" spans="1:22" x14ac:dyDescent="0.2">
      <c r="A1905" s="1124">
        <v>11065427011000</v>
      </c>
      <c r="B1905" t="s">
        <v>1624</v>
      </c>
      <c r="C1905">
        <v>10</v>
      </c>
      <c r="D1905">
        <v>65</v>
      </c>
      <c r="E1905">
        <v>42</v>
      </c>
      <c r="F1905">
        <v>7011000</v>
      </c>
      <c r="G1905" t="s">
        <v>1642</v>
      </c>
      <c r="H1905" t="s">
        <v>2198</v>
      </c>
      <c r="I1905" t="s">
        <v>582</v>
      </c>
      <c r="J1905" t="s">
        <v>598</v>
      </c>
      <c r="K1905" t="s">
        <v>2225</v>
      </c>
      <c r="L1905" t="s">
        <v>2325</v>
      </c>
      <c r="M1905" t="s">
        <v>2320</v>
      </c>
      <c r="N1905" t="s">
        <v>1745</v>
      </c>
      <c r="O1905" t="s">
        <v>660</v>
      </c>
      <c r="P1905" t="s">
        <v>1129</v>
      </c>
      <c r="Q1905" t="s">
        <v>2322</v>
      </c>
      <c r="R1905" t="s">
        <v>2326</v>
      </c>
    </row>
    <row r="1906" spans="1:22" x14ac:dyDescent="0.2">
      <c r="A1906" s="1124">
        <v>11065427012000</v>
      </c>
      <c r="B1906" t="s">
        <v>1624</v>
      </c>
      <c r="C1906">
        <v>10</v>
      </c>
      <c r="D1906">
        <v>65</v>
      </c>
      <c r="E1906">
        <v>42</v>
      </c>
      <c r="F1906">
        <v>7012000</v>
      </c>
      <c r="G1906" t="s">
        <v>1629</v>
      </c>
      <c r="H1906" t="s">
        <v>2198</v>
      </c>
      <c r="I1906" t="s">
        <v>582</v>
      </c>
      <c r="J1906" t="s">
        <v>598</v>
      </c>
      <c r="K1906" t="s">
        <v>2225</v>
      </c>
      <c r="L1906" t="s">
        <v>2325</v>
      </c>
      <c r="M1906" t="s">
        <v>2320</v>
      </c>
      <c r="N1906" t="s">
        <v>1745</v>
      </c>
      <c r="O1906" t="s">
        <v>660</v>
      </c>
      <c r="P1906" t="s">
        <v>1129</v>
      </c>
      <c r="Q1906" t="s">
        <v>2322</v>
      </c>
      <c r="R1906" t="s">
        <v>2326</v>
      </c>
      <c r="U1906">
        <v>1595.52</v>
      </c>
      <c r="V1906">
        <v>1847.52</v>
      </c>
    </row>
    <row r="1907" spans="1:22" x14ac:dyDescent="0.2">
      <c r="A1907" s="1124">
        <v>11065427013000</v>
      </c>
      <c r="B1907" t="s">
        <v>1624</v>
      </c>
      <c r="C1907">
        <v>10</v>
      </c>
      <c r="D1907">
        <v>65</v>
      </c>
      <c r="E1907">
        <v>42</v>
      </c>
      <c r="F1907">
        <v>7013000</v>
      </c>
      <c r="G1907" t="s">
        <v>1698</v>
      </c>
      <c r="H1907" t="s">
        <v>2198</v>
      </c>
      <c r="I1907" t="s">
        <v>582</v>
      </c>
      <c r="J1907" t="s">
        <v>598</v>
      </c>
      <c r="K1907" t="s">
        <v>2225</v>
      </c>
      <c r="L1907" t="s">
        <v>2325</v>
      </c>
      <c r="M1907" t="s">
        <v>2320</v>
      </c>
      <c r="N1907" t="s">
        <v>1745</v>
      </c>
      <c r="O1907" t="s">
        <v>660</v>
      </c>
      <c r="P1907" t="s">
        <v>1129</v>
      </c>
      <c r="Q1907" t="s">
        <v>2322</v>
      </c>
      <c r="R1907" t="s">
        <v>2326</v>
      </c>
    </row>
    <row r="1908" spans="1:22" x14ac:dyDescent="0.2">
      <c r="A1908" s="1124">
        <v>11065427014000</v>
      </c>
      <c r="B1908" t="s">
        <v>1624</v>
      </c>
      <c r="C1908">
        <v>10</v>
      </c>
      <c r="D1908">
        <v>65</v>
      </c>
      <c r="E1908">
        <v>42</v>
      </c>
      <c r="F1908">
        <v>7014000</v>
      </c>
      <c r="G1908" t="s">
        <v>1630</v>
      </c>
      <c r="H1908" t="s">
        <v>2198</v>
      </c>
      <c r="I1908" t="s">
        <v>582</v>
      </c>
      <c r="J1908" t="s">
        <v>598</v>
      </c>
      <c r="K1908" t="s">
        <v>2225</v>
      </c>
      <c r="L1908" t="s">
        <v>2325</v>
      </c>
      <c r="M1908" t="s">
        <v>2320</v>
      </c>
      <c r="N1908" t="s">
        <v>1745</v>
      </c>
      <c r="O1908" t="s">
        <v>660</v>
      </c>
      <c r="P1908" t="s">
        <v>1129</v>
      </c>
      <c r="Q1908" t="s">
        <v>2322</v>
      </c>
      <c r="R1908" t="s">
        <v>2326</v>
      </c>
    </row>
    <row r="1909" spans="1:22" x14ac:dyDescent="0.2">
      <c r="A1909" s="1124">
        <v>11065427015000</v>
      </c>
      <c r="B1909" t="s">
        <v>1624</v>
      </c>
      <c r="C1909">
        <v>10</v>
      </c>
      <c r="D1909">
        <v>65</v>
      </c>
      <c r="E1909">
        <v>42</v>
      </c>
      <c r="F1909">
        <v>7015000</v>
      </c>
      <c r="G1909" t="s">
        <v>1699</v>
      </c>
      <c r="H1909" t="s">
        <v>2198</v>
      </c>
      <c r="I1909" t="s">
        <v>582</v>
      </c>
      <c r="J1909" t="s">
        <v>598</v>
      </c>
      <c r="K1909" t="s">
        <v>2225</v>
      </c>
      <c r="L1909" t="s">
        <v>2325</v>
      </c>
      <c r="M1909" t="s">
        <v>2320</v>
      </c>
      <c r="N1909" t="s">
        <v>1745</v>
      </c>
      <c r="O1909" t="s">
        <v>660</v>
      </c>
      <c r="P1909" t="s">
        <v>1129</v>
      </c>
      <c r="Q1909" t="s">
        <v>2322</v>
      </c>
      <c r="R1909" t="s">
        <v>2326</v>
      </c>
    </row>
    <row r="1910" spans="1:22" x14ac:dyDescent="0.2">
      <c r="A1910" s="1124">
        <v>11065427020000</v>
      </c>
      <c r="B1910" t="s">
        <v>1624</v>
      </c>
      <c r="C1910">
        <v>10</v>
      </c>
      <c r="D1910">
        <v>65</v>
      </c>
      <c r="E1910">
        <v>42</v>
      </c>
      <c r="F1910">
        <v>7020000</v>
      </c>
      <c r="G1910" t="s">
        <v>1741</v>
      </c>
      <c r="H1910" t="s">
        <v>2198</v>
      </c>
      <c r="I1910" t="s">
        <v>582</v>
      </c>
      <c r="J1910" t="s">
        <v>598</v>
      </c>
      <c r="K1910" t="s">
        <v>2225</v>
      </c>
      <c r="L1910" t="s">
        <v>2325</v>
      </c>
      <c r="M1910" t="s">
        <v>2320</v>
      </c>
      <c r="N1910" t="s">
        <v>1745</v>
      </c>
      <c r="O1910" t="s">
        <v>660</v>
      </c>
      <c r="P1910" t="s">
        <v>1129</v>
      </c>
      <c r="Q1910" t="s">
        <v>2322</v>
      </c>
      <c r="R1910" t="s">
        <v>2326</v>
      </c>
      <c r="U1910">
        <v>126</v>
      </c>
      <c r="V1910">
        <v>504</v>
      </c>
    </row>
    <row r="1911" spans="1:22" x14ac:dyDescent="0.2">
      <c r="A1911" s="1124">
        <v>11065427021000</v>
      </c>
      <c r="B1911" t="s">
        <v>1624</v>
      </c>
      <c r="C1911">
        <v>10</v>
      </c>
      <c r="D1911">
        <v>65</v>
      </c>
      <c r="E1911">
        <v>42</v>
      </c>
      <c r="F1911">
        <v>7021000</v>
      </c>
      <c r="G1911" t="s">
        <v>1771</v>
      </c>
      <c r="H1911" t="s">
        <v>2198</v>
      </c>
      <c r="I1911" t="s">
        <v>582</v>
      </c>
      <c r="J1911" t="s">
        <v>598</v>
      </c>
      <c r="K1911" t="s">
        <v>2225</v>
      </c>
      <c r="L1911" t="s">
        <v>2325</v>
      </c>
      <c r="M1911" t="s">
        <v>2320</v>
      </c>
      <c r="N1911" t="s">
        <v>1745</v>
      </c>
      <c r="O1911" t="s">
        <v>660</v>
      </c>
      <c r="P1911" t="s">
        <v>1129</v>
      </c>
      <c r="Q1911" t="s">
        <v>2322</v>
      </c>
      <c r="R1911" t="s">
        <v>2326</v>
      </c>
    </row>
    <row r="1912" spans="1:22" x14ac:dyDescent="0.2">
      <c r="A1912" s="1124">
        <v>11065427031000</v>
      </c>
      <c r="B1912" t="s">
        <v>1624</v>
      </c>
      <c r="C1912">
        <v>10</v>
      </c>
      <c r="D1912">
        <v>65</v>
      </c>
      <c r="E1912">
        <v>42</v>
      </c>
      <c r="F1912">
        <v>7031000</v>
      </c>
      <c r="G1912" t="s">
        <v>1632</v>
      </c>
      <c r="H1912" t="s">
        <v>2198</v>
      </c>
      <c r="I1912" t="s">
        <v>582</v>
      </c>
      <c r="J1912" t="s">
        <v>598</v>
      </c>
      <c r="K1912" t="s">
        <v>2225</v>
      </c>
      <c r="L1912" t="s">
        <v>2325</v>
      </c>
      <c r="M1912" t="s">
        <v>2320</v>
      </c>
      <c r="N1912" t="s">
        <v>1745</v>
      </c>
      <c r="O1912" t="s">
        <v>660</v>
      </c>
      <c r="P1912" t="s">
        <v>1129</v>
      </c>
      <c r="Q1912" t="s">
        <v>2322</v>
      </c>
      <c r="R1912" t="s">
        <v>2326</v>
      </c>
      <c r="U1912">
        <v>2991.6</v>
      </c>
      <c r="V1912">
        <v>11966.4</v>
      </c>
    </row>
    <row r="1913" spans="1:22" x14ac:dyDescent="0.2">
      <c r="A1913" s="1124">
        <v>11065427032000</v>
      </c>
      <c r="B1913" t="s">
        <v>1624</v>
      </c>
      <c r="C1913">
        <v>10</v>
      </c>
      <c r="D1913">
        <v>65</v>
      </c>
      <c r="E1913">
        <v>42</v>
      </c>
      <c r="F1913">
        <v>7032000</v>
      </c>
      <c r="G1913" t="s">
        <v>1633</v>
      </c>
      <c r="H1913" t="s">
        <v>2198</v>
      </c>
      <c r="I1913" t="s">
        <v>582</v>
      </c>
      <c r="J1913" t="s">
        <v>598</v>
      </c>
      <c r="K1913" t="s">
        <v>2225</v>
      </c>
      <c r="L1913" t="s">
        <v>2325</v>
      </c>
      <c r="M1913" t="s">
        <v>2320</v>
      </c>
      <c r="N1913" t="s">
        <v>1745</v>
      </c>
      <c r="O1913" t="s">
        <v>660</v>
      </c>
      <c r="P1913" t="s">
        <v>1129</v>
      </c>
      <c r="Q1913" t="s">
        <v>2322</v>
      </c>
      <c r="R1913" t="s">
        <v>2326</v>
      </c>
    </row>
    <row r="1914" spans="1:22" x14ac:dyDescent="0.2">
      <c r="A1914" s="1124">
        <v>11065427033000</v>
      </c>
      <c r="B1914" t="s">
        <v>1624</v>
      </c>
      <c r="C1914">
        <v>10</v>
      </c>
      <c r="D1914">
        <v>65</v>
      </c>
      <c r="E1914">
        <v>42</v>
      </c>
      <c r="F1914">
        <v>7033000</v>
      </c>
      <c r="G1914" t="s">
        <v>1668</v>
      </c>
      <c r="H1914" t="s">
        <v>2198</v>
      </c>
      <c r="I1914" t="s">
        <v>582</v>
      </c>
      <c r="J1914" t="s">
        <v>598</v>
      </c>
      <c r="K1914" t="s">
        <v>2225</v>
      </c>
      <c r="L1914" t="s">
        <v>2325</v>
      </c>
      <c r="M1914" t="s">
        <v>2320</v>
      </c>
      <c r="N1914" t="s">
        <v>1745</v>
      </c>
      <c r="O1914" t="s">
        <v>660</v>
      </c>
      <c r="P1914" t="s">
        <v>1129</v>
      </c>
      <c r="Q1914" t="s">
        <v>2322</v>
      </c>
      <c r="R1914" t="s">
        <v>2326</v>
      </c>
    </row>
    <row r="1915" spans="1:22" x14ac:dyDescent="0.2">
      <c r="A1915" s="1124">
        <v>11065427034000</v>
      </c>
      <c r="B1915" t="s">
        <v>1624</v>
      </c>
      <c r="C1915">
        <v>10</v>
      </c>
      <c r="D1915">
        <v>65</v>
      </c>
      <c r="E1915">
        <v>42</v>
      </c>
      <c r="F1915">
        <v>7034000</v>
      </c>
      <c r="G1915" t="s">
        <v>1634</v>
      </c>
      <c r="H1915" t="s">
        <v>2198</v>
      </c>
      <c r="I1915" t="s">
        <v>582</v>
      </c>
      <c r="J1915" t="s">
        <v>598</v>
      </c>
      <c r="K1915" t="s">
        <v>2225</v>
      </c>
      <c r="L1915" t="s">
        <v>2325</v>
      </c>
      <c r="M1915" t="s">
        <v>2320</v>
      </c>
      <c r="N1915" t="s">
        <v>1745</v>
      </c>
      <c r="O1915" t="s">
        <v>660</v>
      </c>
      <c r="P1915" t="s">
        <v>1129</v>
      </c>
      <c r="Q1915" t="s">
        <v>2322</v>
      </c>
      <c r="R1915" t="s">
        <v>2326</v>
      </c>
      <c r="U1915">
        <v>208.62</v>
      </c>
      <c r="V1915">
        <v>794.16</v>
      </c>
    </row>
    <row r="1916" spans="1:22" x14ac:dyDescent="0.2">
      <c r="A1916" s="1124">
        <v>11065427575000</v>
      </c>
      <c r="B1916" t="s">
        <v>1624</v>
      </c>
      <c r="C1916">
        <v>10</v>
      </c>
      <c r="D1916">
        <v>65</v>
      </c>
      <c r="E1916">
        <v>42</v>
      </c>
      <c r="F1916">
        <v>7575000</v>
      </c>
      <c r="G1916" t="s">
        <v>1772</v>
      </c>
      <c r="H1916" t="s">
        <v>2198</v>
      </c>
      <c r="I1916" t="s">
        <v>582</v>
      </c>
      <c r="J1916" t="s">
        <v>598</v>
      </c>
      <c r="K1916" t="s">
        <v>2225</v>
      </c>
      <c r="L1916" t="s">
        <v>2325</v>
      </c>
      <c r="M1916" t="s">
        <v>2320</v>
      </c>
      <c r="N1916" t="s">
        <v>1745</v>
      </c>
      <c r="O1916" t="s">
        <v>660</v>
      </c>
      <c r="P1916" t="s">
        <v>1129</v>
      </c>
      <c r="Q1916" t="s">
        <v>2322</v>
      </c>
      <c r="R1916" t="s">
        <v>2326</v>
      </c>
    </row>
    <row r="1917" spans="1:22" x14ac:dyDescent="0.2">
      <c r="A1917" s="1124">
        <v>11065427636000</v>
      </c>
      <c r="B1917" t="s">
        <v>1624</v>
      </c>
      <c r="C1917">
        <v>10</v>
      </c>
      <c r="D1917">
        <v>65</v>
      </c>
      <c r="E1917">
        <v>42</v>
      </c>
      <c r="F1917">
        <v>7636000</v>
      </c>
      <c r="G1917" t="s">
        <v>1765</v>
      </c>
      <c r="H1917" t="s">
        <v>2198</v>
      </c>
      <c r="I1917" t="s">
        <v>582</v>
      </c>
      <c r="J1917" t="s">
        <v>598</v>
      </c>
      <c r="K1917" t="s">
        <v>2225</v>
      </c>
      <c r="L1917" t="s">
        <v>2325</v>
      </c>
      <c r="M1917" t="s">
        <v>2320</v>
      </c>
      <c r="N1917" t="s">
        <v>1745</v>
      </c>
      <c r="O1917" t="s">
        <v>660</v>
      </c>
      <c r="P1917" t="s">
        <v>1129</v>
      </c>
      <c r="Q1917" t="s">
        <v>2322</v>
      </c>
      <c r="R1917" t="s">
        <v>2326</v>
      </c>
      <c r="U1917">
        <v>4014.42</v>
      </c>
      <c r="V1917">
        <v>35536.160000000003</v>
      </c>
    </row>
    <row r="1918" spans="1:22" x14ac:dyDescent="0.2">
      <c r="A1918" s="1124">
        <v>11065427658000</v>
      </c>
      <c r="B1918" t="s">
        <v>1624</v>
      </c>
      <c r="C1918">
        <v>10</v>
      </c>
      <c r="D1918">
        <v>65</v>
      </c>
      <c r="E1918">
        <v>42</v>
      </c>
      <c r="F1918">
        <v>7658000</v>
      </c>
      <c r="G1918" t="s">
        <v>1766</v>
      </c>
      <c r="H1918" t="s">
        <v>2198</v>
      </c>
      <c r="I1918" t="s">
        <v>582</v>
      </c>
      <c r="J1918" t="s">
        <v>598</v>
      </c>
      <c r="K1918" t="s">
        <v>2225</v>
      </c>
      <c r="L1918" t="s">
        <v>2325</v>
      </c>
      <c r="M1918" t="s">
        <v>2320</v>
      </c>
      <c r="N1918" t="s">
        <v>1745</v>
      </c>
      <c r="O1918" t="s">
        <v>660</v>
      </c>
      <c r="P1918" t="s">
        <v>1129</v>
      </c>
      <c r="Q1918" t="s">
        <v>2322</v>
      </c>
      <c r="R1918" t="s">
        <v>2326</v>
      </c>
      <c r="U1918">
        <v>0</v>
      </c>
      <c r="V1918">
        <v>101.39</v>
      </c>
    </row>
    <row r="1919" spans="1:22" x14ac:dyDescent="0.2">
      <c r="A1919" s="1124">
        <v>11065427705000</v>
      </c>
      <c r="B1919" t="s">
        <v>1624</v>
      </c>
      <c r="C1919">
        <v>10</v>
      </c>
      <c r="D1919">
        <v>65</v>
      </c>
      <c r="E1919">
        <v>42</v>
      </c>
      <c r="F1919">
        <v>7705000</v>
      </c>
      <c r="G1919" t="s">
        <v>1767</v>
      </c>
      <c r="H1919" t="s">
        <v>2198</v>
      </c>
      <c r="I1919" t="s">
        <v>582</v>
      </c>
      <c r="J1919" t="s">
        <v>598</v>
      </c>
      <c r="K1919" t="s">
        <v>2225</v>
      </c>
      <c r="L1919" t="s">
        <v>2325</v>
      </c>
      <c r="M1919" t="s">
        <v>2320</v>
      </c>
      <c r="N1919" t="s">
        <v>1745</v>
      </c>
      <c r="O1919" t="s">
        <v>660</v>
      </c>
      <c r="P1919" t="s">
        <v>1129</v>
      </c>
      <c r="Q1919" t="s">
        <v>2322</v>
      </c>
      <c r="R1919" t="s">
        <v>2326</v>
      </c>
      <c r="U1919">
        <v>25295</v>
      </c>
      <c r="V1919">
        <v>33509.199999999997</v>
      </c>
    </row>
    <row r="1920" spans="1:22" x14ac:dyDescent="0.2">
      <c r="A1920" s="1124">
        <v>11065427851000</v>
      </c>
      <c r="B1920" t="s">
        <v>1624</v>
      </c>
      <c r="C1920">
        <v>10</v>
      </c>
      <c r="D1920">
        <v>65</v>
      </c>
      <c r="E1920">
        <v>42</v>
      </c>
      <c r="F1920">
        <v>7851000</v>
      </c>
      <c r="G1920" t="s">
        <v>1768</v>
      </c>
      <c r="H1920" t="s">
        <v>2198</v>
      </c>
      <c r="I1920" t="s">
        <v>582</v>
      </c>
      <c r="J1920" t="s">
        <v>598</v>
      </c>
      <c r="K1920" t="s">
        <v>2225</v>
      </c>
      <c r="L1920" t="s">
        <v>2325</v>
      </c>
      <c r="M1920" t="s">
        <v>2320</v>
      </c>
      <c r="N1920" t="s">
        <v>1745</v>
      </c>
      <c r="O1920" t="s">
        <v>660</v>
      </c>
      <c r="P1920" t="s">
        <v>1129</v>
      </c>
      <c r="Q1920" t="s">
        <v>2322</v>
      </c>
      <c r="R1920" t="s">
        <v>2326</v>
      </c>
      <c r="U1920">
        <v>0</v>
      </c>
      <c r="V1920">
        <v>47118.62</v>
      </c>
    </row>
    <row r="1921" spans="1:22" x14ac:dyDescent="0.2">
      <c r="A1921" s="1124">
        <v>11065427859000</v>
      </c>
      <c r="B1921" t="s">
        <v>1624</v>
      </c>
      <c r="C1921">
        <v>10</v>
      </c>
      <c r="D1921">
        <v>65</v>
      </c>
      <c r="E1921">
        <v>42</v>
      </c>
      <c r="F1921">
        <v>7859000</v>
      </c>
      <c r="G1921" t="s">
        <v>1769</v>
      </c>
      <c r="H1921" t="s">
        <v>2198</v>
      </c>
      <c r="I1921" t="s">
        <v>582</v>
      </c>
      <c r="J1921" t="s">
        <v>598</v>
      </c>
      <c r="K1921" t="s">
        <v>2225</v>
      </c>
      <c r="L1921" t="s">
        <v>2325</v>
      </c>
      <c r="M1921" t="s">
        <v>2320</v>
      </c>
      <c r="N1921" t="s">
        <v>1745</v>
      </c>
      <c r="O1921" t="s">
        <v>660</v>
      </c>
      <c r="P1921" t="s">
        <v>1129</v>
      </c>
      <c r="Q1921" t="s">
        <v>2322</v>
      </c>
      <c r="R1921" t="s">
        <v>2326</v>
      </c>
      <c r="U1921">
        <v>95.06</v>
      </c>
      <c r="V1921">
        <v>3880.85</v>
      </c>
    </row>
    <row r="1922" spans="1:22" x14ac:dyDescent="0.2">
      <c r="A1922" s="1124">
        <v>11065427860000</v>
      </c>
      <c r="B1922" t="s">
        <v>1624</v>
      </c>
      <c r="C1922">
        <v>10</v>
      </c>
      <c r="D1922">
        <v>65</v>
      </c>
      <c r="E1922">
        <v>42</v>
      </c>
      <c r="F1922">
        <v>7860000</v>
      </c>
      <c r="G1922" t="s">
        <v>2348</v>
      </c>
      <c r="H1922" t="s">
        <v>2198</v>
      </c>
      <c r="I1922" t="s">
        <v>582</v>
      </c>
      <c r="J1922" t="s">
        <v>598</v>
      </c>
      <c r="K1922" t="s">
        <v>2225</v>
      </c>
      <c r="L1922" t="s">
        <v>2325</v>
      </c>
      <c r="M1922" t="s">
        <v>2320</v>
      </c>
      <c r="N1922" t="s">
        <v>1745</v>
      </c>
      <c r="O1922" t="s">
        <v>660</v>
      </c>
      <c r="P1922" t="s">
        <v>1129</v>
      </c>
      <c r="Q1922" t="s">
        <v>2322</v>
      </c>
      <c r="R1922" t="s">
        <v>2326</v>
      </c>
    </row>
    <row r="1923" spans="1:22" x14ac:dyDescent="0.2">
      <c r="A1923" s="1124">
        <v>11065427867000</v>
      </c>
      <c r="B1923" t="s">
        <v>1624</v>
      </c>
      <c r="C1923">
        <v>10</v>
      </c>
      <c r="D1923">
        <v>65</v>
      </c>
      <c r="E1923">
        <v>42</v>
      </c>
      <c r="F1923">
        <v>7867000</v>
      </c>
      <c r="G1923" t="s">
        <v>1770</v>
      </c>
      <c r="H1923" t="s">
        <v>2198</v>
      </c>
      <c r="I1923" t="s">
        <v>582</v>
      </c>
      <c r="J1923" t="s">
        <v>598</v>
      </c>
      <c r="K1923" t="s">
        <v>2225</v>
      </c>
      <c r="L1923" t="s">
        <v>2325</v>
      </c>
      <c r="M1923" t="s">
        <v>2320</v>
      </c>
      <c r="N1923" t="s">
        <v>1745</v>
      </c>
      <c r="O1923" t="s">
        <v>660</v>
      </c>
      <c r="P1923" t="s">
        <v>1129</v>
      </c>
      <c r="Q1923" t="s">
        <v>2322</v>
      </c>
      <c r="R1923" t="s">
        <v>2326</v>
      </c>
      <c r="U1923">
        <v>374.5</v>
      </c>
      <c r="V1923">
        <v>784.9</v>
      </c>
    </row>
    <row r="1924" spans="1:22" hidden="1" x14ac:dyDescent="0.2">
      <c r="A1924" s="1124">
        <v>11080015239000</v>
      </c>
      <c r="B1924" t="s">
        <v>1624</v>
      </c>
      <c r="C1924">
        <v>10</v>
      </c>
      <c r="D1924">
        <v>80</v>
      </c>
      <c r="E1924" t="s">
        <v>1624</v>
      </c>
      <c r="F1924">
        <v>5239000</v>
      </c>
      <c r="G1924" t="s">
        <v>1739</v>
      </c>
      <c r="H1924" t="s">
        <v>2198</v>
      </c>
      <c r="I1924" t="s">
        <v>1625</v>
      </c>
      <c r="J1924" t="s">
        <v>1245</v>
      </c>
      <c r="M1924" t="s">
        <v>1693</v>
      </c>
      <c r="N1924" t="s">
        <v>1790</v>
      </c>
      <c r="O1924" t="s">
        <v>651</v>
      </c>
      <c r="P1924" t="s">
        <v>1113</v>
      </c>
      <c r="Q1924" t="s">
        <v>2229</v>
      </c>
      <c r="R1924" t="s">
        <v>2352</v>
      </c>
    </row>
    <row r="1925" spans="1:22" hidden="1" x14ac:dyDescent="0.2">
      <c r="A1925" s="1124">
        <v>11080015277000</v>
      </c>
      <c r="B1925" t="s">
        <v>1624</v>
      </c>
      <c r="C1925">
        <v>10</v>
      </c>
      <c r="D1925">
        <v>80</v>
      </c>
      <c r="E1925" t="s">
        <v>1624</v>
      </c>
      <c r="F1925">
        <v>5277000</v>
      </c>
      <c r="G1925" t="s">
        <v>1781</v>
      </c>
      <c r="H1925" t="s">
        <v>2198</v>
      </c>
      <c r="I1925" t="s">
        <v>1625</v>
      </c>
      <c r="J1925" t="s">
        <v>1245</v>
      </c>
      <c r="K1925" t="s">
        <v>2353</v>
      </c>
      <c r="L1925" t="s">
        <v>1459</v>
      </c>
      <c r="M1925" t="s">
        <v>1693</v>
      </c>
      <c r="N1925" t="s">
        <v>1790</v>
      </c>
      <c r="O1925" t="s">
        <v>651</v>
      </c>
      <c r="P1925" t="s">
        <v>1113</v>
      </c>
      <c r="Q1925" t="s">
        <v>2229</v>
      </c>
      <c r="R1925" t="s">
        <v>2352</v>
      </c>
    </row>
    <row r="1926" spans="1:22" hidden="1" x14ac:dyDescent="0.2">
      <c r="A1926" s="1124">
        <v>11080015278000</v>
      </c>
      <c r="B1926" t="s">
        <v>1624</v>
      </c>
      <c r="C1926">
        <v>10</v>
      </c>
      <c r="D1926">
        <v>80</v>
      </c>
      <c r="E1926" t="s">
        <v>1624</v>
      </c>
      <c r="F1926">
        <v>5278000</v>
      </c>
      <c r="G1926" t="s">
        <v>2207</v>
      </c>
      <c r="H1926" t="s">
        <v>2198</v>
      </c>
      <c r="I1926" t="s">
        <v>1625</v>
      </c>
      <c r="J1926" t="s">
        <v>1245</v>
      </c>
      <c r="M1926" t="s">
        <v>1693</v>
      </c>
      <c r="N1926" t="s">
        <v>1790</v>
      </c>
      <c r="O1926" t="s">
        <v>651</v>
      </c>
      <c r="P1926" t="s">
        <v>1113</v>
      </c>
      <c r="Q1926" t="s">
        <v>2229</v>
      </c>
      <c r="R1926" t="s">
        <v>2352</v>
      </c>
    </row>
    <row r="1927" spans="1:22" hidden="1" x14ac:dyDescent="0.2">
      <c r="A1927" s="1124">
        <v>11080015279000</v>
      </c>
      <c r="B1927" t="s">
        <v>1624</v>
      </c>
      <c r="C1927">
        <v>10</v>
      </c>
      <c r="D1927">
        <v>80</v>
      </c>
      <c r="E1927" t="s">
        <v>1624</v>
      </c>
      <c r="F1927">
        <v>5279000</v>
      </c>
      <c r="G1927" t="s">
        <v>2354</v>
      </c>
      <c r="H1927" t="s">
        <v>2198</v>
      </c>
      <c r="I1927" t="s">
        <v>1625</v>
      </c>
      <c r="J1927" t="s">
        <v>1245</v>
      </c>
      <c r="M1927" t="s">
        <v>1693</v>
      </c>
      <c r="N1927" t="s">
        <v>1790</v>
      </c>
      <c r="O1927" t="s">
        <v>651</v>
      </c>
      <c r="P1927" t="s">
        <v>1113</v>
      </c>
      <c r="Q1927" t="s">
        <v>2229</v>
      </c>
      <c r="R1927" t="s">
        <v>2352</v>
      </c>
    </row>
    <row r="1928" spans="1:22" hidden="1" x14ac:dyDescent="0.2">
      <c r="A1928" s="1124">
        <v>11080015280000</v>
      </c>
      <c r="B1928" t="s">
        <v>1624</v>
      </c>
      <c r="C1928">
        <v>10</v>
      </c>
      <c r="D1928">
        <v>80</v>
      </c>
      <c r="E1928" t="s">
        <v>1624</v>
      </c>
      <c r="F1928">
        <v>5280000</v>
      </c>
      <c r="G1928" t="s">
        <v>2355</v>
      </c>
      <c r="H1928" t="s">
        <v>2198</v>
      </c>
      <c r="I1928" t="s">
        <v>1625</v>
      </c>
      <c r="J1928" t="s">
        <v>1245</v>
      </c>
      <c r="M1928" t="s">
        <v>1693</v>
      </c>
      <c r="N1928" t="s">
        <v>1790</v>
      </c>
      <c r="O1928" t="s">
        <v>651</v>
      </c>
      <c r="P1928" t="s">
        <v>1113</v>
      </c>
      <c r="Q1928" t="s">
        <v>2229</v>
      </c>
      <c r="R1928" t="s">
        <v>2352</v>
      </c>
    </row>
    <row r="1929" spans="1:22" hidden="1" x14ac:dyDescent="0.2">
      <c r="A1929" s="1124">
        <v>11080015281000</v>
      </c>
      <c r="B1929" t="s">
        <v>1624</v>
      </c>
      <c r="C1929">
        <v>10</v>
      </c>
      <c r="D1929">
        <v>80</v>
      </c>
      <c r="E1929" t="s">
        <v>1624</v>
      </c>
      <c r="F1929">
        <v>5281000</v>
      </c>
      <c r="G1929" t="s">
        <v>1740</v>
      </c>
      <c r="H1929" t="s">
        <v>2198</v>
      </c>
      <c r="I1929" t="s">
        <v>1625</v>
      </c>
      <c r="J1929" t="s">
        <v>1245</v>
      </c>
      <c r="K1929" t="s">
        <v>2300</v>
      </c>
      <c r="L1929" t="s">
        <v>160</v>
      </c>
      <c r="M1929" t="s">
        <v>1693</v>
      </c>
      <c r="N1929" t="s">
        <v>1790</v>
      </c>
      <c r="O1929" t="s">
        <v>651</v>
      </c>
      <c r="P1929" t="s">
        <v>1113</v>
      </c>
      <c r="Q1929" t="s">
        <v>2229</v>
      </c>
      <c r="R1929" t="s">
        <v>2352</v>
      </c>
      <c r="U1929">
        <v>-14850</v>
      </c>
      <c r="V1929">
        <v>-14850</v>
      </c>
    </row>
    <row r="1930" spans="1:22" hidden="1" x14ac:dyDescent="0.2">
      <c r="A1930" s="1124">
        <v>11080015282000</v>
      </c>
      <c r="B1930" t="s">
        <v>1624</v>
      </c>
      <c r="C1930">
        <v>10</v>
      </c>
      <c r="D1930">
        <v>80</v>
      </c>
      <c r="E1930" t="s">
        <v>1624</v>
      </c>
      <c r="F1930">
        <v>5282000</v>
      </c>
      <c r="G1930" t="s">
        <v>2356</v>
      </c>
      <c r="H1930" t="s">
        <v>2198</v>
      </c>
      <c r="I1930" t="s">
        <v>1625</v>
      </c>
      <c r="J1930" t="s">
        <v>1245</v>
      </c>
      <c r="K1930" t="s">
        <v>2357</v>
      </c>
      <c r="M1930" t="s">
        <v>1693</v>
      </c>
      <c r="N1930" t="s">
        <v>1790</v>
      </c>
      <c r="O1930" t="s">
        <v>651</v>
      </c>
      <c r="P1930" t="s">
        <v>1113</v>
      </c>
      <c r="Q1930" t="s">
        <v>2229</v>
      </c>
      <c r="R1930" t="s">
        <v>2352</v>
      </c>
    </row>
    <row r="1931" spans="1:22" hidden="1" x14ac:dyDescent="0.2">
      <c r="A1931" s="1124">
        <v>11080015284000</v>
      </c>
      <c r="B1931" t="s">
        <v>1624</v>
      </c>
      <c r="C1931">
        <v>10</v>
      </c>
      <c r="D1931">
        <v>80</v>
      </c>
      <c r="E1931" t="s">
        <v>1624</v>
      </c>
      <c r="F1931">
        <v>5284000</v>
      </c>
      <c r="G1931" t="s">
        <v>2358</v>
      </c>
      <c r="H1931" t="s">
        <v>2198</v>
      </c>
      <c r="I1931" t="s">
        <v>1625</v>
      </c>
      <c r="J1931" t="s">
        <v>1245</v>
      </c>
      <c r="M1931" t="s">
        <v>1693</v>
      </c>
      <c r="N1931" t="s">
        <v>1790</v>
      </c>
      <c r="O1931" t="s">
        <v>651</v>
      </c>
      <c r="P1931" t="s">
        <v>1113</v>
      </c>
      <c r="Q1931" t="s">
        <v>2229</v>
      </c>
      <c r="R1931" t="s">
        <v>2352</v>
      </c>
    </row>
    <row r="1932" spans="1:22" hidden="1" x14ac:dyDescent="0.2">
      <c r="A1932" s="1124">
        <v>11080015285000</v>
      </c>
      <c r="B1932" t="s">
        <v>1624</v>
      </c>
      <c r="C1932">
        <v>10</v>
      </c>
      <c r="D1932">
        <v>80</v>
      </c>
      <c r="E1932" t="s">
        <v>1624</v>
      </c>
      <c r="F1932">
        <v>5285000</v>
      </c>
      <c r="G1932" t="s">
        <v>2359</v>
      </c>
      <c r="H1932" t="s">
        <v>2198</v>
      </c>
      <c r="I1932" t="s">
        <v>1625</v>
      </c>
      <c r="J1932" t="s">
        <v>1245</v>
      </c>
      <c r="M1932" t="s">
        <v>1693</v>
      </c>
      <c r="N1932" t="s">
        <v>1790</v>
      </c>
      <c r="O1932" t="s">
        <v>651</v>
      </c>
      <c r="P1932" t="s">
        <v>1113</v>
      </c>
      <c r="Q1932" t="s">
        <v>2229</v>
      </c>
      <c r="R1932" t="s">
        <v>2352</v>
      </c>
    </row>
    <row r="1933" spans="1:22" hidden="1" x14ac:dyDescent="0.2">
      <c r="A1933" s="1124">
        <v>11080015286000</v>
      </c>
      <c r="B1933" t="s">
        <v>1624</v>
      </c>
      <c r="C1933">
        <v>10</v>
      </c>
      <c r="D1933">
        <v>80</v>
      </c>
      <c r="E1933" t="s">
        <v>1624</v>
      </c>
      <c r="F1933">
        <v>5286000</v>
      </c>
      <c r="G1933" t="s">
        <v>2360</v>
      </c>
      <c r="H1933" t="s">
        <v>2198</v>
      </c>
      <c r="I1933" t="s">
        <v>1625</v>
      </c>
      <c r="J1933" t="s">
        <v>691</v>
      </c>
      <c r="K1933" t="s">
        <v>2361</v>
      </c>
      <c r="M1933" t="s">
        <v>1693</v>
      </c>
      <c r="N1933" t="s">
        <v>1790</v>
      </c>
      <c r="O1933" t="s">
        <v>651</v>
      </c>
      <c r="P1933" t="s">
        <v>1113</v>
      </c>
      <c r="Q1933" t="s">
        <v>2229</v>
      </c>
      <c r="R1933" t="s">
        <v>2352</v>
      </c>
    </row>
    <row r="1934" spans="1:22" hidden="1" x14ac:dyDescent="0.2">
      <c r="A1934" s="1124">
        <v>11080015287000</v>
      </c>
      <c r="B1934" t="s">
        <v>1624</v>
      </c>
      <c r="C1934">
        <v>10</v>
      </c>
      <c r="D1934">
        <v>80</v>
      </c>
      <c r="E1934" t="s">
        <v>1624</v>
      </c>
      <c r="F1934">
        <v>5287000</v>
      </c>
      <c r="G1934" t="s">
        <v>1782</v>
      </c>
      <c r="H1934" t="s">
        <v>2198</v>
      </c>
      <c r="I1934" t="s">
        <v>1625</v>
      </c>
      <c r="J1934" t="s">
        <v>691</v>
      </c>
      <c r="M1934" t="s">
        <v>1693</v>
      </c>
      <c r="N1934" t="s">
        <v>1790</v>
      </c>
      <c r="O1934" t="s">
        <v>651</v>
      </c>
      <c r="P1934" t="s">
        <v>1113</v>
      </c>
      <c r="Q1934" t="s">
        <v>2229</v>
      </c>
      <c r="R1934" t="s">
        <v>2352</v>
      </c>
    </row>
    <row r="1935" spans="1:22" hidden="1" x14ac:dyDescent="0.2">
      <c r="A1935" s="1124">
        <v>11080015289000</v>
      </c>
      <c r="B1935" t="s">
        <v>1624</v>
      </c>
      <c r="C1935">
        <v>10</v>
      </c>
      <c r="D1935">
        <v>80</v>
      </c>
      <c r="E1935" t="s">
        <v>1624</v>
      </c>
      <c r="F1935">
        <v>5289000</v>
      </c>
      <c r="G1935" t="s">
        <v>2216</v>
      </c>
      <c r="H1935" t="s">
        <v>2198</v>
      </c>
      <c r="I1935" t="s">
        <v>1625</v>
      </c>
      <c r="J1935" t="s">
        <v>1245</v>
      </c>
      <c r="K1935" t="s">
        <v>2217</v>
      </c>
      <c r="M1935" t="s">
        <v>1693</v>
      </c>
      <c r="N1935" t="s">
        <v>1790</v>
      </c>
      <c r="O1935" t="s">
        <v>651</v>
      </c>
      <c r="P1935" t="s">
        <v>1113</v>
      </c>
      <c r="Q1935" t="s">
        <v>2229</v>
      </c>
      <c r="R1935" t="s">
        <v>2352</v>
      </c>
    </row>
    <row r="1936" spans="1:22" hidden="1" x14ac:dyDescent="0.2">
      <c r="A1936" s="1124">
        <v>11080015290000</v>
      </c>
      <c r="B1936" t="s">
        <v>1624</v>
      </c>
      <c r="C1936">
        <v>10</v>
      </c>
      <c r="D1936">
        <v>80</v>
      </c>
      <c r="E1936" t="s">
        <v>1624</v>
      </c>
      <c r="F1936">
        <v>5290000</v>
      </c>
      <c r="G1936" t="s">
        <v>2301</v>
      </c>
      <c r="H1936" t="s">
        <v>2198</v>
      </c>
      <c r="I1936" t="s">
        <v>1625</v>
      </c>
      <c r="J1936" t="s">
        <v>1245</v>
      </c>
      <c r="M1936" t="s">
        <v>1693</v>
      </c>
      <c r="N1936" t="s">
        <v>1790</v>
      </c>
      <c r="O1936" t="s">
        <v>651</v>
      </c>
      <c r="P1936" t="s">
        <v>1113</v>
      </c>
      <c r="Q1936" t="s">
        <v>2229</v>
      </c>
      <c r="R1936" t="s">
        <v>2352</v>
      </c>
    </row>
    <row r="1937" spans="1:20" hidden="1" x14ac:dyDescent="0.2">
      <c r="A1937" s="1124">
        <v>11080015291000</v>
      </c>
      <c r="B1937" t="s">
        <v>1624</v>
      </c>
      <c r="C1937">
        <v>10</v>
      </c>
      <c r="D1937">
        <v>80</v>
      </c>
      <c r="E1937" t="s">
        <v>1624</v>
      </c>
      <c r="F1937">
        <v>5291000</v>
      </c>
      <c r="G1937" t="s">
        <v>1775</v>
      </c>
      <c r="H1937" t="s">
        <v>2198</v>
      </c>
      <c r="I1937" t="s">
        <v>1625</v>
      </c>
      <c r="J1937" t="s">
        <v>1245</v>
      </c>
      <c r="M1937" t="s">
        <v>1693</v>
      </c>
      <c r="N1937" t="s">
        <v>1790</v>
      </c>
      <c r="O1937" t="s">
        <v>651</v>
      </c>
      <c r="P1937" t="s">
        <v>1113</v>
      </c>
      <c r="Q1937" t="s">
        <v>2229</v>
      </c>
      <c r="R1937" t="s">
        <v>2352</v>
      </c>
    </row>
    <row r="1938" spans="1:20" hidden="1" x14ac:dyDescent="0.2">
      <c r="A1938" s="1124">
        <v>11080015292000</v>
      </c>
      <c r="B1938" t="s">
        <v>1624</v>
      </c>
      <c r="C1938">
        <v>10</v>
      </c>
      <c r="D1938">
        <v>80</v>
      </c>
      <c r="E1938" t="s">
        <v>1624</v>
      </c>
      <c r="F1938">
        <v>5292000</v>
      </c>
      <c r="G1938" t="s">
        <v>2362</v>
      </c>
      <c r="H1938" t="s">
        <v>2198</v>
      </c>
      <c r="I1938" t="s">
        <v>1625</v>
      </c>
      <c r="J1938" t="s">
        <v>1245</v>
      </c>
      <c r="M1938" t="s">
        <v>1693</v>
      </c>
      <c r="N1938" t="s">
        <v>1790</v>
      </c>
      <c r="O1938" t="s">
        <v>651</v>
      </c>
      <c r="P1938" t="s">
        <v>1113</v>
      </c>
      <c r="Q1938" t="s">
        <v>2229</v>
      </c>
      <c r="R1938" t="s">
        <v>2352</v>
      </c>
    </row>
    <row r="1939" spans="1:20" hidden="1" x14ac:dyDescent="0.2">
      <c r="A1939" s="1124">
        <v>11080015293000</v>
      </c>
      <c r="B1939" t="s">
        <v>1624</v>
      </c>
      <c r="C1939">
        <v>10</v>
      </c>
      <c r="D1939">
        <v>80</v>
      </c>
      <c r="E1939" t="s">
        <v>1624</v>
      </c>
      <c r="F1939">
        <v>5293000</v>
      </c>
      <c r="G1939" t="s">
        <v>2363</v>
      </c>
      <c r="H1939" t="s">
        <v>2198</v>
      </c>
      <c r="I1939" t="s">
        <v>1625</v>
      </c>
      <c r="J1939" t="s">
        <v>1245</v>
      </c>
      <c r="K1939" t="s">
        <v>2364</v>
      </c>
      <c r="M1939" t="s">
        <v>1693</v>
      </c>
      <c r="N1939" t="s">
        <v>1790</v>
      </c>
      <c r="O1939" t="s">
        <v>651</v>
      </c>
      <c r="P1939" t="s">
        <v>1113</v>
      </c>
      <c r="Q1939" t="s">
        <v>2229</v>
      </c>
      <c r="R1939" t="s">
        <v>2352</v>
      </c>
    </row>
    <row r="1940" spans="1:20" hidden="1" x14ac:dyDescent="0.2">
      <c r="A1940" s="1124">
        <v>11080015294000</v>
      </c>
      <c r="B1940" t="s">
        <v>1624</v>
      </c>
      <c r="C1940">
        <v>10</v>
      </c>
      <c r="D1940">
        <v>80</v>
      </c>
      <c r="E1940" t="s">
        <v>1624</v>
      </c>
      <c r="F1940">
        <v>5294000</v>
      </c>
      <c r="G1940" t="s">
        <v>2365</v>
      </c>
      <c r="H1940" t="s">
        <v>2198</v>
      </c>
      <c r="I1940" t="s">
        <v>1625</v>
      </c>
      <c r="J1940" t="s">
        <v>1245</v>
      </c>
      <c r="M1940" t="s">
        <v>1693</v>
      </c>
      <c r="N1940" t="s">
        <v>1790</v>
      </c>
      <c r="O1940" t="s">
        <v>651</v>
      </c>
      <c r="P1940" t="s">
        <v>1113</v>
      </c>
      <c r="Q1940" t="s">
        <v>2229</v>
      </c>
      <c r="R1940" t="s">
        <v>2352</v>
      </c>
    </row>
    <row r="1941" spans="1:20" hidden="1" x14ac:dyDescent="0.2">
      <c r="A1941" s="1124">
        <v>11080015295000</v>
      </c>
      <c r="B1941" t="s">
        <v>1624</v>
      </c>
      <c r="C1941">
        <v>10</v>
      </c>
      <c r="D1941">
        <v>80</v>
      </c>
      <c r="E1941" t="s">
        <v>1624</v>
      </c>
      <c r="F1941">
        <v>5295000</v>
      </c>
      <c r="G1941" t="s">
        <v>2366</v>
      </c>
      <c r="H1941" t="s">
        <v>2198</v>
      </c>
      <c r="I1941" t="s">
        <v>1625</v>
      </c>
      <c r="J1941" t="s">
        <v>1245</v>
      </c>
      <c r="K1941" t="s">
        <v>2367</v>
      </c>
      <c r="M1941" t="s">
        <v>1693</v>
      </c>
      <c r="N1941" t="s">
        <v>1790</v>
      </c>
      <c r="O1941" t="s">
        <v>651</v>
      </c>
      <c r="P1941" t="s">
        <v>1113</v>
      </c>
      <c r="Q1941" t="s">
        <v>2229</v>
      </c>
      <c r="R1941" t="s">
        <v>2352</v>
      </c>
    </row>
    <row r="1942" spans="1:20" hidden="1" x14ac:dyDescent="0.2">
      <c r="A1942" s="1124">
        <v>11080015296000</v>
      </c>
      <c r="B1942" t="s">
        <v>1624</v>
      </c>
      <c r="C1942">
        <v>10</v>
      </c>
      <c r="D1942">
        <v>80</v>
      </c>
      <c r="E1942" t="s">
        <v>1624</v>
      </c>
      <c r="F1942">
        <v>5296000</v>
      </c>
      <c r="G1942" t="s">
        <v>2368</v>
      </c>
      <c r="H1942" t="s">
        <v>2198</v>
      </c>
      <c r="I1942" t="s">
        <v>1625</v>
      </c>
      <c r="J1942" t="s">
        <v>1245</v>
      </c>
      <c r="M1942" t="s">
        <v>1693</v>
      </c>
      <c r="N1942" t="s">
        <v>1790</v>
      </c>
      <c r="O1942" t="s">
        <v>651</v>
      </c>
      <c r="P1942" t="s">
        <v>1113</v>
      </c>
      <c r="Q1942" t="s">
        <v>2229</v>
      </c>
      <c r="R1942" t="s">
        <v>2352</v>
      </c>
    </row>
    <row r="1943" spans="1:20" x14ac:dyDescent="0.2">
      <c r="A1943" s="1124">
        <v>11080017131000</v>
      </c>
      <c r="B1943" t="s">
        <v>1624</v>
      </c>
      <c r="C1943">
        <v>10</v>
      </c>
      <c r="D1943">
        <v>80</v>
      </c>
      <c r="E1943" t="s">
        <v>1624</v>
      </c>
      <c r="F1943">
        <v>7131000</v>
      </c>
      <c r="G1943" t="s">
        <v>1635</v>
      </c>
      <c r="H1943" t="s">
        <v>2198</v>
      </c>
      <c r="I1943" t="s">
        <v>582</v>
      </c>
      <c r="J1943" t="s">
        <v>598</v>
      </c>
      <c r="M1943" t="s">
        <v>1693</v>
      </c>
      <c r="N1943" t="s">
        <v>1790</v>
      </c>
      <c r="O1943" t="s">
        <v>1693</v>
      </c>
      <c r="P1943" t="s">
        <v>1113</v>
      </c>
      <c r="Q1943" t="s">
        <v>2229</v>
      </c>
      <c r="R1943" t="s">
        <v>2352</v>
      </c>
    </row>
    <row r="1944" spans="1:20" x14ac:dyDescent="0.2">
      <c r="A1944" s="1124">
        <v>11080017431000</v>
      </c>
      <c r="B1944" t="s">
        <v>1624</v>
      </c>
      <c r="C1944">
        <v>10</v>
      </c>
      <c r="D1944">
        <v>80</v>
      </c>
      <c r="E1944" t="s">
        <v>1624</v>
      </c>
      <c r="F1944">
        <v>7431000</v>
      </c>
      <c r="G1944" t="s">
        <v>2282</v>
      </c>
      <c r="H1944" t="s">
        <v>2198</v>
      </c>
      <c r="I1944" t="s">
        <v>582</v>
      </c>
      <c r="J1944" t="s">
        <v>598</v>
      </c>
      <c r="M1944" t="s">
        <v>1693</v>
      </c>
      <c r="N1944" t="s">
        <v>1790</v>
      </c>
      <c r="O1944" t="s">
        <v>1693</v>
      </c>
      <c r="P1944" t="s">
        <v>1113</v>
      </c>
      <c r="Q1944" t="s">
        <v>2229</v>
      </c>
      <c r="R1944" t="s">
        <v>2352</v>
      </c>
    </row>
    <row r="1945" spans="1:20" hidden="1" x14ac:dyDescent="0.2">
      <c r="A1945" s="1124">
        <v>11080017457000</v>
      </c>
      <c r="B1945" t="s">
        <v>1624</v>
      </c>
      <c r="C1945">
        <v>10</v>
      </c>
      <c r="D1945">
        <v>80</v>
      </c>
      <c r="E1945" t="s">
        <v>1624</v>
      </c>
      <c r="F1945">
        <v>7457000</v>
      </c>
      <c r="G1945" t="s">
        <v>2369</v>
      </c>
      <c r="H1945" t="s">
        <v>2198</v>
      </c>
      <c r="I1945" t="s">
        <v>582</v>
      </c>
      <c r="J1945" t="s">
        <v>694</v>
      </c>
      <c r="K1945" t="s">
        <v>1311</v>
      </c>
      <c r="M1945" t="s">
        <v>1693</v>
      </c>
      <c r="N1945" t="s">
        <v>1790</v>
      </c>
      <c r="O1945" t="s">
        <v>1693</v>
      </c>
      <c r="P1945" t="s">
        <v>1113</v>
      </c>
      <c r="Q1945" t="s">
        <v>2229</v>
      </c>
      <c r="R1945" t="s">
        <v>2352</v>
      </c>
      <c r="S1945" t="s">
        <v>205</v>
      </c>
      <c r="T1945" t="s">
        <v>1311</v>
      </c>
    </row>
    <row r="1946" spans="1:20" x14ac:dyDescent="0.2">
      <c r="A1946" s="1124">
        <v>11080017569000</v>
      </c>
      <c r="B1946" t="s">
        <v>1624</v>
      </c>
      <c r="C1946">
        <v>10</v>
      </c>
      <c r="D1946">
        <v>80</v>
      </c>
      <c r="E1946" t="s">
        <v>1624</v>
      </c>
      <c r="F1946">
        <v>7569000</v>
      </c>
      <c r="G1946" t="s">
        <v>2370</v>
      </c>
      <c r="H1946" t="s">
        <v>2198</v>
      </c>
      <c r="I1946" t="s">
        <v>582</v>
      </c>
      <c r="J1946" t="s">
        <v>598</v>
      </c>
      <c r="M1946" t="s">
        <v>1693</v>
      </c>
      <c r="N1946" t="s">
        <v>1790</v>
      </c>
      <c r="O1946" t="s">
        <v>1693</v>
      </c>
      <c r="P1946" t="s">
        <v>1113</v>
      </c>
      <c r="Q1946" t="s">
        <v>2229</v>
      </c>
      <c r="R1946" t="s">
        <v>2352</v>
      </c>
    </row>
    <row r="1947" spans="1:20" x14ac:dyDescent="0.2">
      <c r="A1947" s="1124">
        <v>11080017576000</v>
      </c>
      <c r="B1947" t="s">
        <v>1624</v>
      </c>
      <c r="C1947">
        <v>10</v>
      </c>
      <c r="D1947">
        <v>80</v>
      </c>
      <c r="E1947" t="s">
        <v>1624</v>
      </c>
      <c r="F1947">
        <v>7576000</v>
      </c>
      <c r="G1947" t="s">
        <v>2371</v>
      </c>
      <c r="H1947" t="s">
        <v>2198</v>
      </c>
      <c r="I1947" t="s">
        <v>582</v>
      </c>
      <c r="J1947" t="s">
        <v>598</v>
      </c>
      <c r="M1947" t="s">
        <v>1693</v>
      </c>
      <c r="N1947" t="s">
        <v>1790</v>
      </c>
      <c r="O1947" t="s">
        <v>1693</v>
      </c>
      <c r="P1947" t="s">
        <v>1113</v>
      </c>
      <c r="Q1947" t="s">
        <v>2229</v>
      </c>
      <c r="R1947" t="s">
        <v>2352</v>
      </c>
    </row>
    <row r="1948" spans="1:20" x14ac:dyDescent="0.2">
      <c r="A1948" s="1124">
        <v>11080017577000</v>
      </c>
      <c r="B1948" t="s">
        <v>1624</v>
      </c>
      <c r="C1948">
        <v>10</v>
      </c>
      <c r="D1948">
        <v>80</v>
      </c>
      <c r="E1948" t="s">
        <v>1624</v>
      </c>
      <c r="F1948">
        <v>7577000</v>
      </c>
      <c r="G1948" t="s">
        <v>2372</v>
      </c>
      <c r="H1948" t="s">
        <v>2198</v>
      </c>
      <c r="I1948" t="s">
        <v>582</v>
      </c>
      <c r="J1948" t="s">
        <v>598</v>
      </c>
      <c r="M1948" t="s">
        <v>1693</v>
      </c>
      <c r="N1948" t="s">
        <v>1790</v>
      </c>
      <c r="O1948" t="s">
        <v>1693</v>
      </c>
      <c r="P1948" t="s">
        <v>1113</v>
      </c>
      <c r="Q1948" t="s">
        <v>2229</v>
      </c>
      <c r="R1948" t="s">
        <v>2352</v>
      </c>
    </row>
    <row r="1949" spans="1:20" x14ac:dyDescent="0.2">
      <c r="A1949" s="1124">
        <v>11080017578000</v>
      </c>
      <c r="B1949" t="s">
        <v>1624</v>
      </c>
      <c r="C1949">
        <v>10</v>
      </c>
      <c r="D1949">
        <v>80</v>
      </c>
      <c r="E1949" t="s">
        <v>1624</v>
      </c>
      <c r="F1949">
        <v>7578000</v>
      </c>
      <c r="G1949" t="s">
        <v>2368</v>
      </c>
      <c r="H1949" t="s">
        <v>2198</v>
      </c>
      <c r="I1949" t="s">
        <v>582</v>
      </c>
      <c r="J1949" t="s">
        <v>598</v>
      </c>
      <c r="M1949" t="s">
        <v>1693</v>
      </c>
      <c r="N1949" t="s">
        <v>1790</v>
      </c>
      <c r="O1949" t="s">
        <v>1693</v>
      </c>
      <c r="P1949" t="s">
        <v>1113</v>
      </c>
      <c r="Q1949" t="s">
        <v>2229</v>
      </c>
      <c r="R1949" t="s">
        <v>2352</v>
      </c>
    </row>
    <row r="1950" spans="1:20" x14ac:dyDescent="0.2">
      <c r="A1950" s="1124">
        <v>11080017579000</v>
      </c>
      <c r="B1950" t="s">
        <v>1624</v>
      </c>
      <c r="C1950">
        <v>10</v>
      </c>
      <c r="D1950">
        <v>80</v>
      </c>
      <c r="E1950" t="s">
        <v>1624</v>
      </c>
      <c r="F1950">
        <v>7579000</v>
      </c>
      <c r="G1950" t="s">
        <v>1960</v>
      </c>
      <c r="H1950" t="s">
        <v>2198</v>
      </c>
      <c r="I1950" t="s">
        <v>582</v>
      </c>
      <c r="J1950" t="s">
        <v>598</v>
      </c>
      <c r="M1950" t="s">
        <v>1693</v>
      </c>
      <c r="N1950" t="s">
        <v>1790</v>
      </c>
      <c r="O1950" t="s">
        <v>1693</v>
      </c>
      <c r="P1950" t="s">
        <v>1113</v>
      </c>
      <c r="Q1950" t="s">
        <v>2229</v>
      </c>
      <c r="R1950" t="s">
        <v>2352</v>
      </c>
    </row>
    <row r="1951" spans="1:20" x14ac:dyDescent="0.2">
      <c r="A1951" s="1124">
        <v>11080017580000</v>
      </c>
      <c r="B1951" t="s">
        <v>1624</v>
      </c>
      <c r="C1951">
        <v>10</v>
      </c>
      <c r="D1951">
        <v>80</v>
      </c>
      <c r="E1951" t="s">
        <v>1624</v>
      </c>
      <c r="F1951">
        <v>7580000</v>
      </c>
      <c r="G1951" t="s">
        <v>2373</v>
      </c>
      <c r="H1951" t="s">
        <v>2198</v>
      </c>
      <c r="I1951" t="s">
        <v>582</v>
      </c>
      <c r="J1951" t="s">
        <v>598</v>
      </c>
      <c r="M1951" t="s">
        <v>1693</v>
      </c>
      <c r="N1951" t="s">
        <v>1790</v>
      </c>
      <c r="O1951" t="s">
        <v>1693</v>
      </c>
      <c r="P1951" t="s">
        <v>1113</v>
      </c>
      <c r="Q1951" t="s">
        <v>2229</v>
      </c>
      <c r="R1951" t="s">
        <v>2352</v>
      </c>
    </row>
    <row r="1952" spans="1:20" x14ac:dyDescent="0.2">
      <c r="A1952" s="1124">
        <v>11080017626000</v>
      </c>
      <c r="B1952" t="s">
        <v>1624</v>
      </c>
      <c r="C1952">
        <v>10</v>
      </c>
      <c r="D1952">
        <v>80</v>
      </c>
      <c r="E1952" t="s">
        <v>1624</v>
      </c>
      <c r="F1952">
        <v>7626000</v>
      </c>
      <c r="G1952" t="s">
        <v>2124</v>
      </c>
      <c r="H1952" t="s">
        <v>2198</v>
      </c>
      <c r="I1952" t="s">
        <v>582</v>
      </c>
      <c r="J1952" t="s">
        <v>598</v>
      </c>
      <c r="M1952" t="s">
        <v>1693</v>
      </c>
      <c r="N1952" t="s">
        <v>1790</v>
      </c>
      <c r="O1952" t="s">
        <v>1693</v>
      </c>
      <c r="P1952" t="s">
        <v>1113</v>
      </c>
      <c r="Q1952" t="s">
        <v>2229</v>
      </c>
      <c r="R1952" t="s">
        <v>2352</v>
      </c>
    </row>
    <row r="1953" spans="1:22" x14ac:dyDescent="0.2">
      <c r="A1953" s="1124">
        <v>11080017627000</v>
      </c>
      <c r="B1953" t="s">
        <v>1624</v>
      </c>
      <c r="C1953">
        <v>10</v>
      </c>
      <c r="D1953">
        <v>80</v>
      </c>
      <c r="E1953" t="s">
        <v>1624</v>
      </c>
      <c r="F1953">
        <v>7627000</v>
      </c>
      <c r="G1953" t="s">
        <v>2374</v>
      </c>
      <c r="H1953" t="s">
        <v>2198</v>
      </c>
      <c r="I1953" t="s">
        <v>582</v>
      </c>
      <c r="J1953" t="s">
        <v>598</v>
      </c>
      <c r="M1953" t="s">
        <v>1693</v>
      </c>
      <c r="N1953" t="s">
        <v>1790</v>
      </c>
      <c r="O1953" t="s">
        <v>1693</v>
      </c>
      <c r="P1953" t="s">
        <v>1113</v>
      </c>
      <c r="Q1953" t="s">
        <v>2229</v>
      </c>
      <c r="R1953" t="s">
        <v>2352</v>
      </c>
    </row>
    <row r="1954" spans="1:22" x14ac:dyDescent="0.2">
      <c r="A1954" s="1124">
        <v>11080017659000</v>
      </c>
      <c r="B1954" t="s">
        <v>1624</v>
      </c>
      <c r="C1954">
        <v>10</v>
      </c>
      <c r="D1954">
        <v>80</v>
      </c>
      <c r="E1954" t="s">
        <v>1624</v>
      </c>
      <c r="F1954">
        <v>7659000</v>
      </c>
      <c r="G1954" t="s">
        <v>2375</v>
      </c>
      <c r="H1954" t="s">
        <v>2198</v>
      </c>
      <c r="I1954" t="s">
        <v>582</v>
      </c>
      <c r="J1954" t="s">
        <v>598</v>
      </c>
      <c r="M1954" t="s">
        <v>1693</v>
      </c>
      <c r="N1954" t="s">
        <v>1790</v>
      </c>
      <c r="O1954" t="s">
        <v>1693</v>
      </c>
      <c r="P1954" t="s">
        <v>1113</v>
      </c>
      <c r="Q1954" t="s">
        <v>2229</v>
      </c>
      <c r="R1954" t="s">
        <v>2352</v>
      </c>
    </row>
    <row r="1955" spans="1:22" x14ac:dyDescent="0.2">
      <c r="A1955" s="1124">
        <v>11080017660000</v>
      </c>
      <c r="B1955" t="s">
        <v>1624</v>
      </c>
      <c r="C1955">
        <v>10</v>
      </c>
      <c r="D1955">
        <v>80</v>
      </c>
      <c r="E1955" t="s">
        <v>1624</v>
      </c>
      <c r="F1955">
        <v>7660000</v>
      </c>
      <c r="G1955" t="s">
        <v>2376</v>
      </c>
      <c r="H1955" t="s">
        <v>2198</v>
      </c>
      <c r="I1955" t="s">
        <v>582</v>
      </c>
      <c r="J1955" t="s">
        <v>598</v>
      </c>
      <c r="M1955" t="s">
        <v>1693</v>
      </c>
      <c r="N1955" t="s">
        <v>1790</v>
      </c>
      <c r="O1955" t="s">
        <v>1693</v>
      </c>
      <c r="P1955" t="s">
        <v>1113</v>
      </c>
      <c r="Q1955" t="s">
        <v>2229</v>
      </c>
      <c r="R1955" t="s">
        <v>2352</v>
      </c>
    </row>
    <row r="1956" spans="1:22" x14ac:dyDescent="0.2">
      <c r="A1956" s="1124">
        <v>11080017720000</v>
      </c>
      <c r="B1956" t="s">
        <v>1624</v>
      </c>
      <c r="C1956">
        <v>10</v>
      </c>
      <c r="D1956">
        <v>80</v>
      </c>
      <c r="E1956" t="s">
        <v>1624</v>
      </c>
      <c r="F1956">
        <v>7720000</v>
      </c>
      <c r="G1956" t="s">
        <v>1781</v>
      </c>
      <c r="H1956" t="s">
        <v>2198</v>
      </c>
      <c r="I1956" t="s">
        <v>582</v>
      </c>
      <c r="J1956" t="s">
        <v>598</v>
      </c>
      <c r="K1956" t="s">
        <v>2353</v>
      </c>
      <c r="L1956" t="s">
        <v>1459</v>
      </c>
      <c r="M1956" t="s">
        <v>1693</v>
      </c>
      <c r="N1956" t="s">
        <v>1790</v>
      </c>
      <c r="O1956" t="s">
        <v>1693</v>
      </c>
      <c r="P1956" t="s">
        <v>1113</v>
      </c>
      <c r="Q1956" t="s">
        <v>2229</v>
      </c>
      <c r="R1956" t="s">
        <v>2352</v>
      </c>
    </row>
    <row r="1957" spans="1:22" x14ac:dyDescent="0.2">
      <c r="A1957" s="1124">
        <v>11080017733000</v>
      </c>
      <c r="B1957" t="s">
        <v>1624</v>
      </c>
      <c r="C1957">
        <v>10</v>
      </c>
      <c r="D1957">
        <v>80</v>
      </c>
      <c r="E1957" t="s">
        <v>1624</v>
      </c>
      <c r="F1957">
        <v>7733000</v>
      </c>
      <c r="G1957" t="s">
        <v>2377</v>
      </c>
      <c r="H1957" t="s">
        <v>2198</v>
      </c>
      <c r="I1957" t="s">
        <v>582</v>
      </c>
      <c r="J1957" t="s">
        <v>598</v>
      </c>
      <c r="M1957" t="s">
        <v>1693</v>
      </c>
      <c r="N1957" t="s">
        <v>1790</v>
      </c>
      <c r="O1957" t="s">
        <v>1693</v>
      </c>
      <c r="P1957" t="s">
        <v>1113</v>
      </c>
      <c r="Q1957" t="s">
        <v>2229</v>
      </c>
      <c r="R1957" t="s">
        <v>2352</v>
      </c>
    </row>
    <row r="1958" spans="1:22" x14ac:dyDescent="0.2">
      <c r="A1958" s="1124">
        <v>11080017760000</v>
      </c>
      <c r="B1958" t="s">
        <v>1624</v>
      </c>
      <c r="C1958">
        <v>10</v>
      </c>
      <c r="D1958">
        <v>80</v>
      </c>
      <c r="E1958" t="s">
        <v>1624</v>
      </c>
      <c r="F1958">
        <v>7760000</v>
      </c>
      <c r="G1958" t="s">
        <v>2378</v>
      </c>
      <c r="H1958" t="s">
        <v>2198</v>
      </c>
      <c r="I1958" t="s">
        <v>582</v>
      </c>
      <c r="J1958" t="s">
        <v>598</v>
      </c>
      <c r="M1958" t="s">
        <v>1693</v>
      </c>
      <c r="N1958" t="s">
        <v>1790</v>
      </c>
      <c r="O1958" t="s">
        <v>1693</v>
      </c>
      <c r="P1958" t="s">
        <v>1113</v>
      </c>
      <c r="Q1958" t="s">
        <v>2229</v>
      </c>
      <c r="R1958" t="s">
        <v>2352</v>
      </c>
    </row>
    <row r="1959" spans="1:22" x14ac:dyDescent="0.2">
      <c r="A1959" s="1124">
        <v>11080017775000</v>
      </c>
      <c r="B1959" t="s">
        <v>1624</v>
      </c>
      <c r="C1959">
        <v>10</v>
      </c>
      <c r="D1959">
        <v>80</v>
      </c>
      <c r="E1959" t="s">
        <v>1624</v>
      </c>
      <c r="F1959">
        <v>7775000</v>
      </c>
      <c r="G1959" t="s">
        <v>1773</v>
      </c>
      <c r="H1959" t="s">
        <v>2198</v>
      </c>
      <c r="I1959" t="s">
        <v>582</v>
      </c>
      <c r="J1959" t="s">
        <v>598</v>
      </c>
      <c r="M1959" t="s">
        <v>1693</v>
      </c>
      <c r="N1959" t="s">
        <v>1790</v>
      </c>
      <c r="O1959" t="s">
        <v>1693</v>
      </c>
      <c r="P1959" t="s">
        <v>1113</v>
      </c>
      <c r="Q1959" t="s">
        <v>2229</v>
      </c>
      <c r="R1959" t="s">
        <v>2352</v>
      </c>
      <c r="U1959">
        <v>2800</v>
      </c>
      <c r="V1959">
        <v>16300</v>
      </c>
    </row>
    <row r="1960" spans="1:22" x14ac:dyDescent="0.2">
      <c r="A1960" s="1124">
        <v>11080017809000</v>
      </c>
      <c r="B1960" t="s">
        <v>1624</v>
      </c>
      <c r="C1960">
        <v>10</v>
      </c>
      <c r="D1960">
        <v>80</v>
      </c>
      <c r="E1960" t="s">
        <v>1624</v>
      </c>
      <c r="F1960">
        <v>7809000</v>
      </c>
      <c r="G1960" t="s">
        <v>2379</v>
      </c>
      <c r="H1960" t="s">
        <v>2198</v>
      </c>
      <c r="I1960" t="s">
        <v>582</v>
      </c>
      <c r="J1960" t="s">
        <v>598</v>
      </c>
      <c r="M1960" t="s">
        <v>1693</v>
      </c>
      <c r="N1960" t="s">
        <v>1790</v>
      </c>
      <c r="O1960" t="s">
        <v>1693</v>
      </c>
      <c r="P1960" t="s">
        <v>1113</v>
      </c>
      <c r="Q1960" t="s">
        <v>2229</v>
      </c>
      <c r="R1960" t="s">
        <v>2352</v>
      </c>
    </row>
    <row r="1961" spans="1:22" x14ac:dyDescent="0.2">
      <c r="A1961" s="1124">
        <v>11080017890000</v>
      </c>
      <c r="B1961" t="s">
        <v>1624</v>
      </c>
      <c r="C1961">
        <v>10</v>
      </c>
      <c r="D1961">
        <v>80</v>
      </c>
      <c r="E1961" t="s">
        <v>1624</v>
      </c>
      <c r="F1961">
        <v>7890000</v>
      </c>
      <c r="G1961" t="s">
        <v>2227</v>
      </c>
      <c r="H1961" t="s">
        <v>2198</v>
      </c>
      <c r="I1961" t="s">
        <v>582</v>
      </c>
      <c r="J1961" t="s">
        <v>598</v>
      </c>
      <c r="M1961" t="s">
        <v>1693</v>
      </c>
      <c r="N1961" t="s">
        <v>1790</v>
      </c>
      <c r="O1961" t="s">
        <v>1693</v>
      </c>
      <c r="P1961" t="s">
        <v>1113</v>
      </c>
      <c r="Q1961" t="s">
        <v>2229</v>
      </c>
      <c r="R1961" t="s">
        <v>2352</v>
      </c>
    </row>
    <row r="1962" spans="1:22" x14ac:dyDescent="0.2">
      <c r="A1962" s="1124">
        <v>11080017901000</v>
      </c>
      <c r="B1962" t="s">
        <v>1624</v>
      </c>
      <c r="C1962">
        <v>10</v>
      </c>
      <c r="D1962">
        <v>80</v>
      </c>
      <c r="E1962" t="s">
        <v>1624</v>
      </c>
      <c r="F1962">
        <v>7901000</v>
      </c>
      <c r="G1962" t="s">
        <v>2380</v>
      </c>
      <c r="H1962" t="s">
        <v>2198</v>
      </c>
      <c r="I1962" t="s">
        <v>582</v>
      </c>
      <c r="J1962" t="s">
        <v>598</v>
      </c>
      <c r="M1962" t="s">
        <v>1693</v>
      </c>
      <c r="N1962" t="s">
        <v>1790</v>
      </c>
      <c r="O1962" t="s">
        <v>1693</v>
      </c>
      <c r="P1962" t="s">
        <v>1113</v>
      </c>
      <c r="Q1962" t="s">
        <v>2229</v>
      </c>
      <c r="R1962" t="s">
        <v>2352</v>
      </c>
    </row>
    <row r="1963" spans="1:22" x14ac:dyDescent="0.2">
      <c r="A1963" s="1124">
        <v>11080018061000</v>
      </c>
      <c r="B1963" t="s">
        <v>1624</v>
      </c>
      <c r="C1963">
        <v>10</v>
      </c>
      <c r="D1963">
        <v>80</v>
      </c>
      <c r="E1963" t="s">
        <v>1624</v>
      </c>
      <c r="F1963">
        <v>8061000</v>
      </c>
      <c r="G1963" t="s">
        <v>1691</v>
      </c>
      <c r="H1963" t="s">
        <v>2198</v>
      </c>
      <c r="I1963" t="s">
        <v>582</v>
      </c>
      <c r="J1963" t="s">
        <v>598</v>
      </c>
      <c r="M1963" t="s">
        <v>1693</v>
      </c>
      <c r="N1963" t="s">
        <v>1790</v>
      </c>
      <c r="O1963" t="s">
        <v>1693</v>
      </c>
      <c r="P1963" t="s">
        <v>1113</v>
      </c>
      <c r="Q1963" t="s">
        <v>2229</v>
      </c>
      <c r="R1963" t="s">
        <v>2352</v>
      </c>
    </row>
    <row r="1964" spans="1:22" x14ac:dyDescent="0.2">
      <c r="A1964" s="1124">
        <v>11080018063000</v>
      </c>
      <c r="B1964" t="s">
        <v>1624</v>
      </c>
      <c r="C1964">
        <v>10</v>
      </c>
      <c r="D1964">
        <v>80</v>
      </c>
      <c r="E1964" t="s">
        <v>1624</v>
      </c>
      <c r="F1964">
        <v>8063000</v>
      </c>
      <c r="G1964" t="s">
        <v>2381</v>
      </c>
      <c r="H1964" t="s">
        <v>2198</v>
      </c>
      <c r="I1964" t="s">
        <v>582</v>
      </c>
      <c r="J1964" t="s">
        <v>598</v>
      </c>
      <c r="M1964" t="s">
        <v>1693</v>
      </c>
      <c r="N1964" t="s">
        <v>1790</v>
      </c>
      <c r="O1964" t="s">
        <v>1693</v>
      </c>
      <c r="P1964" t="s">
        <v>1113</v>
      </c>
      <c r="Q1964" t="s">
        <v>2229</v>
      </c>
      <c r="R1964" t="s">
        <v>2352</v>
      </c>
    </row>
    <row r="1965" spans="1:22" x14ac:dyDescent="0.2">
      <c r="A1965" s="1124">
        <v>11080018066000</v>
      </c>
      <c r="B1965">
        <v>1</v>
      </c>
      <c r="C1965">
        <v>10</v>
      </c>
      <c r="D1965">
        <v>80</v>
      </c>
      <c r="E1965" t="s">
        <v>1624</v>
      </c>
      <c r="F1965">
        <v>8066000</v>
      </c>
      <c r="G1965" t="s">
        <v>1774</v>
      </c>
      <c r="H1965" t="s">
        <v>2198</v>
      </c>
      <c r="I1965" t="s">
        <v>582</v>
      </c>
      <c r="J1965" t="s">
        <v>598</v>
      </c>
      <c r="M1965" t="s">
        <v>1693</v>
      </c>
      <c r="N1965" t="s">
        <v>1790</v>
      </c>
      <c r="O1965" t="s">
        <v>1693</v>
      </c>
      <c r="P1965" t="s">
        <v>1113</v>
      </c>
      <c r="Q1965" t="s">
        <v>2229</v>
      </c>
      <c r="R1965" t="s">
        <v>2352</v>
      </c>
      <c r="U1965">
        <v>1350</v>
      </c>
      <c r="V1965">
        <v>1350</v>
      </c>
    </row>
    <row r="1966" spans="1:22" hidden="1" x14ac:dyDescent="0.2">
      <c r="A1966" s="1124">
        <v>11080025267000</v>
      </c>
      <c r="B1966" t="s">
        <v>1624</v>
      </c>
      <c r="C1966">
        <v>10</v>
      </c>
      <c r="D1966">
        <v>80</v>
      </c>
      <c r="E1966" t="s">
        <v>1640</v>
      </c>
      <c r="F1966">
        <v>5267000</v>
      </c>
      <c r="G1966" t="s">
        <v>1627</v>
      </c>
      <c r="H1966" t="s">
        <v>2198</v>
      </c>
      <c r="I1966" t="s">
        <v>1625</v>
      </c>
      <c r="J1966" t="s">
        <v>1245</v>
      </c>
      <c r="K1966" t="s">
        <v>1450</v>
      </c>
      <c r="L1966" t="s">
        <v>1450</v>
      </c>
      <c r="M1966" t="s">
        <v>1693</v>
      </c>
      <c r="N1966" t="s">
        <v>1780</v>
      </c>
      <c r="O1966" t="s">
        <v>651</v>
      </c>
      <c r="P1966" t="s">
        <v>1113</v>
      </c>
      <c r="Q1966" t="s">
        <v>2229</v>
      </c>
      <c r="R1966" t="s">
        <v>2382</v>
      </c>
    </row>
    <row r="1967" spans="1:22" hidden="1" x14ac:dyDescent="0.2">
      <c r="A1967" s="1124">
        <v>11080025291000</v>
      </c>
      <c r="B1967" t="s">
        <v>1624</v>
      </c>
      <c r="C1967">
        <v>10</v>
      </c>
      <c r="D1967">
        <v>80</v>
      </c>
      <c r="E1967" t="s">
        <v>1640</v>
      </c>
      <c r="F1967">
        <v>5291000</v>
      </c>
      <c r="G1967" t="s">
        <v>1775</v>
      </c>
      <c r="H1967" t="s">
        <v>2198</v>
      </c>
      <c r="I1967" t="s">
        <v>1625</v>
      </c>
      <c r="J1967" t="s">
        <v>1245</v>
      </c>
      <c r="M1967" t="s">
        <v>1693</v>
      </c>
      <c r="N1967" t="s">
        <v>1780</v>
      </c>
      <c r="O1967" t="s">
        <v>651</v>
      </c>
      <c r="P1967" t="s">
        <v>1113</v>
      </c>
      <c r="Q1967" t="s">
        <v>2229</v>
      </c>
      <c r="R1967" t="s">
        <v>2382</v>
      </c>
      <c r="U1967">
        <v>0</v>
      </c>
      <c r="V1967">
        <v>0</v>
      </c>
    </row>
    <row r="1968" spans="1:22" hidden="1" x14ac:dyDescent="0.2">
      <c r="A1968" s="1124">
        <v>11080025340000</v>
      </c>
      <c r="B1968" t="s">
        <v>1624</v>
      </c>
      <c r="C1968">
        <v>10</v>
      </c>
      <c r="D1968">
        <v>80</v>
      </c>
      <c r="E1968" t="s">
        <v>1640</v>
      </c>
      <c r="F1968">
        <v>5340000</v>
      </c>
      <c r="G1968" t="s">
        <v>1695</v>
      </c>
      <c r="H1968" t="s">
        <v>2198</v>
      </c>
      <c r="I1968" t="s">
        <v>1625</v>
      </c>
      <c r="J1968" t="s">
        <v>691</v>
      </c>
      <c r="M1968" t="s">
        <v>1693</v>
      </c>
      <c r="N1968" t="s">
        <v>1780</v>
      </c>
      <c r="O1968" t="s">
        <v>651</v>
      </c>
      <c r="P1968" t="s">
        <v>1113</v>
      </c>
      <c r="Q1968" t="s">
        <v>2229</v>
      </c>
      <c r="R1968" t="s">
        <v>2382</v>
      </c>
    </row>
    <row r="1969" spans="1:22" x14ac:dyDescent="0.2">
      <c r="A1969" s="1124">
        <v>11080027010000</v>
      </c>
      <c r="B1969" t="s">
        <v>1624</v>
      </c>
      <c r="C1969">
        <v>10</v>
      </c>
      <c r="D1969">
        <v>80</v>
      </c>
      <c r="E1969" t="s">
        <v>1640</v>
      </c>
      <c r="F1969">
        <v>7010000</v>
      </c>
      <c r="G1969" t="s">
        <v>1628</v>
      </c>
      <c r="H1969" t="s">
        <v>2198</v>
      </c>
      <c r="I1969" t="s">
        <v>582</v>
      </c>
      <c r="J1969" t="s">
        <v>598</v>
      </c>
      <c r="K1969" t="s">
        <v>2225</v>
      </c>
      <c r="L1969" t="s">
        <v>1453</v>
      </c>
      <c r="M1969" t="s">
        <v>1693</v>
      </c>
      <c r="N1969" t="s">
        <v>1780</v>
      </c>
      <c r="O1969" t="s">
        <v>1693</v>
      </c>
      <c r="P1969" t="s">
        <v>1113</v>
      </c>
      <c r="Q1969" t="s">
        <v>2229</v>
      </c>
      <c r="R1969" t="s">
        <v>2382</v>
      </c>
      <c r="U1969">
        <v>42533.34</v>
      </c>
      <c r="V1969">
        <v>177575.23</v>
      </c>
    </row>
    <row r="1970" spans="1:22" x14ac:dyDescent="0.2">
      <c r="A1970" s="1124">
        <v>11080027011000</v>
      </c>
      <c r="B1970" t="s">
        <v>1624</v>
      </c>
      <c r="C1970">
        <v>10</v>
      </c>
      <c r="D1970">
        <v>80</v>
      </c>
      <c r="E1970" t="s">
        <v>1640</v>
      </c>
      <c r="F1970">
        <v>7011000</v>
      </c>
      <c r="G1970" t="s">
        <v>1642</v>
      </c>
      <c r="H1970" t="s">
        <v>2198</v>
      </c>
      <c r="I1970" t="s">
        <v>582</v>
      </c>
      <c r="J1970" t="s">
        <v>598</v>
      </c>
      <c r="K1970" t="s">
        <v>2225</v>
      </c>
      <c r="L1970" t="s">
        <v>1453</v>
      </c>
      <c r="M1970" t="s">
        <v>1693</v>
      </c>
      <c r="N1970" t="s">
        <v>1780</v>
      </c>
      <c r="O1970" t="s">
        <v>1693</v>
      </c>
      <c r="P1970" t="s">
        <v>1113</v>
      </c>
      <c r="Q1970" t="s">
        <v>2229</v>
      </c>
      <c r="R1970" t="s">
        <v>2382</v>
      </c>
      <c r="U1970">
        <v>0</v>
      </c>
      <c r="V1970">
        <v>0</v>
      </c>
    </row>
    <row r="1971" spans="1:22" x14ac:dyDescent="0.2">
      <c r="A1971" s="1124">
        <v>11080027012000</v>
      </c>
      <c r="B1971" t="s">
        <v>1624</v>
      </c>
      <c r="C1971">
        <v>10</v>
      </c>
      <c r="D1971">
        <v>80</v>
      </c>
      <c r="E1971" t="s">
        <v>1640</v>
      </c>
      <c r="F1971">
        <v>7012000</v>
      </c>
      <c r="G1971" t="s">
        <v>1629</v>
      </c>
      <c r="H1971" t="s">
        <v>2198</v>
      </c>
      <c r="I1971" t="s">
        <v>582</v>
      </c>
      <c r="J1971" t="s">
        <v>598</v>
      </c>
      <c r="K1971" t="s">
        <v>2225</v>
      </c>
      <c r="L1971" t="s">
        <v>1453</v>
      </c>
      <c r="M1971" t="s">
        <v>1693</v>
      </c>
      <c r="N1971" t="s">
        <v>1780</v>
      </c>
      <c r="O1971" t="s">
        <v>1693</v>
      </c>
      <c r="P1971" t="s">
        <v>1113</v>
      </c>
      <c r="Q1971" t="s">
        <v>2229</v>
      </c>
      <c r="R1971" t="s">
        <v>2382</v>
      </c>
      <c r="U1971">
        <v>0</v>
      </c>
      <c r="V1971">
        <v>1181.6600000000001</v>
      </c>
    </row>
    <row r="1972" spans="1:22" x14ac:dyDescent="0.2">
      <c r="A1972" s="1124">
        <v>11080027013000</v>
      </c>
      <c r="B1972" t="s">
        <v>1624</v>
      </c>
      <c r="C1972">
        <v>10</v>
      </c>
      <c r="D1972">
        <v>80</v>
      </c>
      <c r="E1972" t="s">
        <v>1640</v>
      </c>
      <c r="F1972">
        <v>7013000</v>
      </c>
      <c r="G1972" t="s">
        <v>1698</v>
      </c>
      <c r="H1972" t="s">
        <v>2198</v>
      </c>
      <c r="I1972" t="s">
        <v>582</v>
      </c>
      <c r="J1972" t="s">
        <v>598</v>
      </c>
      <c r="K1972" t="s">
        <v>2225</v>
      </c>
      <c r="L1972" t="s">
        <v>1453</v>
      </c>
      <c r="M1972" t="s">
        <v>1693</v>
      </c>
      <c r="N1972" t="s">
        <v>1780</v>
      </c>
      <c r="O1972" t="s">
        <v>1693</v>
      </c>
      <c r="P1972" t="s">
        <v>1113</v>
      </c>
      <c r="Q1972" t="s">
        <v>2229</v>
      </c>
      <c r="R1972" t="s">
        <v>2382</v>
      </c>
      <c r="U1972">
        <v>250</v>
      </c>
      <c r="V1972">
        <v>1000</v>
      </c>
    </row>
    <row r="1973" spans="1:22" x14ac:dyDescent="0.2">
      <c r="A1973" s="1124">
        <v>11080027014000</v>
      </c>
      <c r="B1973" t="s">
        <v>1624</v>
      </c>
      <c r="C1973">
        <v>10</v>
      </c>
      <c r="D1973">
        <v>80</v>
      </c>
      <c r="E1973" t="s">
        <v>1640</v>
      </c>
      <c r="F1973">
        <v>7014000</v>
      </c>
      <c r="G1973" t="s">
        <v>1630</v>
      </c>
      <c r="H1973" t="s">
        <v>2198</v>
      </c>
      <c r="I1973" t="s">
        <v>582</v>
      </c>
      <c r="J1973" t="s">
        <v>598</v>
      </c>
      <c r="K1973" t="s">
        <v>2225</v>
      </c>
      <c r="L1973" t="s">
        <v>1453</v>
      </c>
      <c r="M1973" t="s">
        <v>1693</v>
      </c>
      <c r="N1973" t="s">
        <v>1780</v>
      </c>
      <c r="O1973" t="s">
        <v>1693</v>
      </c>
      <c r="P1973" t="s">
        <v>1113</v>
      </c>
      <c r="Q1973" t="s">
        <v>2229</v>
      </c>
      <c r="R1973" t="s">
        <v>2382</v>
      </c>
    </row>
    <row r="1974" spans="1:22" x14ac:dyDescent="0.2">
      <c r="A1974" s="1124">
        <v>11080027020000</v>
      </c>
      <c r="B1974" t="s">
        <v>1624</v>
      </c>
      <c r="C1974">
        <v>10</v>
      </c>
      <c r="D1974">
        <v>80</v>
      </c>
      <c r="E1974" t="s">
        <v>1640</v>
      </c>
      <c r="F1974">
        <v>7020000</v>
      </c>
      <c r="G1974" t="s">
        <v>1741</v>
      </c>
      <c r="H1974" t="s">
        <v>2198</v>
      </c>
      <c r="I1974" t="s">
        <v>582</v>
      </c>
      <c r="J1974" t="s">
        <v>598</v>
      </c>
      <c r="K1974" t="s">
        <v>2225</v>
      </c>
      <c r="L1974" t="s">
        <v>1453</v>
      </c>
      <c r="M1974" t="s">
        <v>1693</v>
      </c>
      <c r="N1974" t="s">
        <v>1780</v>
      </c>
      <c r="O1974" t="s">
        <v>1693</v>
      </c>
      <c r="P1974" t="s">
        <v>1113</v>
      </c>
      <c r="Q1974" t="s">
        <v>2229</v>
      </c>
      <c r="R1974" t="s">
        <v>2382</v>
      </c>
    </row>
    <row r="1975" spans="1:22" x14ac:dyDescent="0.2">
      <c r="A1975" s="1124">
        <v>11080027021000</v>
      </c>
      <c r="B1975" t="s">
        <v>1624</v>
      </c>
      <c r="C1975">
        <v>10</v>
      </c>
      <c r="D1975">
        <v>80</v>
      </c>
      <c r="E1975" t="s">
        <v>1640</v>
      </c>
      <c r="F1975">
        <v>7021000</v>
      </c>
      <c r="G1975" t="s">
        <v>1771</v>
      </c>
      <c r="H1975" t="s">
        <v>2198</v>
      </c>
      <c r="I1975" t="s">
        <v>582</v>
      </c>
      <c r="J1975" t="s">
        <v>598</v>
      </c>
      <c r="K1975" t="s">
        <v>2225</v>
      </c>
      <c r="L1975" t="s">
        <v>1453</v>
      </c>
      <c r="M1975" t="s">
        <v>1693</v>
      </c>
      <c r="N1975" t="s">
        <v>1780</v>
      </c>
      <c r="O1975" t="s">
        <v>1693</v>
      </c>
      <c r="P1975" t="s">
        <v>1113</v>
      </c>
      <c r="Q1975" t="s">
        <v>2229</v>
      </c>
      <c r="R1975" t="s">
        <v>2382</v>
      </c>
    </row>
    <row r="1976" spans="1:22" x14ac:dyDescent="0.2">
      <c r="A1976" s="1124">
        <v>11080027027000</v>
      </c>
      <c r="B1976" t="s">
        <v>1624</v>
      </c>
      <c r="C1976">
        <v>10</v>
      </c>
      <c r="D1976">
        <v>80</v>
      </c>
      <c r="E1976" t="s">
        <v>1640</v>
      </c>
      <c r="F1976">
        <v>7027000</v>
      </c>
      <c r="G1976" t="s">
        <v>1631</v>
      </c>
      <c r="H1976" t="s">
        <v>2198</v>
      </c>
      <c r="I1976" t="s">
        <v>582</v>
      </c>
      <c r="J1976" t="s">
        <v>598</v>
      </c>
      <c r="K1976" t="s">
        <v>2225</v>
      </c>
      <c r="L1976" t="s">
        <v>1453</v>
      </c>
      <c r="M1976" t="s">
        <v>1693</v>
      </c>
      <c r="N1976" t="s">
        <v>1780</v>
      </c>
      <c r="O1976" t="s">
        <v>1693</v>
      </c>
      <c r="P1976" t="s">
        <v>1113</v>
      </c>
      <c r="Q1976" t="s">
        <v>2229</v>
      </c>
      <c r="R1976" t="s">
        <v>2382</v>
      </c>
    </row>
    <row r="1977" spans="1:22" x14ac:dyDescent="0.2">
      <c r="A1977" s="1124">
        <v>11080027031000</v>
      </c>
      <c r="B1977" t="s">
        <v>1624</v>
      </c>
      <c r="C1977">
        <v>10</v>
      </c>
      <c r="D1977">
        <v>80</v>
      </c>
      <c r="E1977" t="s">
        <v>1640</v>
      </c>
      <c r="F1977">
        <v>7031000</v>
      </c>
      <c r="G1977" t="s">
        <v>1632</v>
      </c>
      <c r="H1977" t="s">
        <v>2198</v>
      </c>
      <c r="I1977" t="s">
        <v>582</v>
      </c>
      <c r="J1977" t="s">
        <v>598</v>
      </c>
      <c r="K1977" t="s">
        <v>2225</v>
      </c>
      <c r="L1977" t="s">
        <v>1453</v>
      </c>
      <c r="M1977" t="s">
        <v>1693</v>
      </c>
      <c r="N1977" t="s">
        <v>1780</v>
      </c>
      <c r="O1977" t="s">
        <v>1693</v>
      </c>
      <c r="P1977" t="s">
        <v>1113</v>
      </c>
      <c r="Q1977" t="s">
        <v>2229</v>
      </c>
      <c r="R1977" t="s">
        <v>2382</v>
      </c>
      <c r="U1977">
        <v>1611.36</v>
      </c>
      <c r="V1977">
        <v>6445.44</v>
      </c>
    </row>
    <row r="1978" spans="1:22" x14ac:dyDescent="0.2">
      <c r="A1978" s="1124">
        <v>11080027032000</v>
      </c>
      <c r="B1978" t="s">
        <v>1624</v>
      </c>
      <c r="C1978">
        <v>10</v>
      </c>
      <c r="D1978">
        <v>80</v>
      </c>
      <c r="E1978" t="s">
        <v>1640</v>
      </c>
      <c r="F1978">
        <v>7032000</v>
      </c>
      <c r="G1978" t="s">
        <v>1633</v>
      </c>
      <c r="H1978" t="s">
        <v>2198</v>
      </c>
      <c r="I1978" t="s">
        <v>582</v>
      </c>
      <c r="J1978" t="s">
        <v>598</v>
      </c>
      <c r="K1978" t="s">
        <v>2225</v>
      </c>
      <c r="L1978" t="s">
        <v>1453</v>
      </c>
      <c r="M1978" t="s">
        <v>1693</v>
      </c>
      <c r="N1978" t="s">
        <v>1780</v>
      </c>
      <c r="O1978" t="s">
        <v>1693</v>
      </c>
      <c r="P1978" t="s">
        <v>1113</v>
      </c>
      <c r="Q1978" t="s">
        <v>2229</v>
      </c>
      <c r="R1978" t="s">
        <v>2382</v>
      </c>
    </row>
    <row r="1979" spans="1:22" x14ac:dyDescent="0.2">
      <c r="A1979" s="1124">
        <v>11080027033000</v>
      </c>
      <c r="B1979" t="s">
        <v>1624</v>
      </c>
      <c r="C1979">
        <v>10</v>
      </c>
      <c r="D1979">
        <v>80</v>
      </c>
      <c r="E1979" t="s">
        <v>1640</v>
      </c>
      <c r="F1979">
        <v>7033000</v>
      </c>
      <c r="G1979" t="s">
        <v>1668</v>
      </c>
      <c r="H1979" t="s">
        <v>2198</v>
      </c>
      <c r="I1979" t="s">
        <v>582</v>
      </c>
      <c r="J1979" t="s">
        <v>598</v>
      </c>
      <c r="K1979" t="s">
        <v>2225</v>
      </c>
      <c r="L1979" t="s">
        <v>1453</v>
      </c>
      <c r="M1979" t="s">
        <v>1693</v>
      </c>
      <c r="N1979" t="s">
        <v>1780</v>
      </c>
      <c r="O1979" t="s">
        <v>1693</v>
      </c>
      <c r="P1979" t="s">
        <v>1113</v>
      </c>
      <c r="Q1979" t="s">
        <v>2229</v>
      </c>
      <c r="R1979" t="s">
        <v>2382</v>
      </c>
      <c r="U1979">
        <v>212.15</v>
      </c>
      <c r="V1979">
        <v>848.6</v>
      </c>
    </row>
    <row r="1980" spans="1:22" x14ac:dyDescent="0.2">
      <c r="A1980" s="1124">
        <v>11080027034000</v>
      </c>
      <c r="B1980" t="s">
        <v>1624</v>
      </c>
      <c r="C1980">
        <v>10</v>
      </c>
      <c r="D1980">
        <v>80</v>
      </c>
      <c r="E1980" t="s">
        <v>1640</v>
      </c>
      <c r="F1980">
        <v>7034000</v>
      </c>
      <c r="G1980" t="s">
        <v>1634</v>
      </c>
      <c r="H1980" t="s">
        <v>2198</v>
      </c>
      <c r="I1980" t="s">
        <v>582</v>
      </c>
      <c r="J1980" t="s">
        <v>598</v>
      </c>
      <c r="K1980" t="s">
        <v>2225</v>
      </c>
      <c r="L1980" t="s">
        <v>1453</v>
      </c>
      <c r="M1980" t="s">
        <v>1693</v>
      </c>
      <c r="N1980" t="s">
        <v>1780</v>
      </c>
      <c r="O1980" t="s">
        <v>1693</v>
      </c>
      <c r="P1980" t="s">
        <v>1113</v>
      </c>
      <c r="Q1980" t="s">
        <v>2229</v>
      </c>
      <c r="R1980" t="s">
        <v>2382</v>
      </c>
      <c r="U1980">
        <v>475.75</v>
      </c>
      <c r="V1980">
        <v>1870.2</v>
      </c>
    </row>
    <row r="1981" spans="1:22" x14ac:dyDescent="0.2">
      <c r="A1981" s="1124">
        <v>11080027285000</v>
      </c>
      <c r="B1981" t="s">
        <v>1624</v>
      </c>
      <c r="C1981">
        <v>10</v>
      </c>
      <c r="D1981">
        <v>80</v>
      </c>
      <c r="E1981" t="s">
        <v>1640</v>
      </c>
      <c r="F1981">
        <v>7285000</v>
      </c>
      <c r="G1981" t="s">
        <v>1700</v>
      </c>
      <c r="H1981" t="s">
        <v>2198</v>
      </c>
      <c r="I1981" t="s">
        <v>582</v>
      </c>
      <c r="J1981" t="s">
        <v>598</v>
      </c>
      <c r="K1981" t="s">
        <v>2225</v>
      </c>
      <c r="L1981" t="s">
        <v>1453</v>
      </c>
      <c r="M1981" t="s">
        <v>1693</v>
      </c>
      <c r="N1981" t="s">
        <v>1780</v>
      </c>
      <c r="O1981" t="s">
        <v>1693</v>
      </c>
      <c r="P1981" t="s">
        <v>1113</v>
      </c>
      <c r="Q1981" t="s">
        <v>2229</v>
      </c>
      <c r="R1981" t="s">
        <v>2382</v>
      </c>
      <c r="U1981">
        <v>121.05</v>
      </c>
      <c r="V1981">
        <v>2326.0500000000002</v>
      </c>
    </row>
    <row r="1982" spans="1:22" x14ac:dyDescent="0.2">
      <c r="A1982" s="1124">
        <v>11080027560000</v>
      </c>
      <c r="B1982" t="s">
        <v>1624</v>
      </c>
      <c r="C1982">
        <v>10</v>
      </c>
      <c r="D1982">
        <v>80</v>
      </c>
      <c r="E1982" t="s">
        <v>1640</v>
      </c>
      <c r="F1982">
        <v>7560000</v>
      </c>
      <c r="G1982" t="s">
        <v>1646</v>
      </c>
      <c r="H1982" t="s">
        <v>2198</v>
      </c>
      <c r="I1982" t="s">
        <v>582</v>
      </c>
      <c r="J1982" t="s">
        <v>598</v>
      </c>
      <c r="K1982" t="s">
        <v>2225</v>
      </c>
      <c r="L1982" t="s">
        <v>1453</v>
      </c>
      <c r="M1982" t="s">
        <v>1693</v>
      </c>
      <c r="N1982" t="s">
        <v>1780</v>
      </c>
      <c r="O1982" t="s">
        <v>1693</v>
      </c>
      <c r="P1982" t="s">
        <v>1113</v>
      </c>
      <c r="Q1982" t="s">
        <v>2229</v>
      </c>
      <c r="R1982" t="s">
        <v>2382</v>
      </c>
      <c r="U1982">
        <v>3636.8</v>
      </c>
      <c r="V1982">
        <v>11564.27</v>
      </c>
    </row>
    <row r="1983" spans="1:22" x14ac:dyDescent="0.2">
      <c r="A1983" s="1124">
        <v>11080027574000</v>
      </c>
      <c r="B1983" t="s">
        <v>1624</v>
      </c>
      <c r="C1983">
        <v>10</v>
      </c>
      <c r="D1983">
        <v>80</v>
      </c>
      <c r="E1983" t="s">
        <v>1640</v>
      </c>
      <c r="F1983">
        <v>7574000</v>
      </c>
      <c r="G1983" t="s">
        <v>1647</v>
      </c>
      <c r="H1983" t="s">
        <v>2198</v>
      </c>
      <c r="I1983" t="s">
        <v>582</v>
      </c>
      <c r="J1983" t="s">
        <v>598</v>
      </c>
      <c r="K1983" t="s">
        <v>2225</v>
      </c>
      <c r="L1983" t="s">
        <v>1453</v>
      </c>
      <c r="M1983" t="s">
        <v>1693</v>
      </c>
      <c r="N1983" t="s">
        <v>1780</v>
      </c>
      <c r="O1983" t="s">
        <v>1693</v>
      </c>
      <c r="P1983" t="s">
        <v>1113</v>
      </c>
      <c r="Q1983" t="s">
        <v>2229</v>
      </c>
      <c r="R1983" t="s">
        <v>2382</v>
      </c>
      <c r="U1983">
        <v>0</v>
      </c>
      <c r="V1983">
        <v>551.97</v>
      </c>
    </row>
    <row r="1984" spans="1:22" x14ac:dyDescent="0.2">
      <c r="A1984" s="1124">
        <v>11080027761000</v>
      </c>
      <c r="B1984" t="s">
        <v>1624</v>
      </c>
      <c r="C1984">
        <v>10</v>
      </c>
      <c r="D1984">
        <v>80</v>
      </c>
      <c r="E1984" t="s">
        <v>1640</v>
      </c>
      <c r="F1984">
        <v>7761000</v>
      </c>
      <c r="G1984" t="s">
        <v>1776</v>
      </c>
      <c r="H1984" t="s">
        <v>2198</v>
      </c>
      <c r="I1984" t="s">
        <v>582</v>
      </c>
      <c r="J1984" t="s">
        <v>598</v>
      </c>
      <c r="K1984" t="s">
        <v>2225</v>
      </c>
      <c r="L1984" t="s">
        <v>1453</v>
      </c>
      <c r="M1984" t="s">
        <v>1693</v>
      </c>
      <c r="N1984" t="s">
        <v>1780</v>
      </c>
      <c r="O1984" t="s">
        <v>1693</v>
      </c>
      <c r="P1984" t="s">
        <v>1113</v>
      </c>
      <c r="Q1984" t="s">
        <v>2229</v>
      </c>
      <c r="R1984" t="s">
        <v>2382</v>
      </c>
      <c r="U1984">
        <v>0</v>
      </c>
      <c r="V1984">
        <v>82710.3</v>
      </c>
    </row>
    <row r="1985" spans="1:22" x14ac:dyDescent="0.2">
      <c r="A1985" s="1124">
        <v>11080027762000</v>
      </c>
      <c r="B1985" t="s">
        <v>1624</v>
      </c>
      <c r="C1985">
        <v>10</v>
      </c>
      <c r="D1985">
        <v>80</v>
      </c>
      <c r="E1985" t="s">
        <v>1640</v>
      </c>
      <c r="F1985">
        <v>7762000</v>
      </c>
      <c r="G1985" t="s">
        <v>1777</v>
      </c>
      <c r="H1985" t="s">
        <v>2198</v>
      </c>
      <c r="I1985" t="s">
        <v>582</v>
      </c>
      <c r="J1985" t="s">
        <v>598</v>
      </c>
      <c r="K1985" t="s">
        <v>2225</v>
      </c>
      <c r="L1985" t="s">
        <v>1453</v>
      </c>
      <c r="M1985" t="s">
        <v>1693</v>
      </c>
      <c r="N1985" t="s">
        <v>1780</v>
      </c>
      <c r="O1985" t="s">
        <v>1693</v>
      </c>
      <c r="P1985" t="s">
        <v>1113</v>
      </c>
      <c r="Q1985" t="s">
        <v>2229</v>
      </c>
      <c r="R1985" t="s">
        <v>2382</v>
      </c>
      <c r="U1985">
        <v>0</v>
      </c>
      <c r="V1985">
        <v>55138.78</v>
      </c>
    </row>
    <row r="1986" spans="1:22" x14ac:dyDescent="0.2">
      <c r="A1986" s="1124">
        <v>11080027763000</v>
      </c>
      <c r="B1986" t="s">
        <v>1624</v>
      </c>
      <c r="C1986">
        <v>10</v>
      </c>
      <c r="D1986">
        <v>80</v>
      </c>
      <c r="E1986" t="s">
        <v>1640</v>
      </c>
      <c r="F1986">
        <v>7763000</v>
      </c>
      <c r="G1986" t="s">
        <v>1778</v>
      </c>
      <c r="H1986" t="s">
        <v>2198</v>
      </c>
      <c r="I1986" t="s">
        <v>582</v>
      </c>
      <c r="J1986" t="s">
        <v>598</v>
      </c>
      <c r="K1986" t="s">
        <v>2225</v>
      </c>
      <c r="L1986" t="s">
        <v>1453</v>
      </c>
      <c r="M1986" t="s">
        <v>1693</v>
      </c>
      <c r="N1986" t="s">
        <v>1780</v>
      </c>
      <c r="O1986" t="s">
        <v>1693</v>
      </c>
      <c r="P1986" t="s">
        <v>1113</v>
      </c>
      <c r="Q1986" t="s">
        <v>2229</v>
      </c>
      <c r="R1986" t="s">
        <v>2382</v>
      </c>
      <c r="U1986">
        <v>30723.39</v>
      </c>
      <c r="V1986">
        <v>94339.77</v>
      </c>
    </row>
    <row r="1987" spans="1:22" x14ac:dyDescent="0.2">
      <c r="A1987" s="1124">
        <v>11080027764000</v>
      </c>
      <c r="B1987" t="s">
        <v>1624</v>
      </c>
      <c r="C1987">
        <v>10</v>
      </c>
      <c r="D1987">
        <v>80</v>
      </c>
      <c r="E1987" t="s">
        <v>1640</v>
      </c>
      <c r="F1987">
        <v>7764000</v>
      </c>
      <c r="G1987" t="s">
        <v>1779</v>
      </c>
      <c r="H1987" t="s">
        <v>2198</v>
      </c>
      <c r="I1987" t="s">
        <v>582</v>
      </c>
      <c r="J1987" t="s">
        <v>598</v>
      </c>
      <c r="K1987" t="s">
        <v>2225</v>
      </c>
      <c r="L1987" t="s">
        <v>1453</v>
      </c>
      <c r="M1987" t="s">
        <v>1693</v>
      </c>
      <c r="N1987" t="s">
        <v>1780</v>
      </c>
      <c r="O1987" t="s">
        <v>1693</v>
      </c>
      <c r="P1987" t="s">
        <v>1113</v>
      </c>
      <c r="Q1987" t="s">
        <v>2229</v>
      </c>
      <c r="R1987" t="s">
        <v>2382</v>
      </c>
      <c r="U1987">
        <v>225157.83</v>
      </c>
      <c r="V1987">
        <v>461571.23</v>
      </c>
    </row>
    <row r="1988" spans="1:22" x14ac:dyDescent="0.2">
      <c r="A1988" s="1124">
        <v>11080027785000</v>
      </c>
      <c r="B1988" t="s">
        <v>1624</v>
      </c>
      <c r="C1988">
        <v>10</v>
      </c>
      <c r="D1988">
        <v>80</v>
      </c>
      <c r="E1988" t="s">
        <v>1640</v>
      </c>
      <c r="F1988">
        <v>7785000</v>
      </c>
      <c r="G1988" t="s">
        <v>1638</v>
      </c>
      <c r="H1988" t="s">
        <v>2198</v>
      </c>
      <c r="I1988" t="s">
        <v>582</v>
      </c>
      <c r="J1988" t="s">
        <v>598</v>
      </c>
      <c r="K1988" t="s">
        <v>2225</v>
      </c>
      <c r="L1988" t="s">
        <v>1453</v>
      </c>
      <c r="M1988" t="s">
        <v>1693</v>
      </c>
      <c r="N1988" t="s">
        <v>1780</v>
      </c>
      <c r="O1988" t="s">
        <v>1693</v>
      </c>
      <c r="P1988" t="s">
        <v>1113</v>
      </c>
      <c r="Q1988" t="s">
        <v>2229</v>
      </c>
      <c r="R1988" t="s">
        <v>2382</v>
      </c>
      <c r="U1988">
        <v>5645</v>
      </c>
      <c r="V1988">
        <v>26354.23</v>
      </c>
    </row>
    <row r="1989" spans="1:22" x14ac:dyDescent="0.2">
      <c r="A1989" s="1124">
        <v>11080027810000</v>
      </c>
      <c r="B1989" t="s">
        <v>1624</v>
      </c>
      <c r="C1989">
        <v>10</v>
      </c>
      <c r="D1989">
        <v>80</v>
      </c>
      <c r="E1989" t="s">
        <v>1640</v>
      </c>
      <c r="F1989">
        <v>7810000</v>
      </c>
      <c r="G1989" t="s">
        <v>2383</v>
      </c>
      <c r="H1989" t="s">
        <v>2198</v>
      </c>
      <c r="I1989" t="s">
        <v>582</v>
      </c>
      <c r="J1989" t="s">
        <v>598</v>
      </c>
      <c r="K1989" t="s">
        <v>2225</v>
      </c>
      <c r="L1989" t="s">
        <v>1453</v>
      </c>
      <c r="M1989" t="s">
        <v>1693</v>
      </c>
      <c r="N1989" t="s">
        <v>1780</v>
      </c>
      <c r="O1989" t="s">
        <v>1693</v>
      </c>
      <c r="P1989" t="s">
        <v>1113</v>
      </c>
      <c r="Q1989" t="s">
        <v>2229</v>
      </c>
      <c r="R1989" t="s">
        <v>2382</v>
      </c>
    </row>
    <row r="1990" spans="1:22" x14ac:dyDescent="0.2">
      <c r="A1990" s="1124">
        <v>11080027811000</v>
      </c>
      <c r="B1990" t="s">
        <v>1624</v>
      </c>
      <c r="C1990">
        <v>10</v>
      </c>
      <c r="D1990">
        <v>80</v>
      </c>
      <c r="E1990" t="s">
        <v>1640</v>
      </c>
      <c r="F1990">
        <v>7811000</v>
      </c>
      <c r="G1990" t="s">
        <v>2384</v>
      </c>
      <c r="H1990" t="s">
        <v>2198</v>
      </c>
      <c r="I1990" t="s">
        <v>582</v>
      </c>
      <c r="J1990" t="s">
        <v>598</v>
      </c>
      <c r="K1990" t="s">
        <v>2225</v>
      </c>
      <c r="L1990" t="s">
        <v>1453</v>
      </c>
      <c r="M1990" t="s">
        <v>1693</v>
      </c>
      <c r="N1990" t="s">
        <v>1780</v>
      </c>
      <c r="O1990" t="s">
        <v>1693</v>
      </c>
      <c r="P1990" t="s">
        <v>1113</v>
      </c>
      <c r="Q1990" t="s">
        <v>2229</v>
      </c>
      <c r="R1990" t="s">
        <v>2382</v>
      </c>
    </row>
    <row r="1991" spans="1:22" x14ac:dyDescent="0.2">
      <c r="A1991" s="1124">
        <v>11080027820000</v>
      </c>
      <c r="B1991" t="s">
        <v>1624</v>
      </c>
      <c r="C1991">
        <v>10</v>
      </c>
      <c r="D1991">
        <v>80</v>
      </c>
      <c r="E1991" t="s">
        <v>1640</v>
      </c>
      <c r="F1991">
        <v>7820000</v>
      </c>
      <c r="G1991" t="s">
        <v>2385</v>
      </c>
      <c r="H1991" t="s">
        <v>2198</v>
      </c>
      <c r="I1991" t="s">
        <v>582</v>
      </c>
      <c r="J1991" t="s">
        <v>598</v>
      </c>
      <c r="K1991" t="s">
        <v>2225</v>
      </c>
      <c r="L1991" t="s">
        <v>1453</v>
      </c>
      <c r="M1991" t="s">
        <v>1693</v>
      </c>
      <c r="N1991" t="s">
        <v>1780</v>
      </c>
      <c r="O1991" t="s">
        <v>1693</v>
      </c>
      <c r="P1991" t="s">
        <v>1113</v>
      </c>
      <c r="Q1991" t="s">
        <v>2229</v>
      </c>
      <c r="R1991" t="s">
        <v>2382</v>
      </c>
    </row>
    <row r="1992" spans="1:22" x14ac:dyDescent="0.2">
      <c r="A1992" s="1124">
        <v>11080027824000</v>
      </c>
      <c r="B1992" t="s">
        <v>1624</v>
      </c>
      <c r="C1992">
        <v>10</v>
      </c>
      <c r="D1992">
        <v>80</v>
      </c>
      <c r="E1992" t="s">
        <v>1640</v>
      </c>
      <c r="F1992">
        <v>7824000</v>
      </c>
      <c r="G1992" t="s">
        <v>1639</v>
      </c>
      <c r="H1992" t="s">
        <v>2198</v>
      </c>
      <c r="I1992" t="s">
        <v>582</v>
      </c>
      <c r="J1992" t="s">
        <v>598</v>
      </c>
      <c r="K1992" t="s">
        <v>2225</v>
      </c>
      <c r="L1992" t="s">
        <v>1453</v>
      </c>
      <c r="M1992" t="s">
        <v>1693</v>
      </c>
      <c r="N1992" t="s">
        <v>1780</v>
      </c>
      <c r="O1992" t="s">
        <v>1693</v>
      </c>
      <c r="P1992" t="s">
        <v>1113</v>
      </c>
      <c r="Q1992" t="s">
        <v>2229</v>
      </c>
      <c r="R1992" t="s">
        <v>2382</v>
      </c>
      <c r="U1992">
        <v>163.63999999999999</v>
      </c>
      <c r="V1992">
        <v>-363.53</v>
      </c>
    </row>
    <row r="1993" spans="1:22" x14ac:dyDescent="0.2">
      <c r="A1993" s="1124">
        <v>11080027980000</v>
      </c>
      <c r="B1993" t="s">
        <v>1624</v>
      </c>
      <c r="C1993">
        <v>10</v>
      </c>
      <c r="D1993">
        <v>80</v>
      </c>
      <c r="E1993" t="s">
        <v>1640</v>
      </c>
      <c r="F1993">
        <v>7980000</v>
      </c>
      <c r="G1993" t="s">
        <v>1725</v>
      </c>
      <c r="H1993" t="s">
        <v>2198</v>
      </c>
      <c r="I1993" t="s">
        <v>582</v>
      </c>
      <c r="J1993" t="s">
        <v>598</v>
      </c>
      <c r="K1993" t="s">
        <v>2225</v>
      </c>
      <c r="L1993" t="s">
        <v>1453</v>
      </c>
      <c r="M1993" t="s">
        <v>1693</v>
      </c>
      <c r="N1993" t="s">
        <v>1780</v>
      </c>
      <c r="O1993" t="s">
        <v>1693</v>
      </c>
      <c r="P1993" t="s">
        <v>1113</v>
      </c>
      <c r="Q1993" t="s">
        <v>2229</v>
      </c>
      <c r="R1993" t="s">
        <v>2382</v>
      </c>
    </row>
    <row r="1994" spans="1:22" x14ac:dyDescent="0.2">
      <c r="A1994" s="1124">
        <v>11080028013001</v>
      </c>
      <c r="B1994" t="s">
        <v>1624</v>
      </c>
      <c r="C1994">
        <v>10</v>
      </c>
      <c r="D1994">
        <v>80</v>
      </c>
      <c r="E1994" t="s">
        <v>1640</v>
      </c>
      <c r="F1994">
        <v>8013001</v>
      </c>
      <c r="G1994" t="s">
        <v>2209</v>
      </c>
      <c r="H1994" t="s">
        <v>2198</v>
      </c>
      <c r="I1994" t="s">
        <v>582</v>
      </c>
      <c r="J1994" t="s">
        <v>598</v>
      </c>
      <c r="K1994" t="s">
        <v>2225</v>
      </c>
      <c r="L1994" t="s">
        <v>1453</v>
      </c>
      <c r="M1994" t="s">
        <v>1693</v>
      </c>
      <c r="N1994" t="s">
        <v>1780</v>
      </c>
      <c r="O1994" t="s">
        <v>1693</v>
      </c>
      <c r="P1994" t="s">
        <v>1113</v>
      </c>
      <c r="Q1994" t="s">
        <v>2229</v>
      </c>
      <c r="R1994" t="s">
        <v>2382</v>
      </c>
    </row>
    <row r="1995" spans="1:22" x14ac:dyDescent="0.2">
      <c r="A1995" s="1124">
        <v>11080028013002</v>
      </c>
      <c r="B1995" t="s">
        <v>1624</v>
      </c>
      <c r="C1995">
        <v>10</v>
      </c>
      <c r="D1995">
        <v>80</v>
      </c>
      <c r="E1995" t="s">
        <v>1640</v>
      </c>
      <c r="F1995">
        <v>8013002</v>
      </c>
      <c r="G1995" t="s">
        <v>1653</v>
      </c>
      <c r="H1995" t="s">
        <v>2198</v>
      </c>
      <c r="I1995" t="s">
        <v>582</v>
      </c>
      <c r="J1995" t="s">
        <v>598</v>
      </c>
      <c r="K1995" t="s">
        <v>2225</v>
      </c>
      <c r="L1995" t="s">
        <v>1453</v>
      </c>
      <c r="M1995" t="s">
        <v>1693</v>
      </c>
      <c r="N1995" t="s">
        <v>1780</v>
      </c>
      <c r="O1995" t="s">
        <v>1693</v>
      </c>
      <c r="P1995" t="s">
        <v>1113</v>
      </c>
      <c r="Q1995" t="s">
        <v>2229</v>
      </c>
      <c r="R1995" t="s">
        <v>2382</v>
      </c>
    </row>
    <row r="1996" spans="1:22" x14ac:dyDescent="0.2">
      <c r="A1996" s="1124">
        <v>11080028013003</v>
      </c>
      <c r="B1996" t="s">
        <v>1624</v>
      </c>
      <c r="C1996">
        <v>10</v>
      </c>
      <c r="D1996">
        <v>80</v>
      </c>
      <c r="E1996" t="s">
        <v>1640</v>
      </c>
      <c r="F1996">
        <v>8013003</v>
      </c>
      <c r="G1996" t="s">
        <v>1654</v>
      </c>
      <c r="H1996" t="s">
        <v>2198</v>
      </c>
      <c r="I1996" t="s">
        <v>582</v>
      </c>
      <c r="J1996" t="s">
        <v>598</v>
      </c>
      <c r="K1996" t="s">
        <v>2225</v>
      </c>
      <c r="L1996" t="s">
        <v>1453</v>
      </c>
      <c r="M1996" t="s">
        <v>1693</v>
      </c>
      <c r="N1996" t="s">
        <v>1780</v>
      </c>
      <c r="O1996" t="s">
        <v>1693</v>
      </c>
      <c r="P1996" t="s">
        <v>1113</v>
      </c>
      <c r="Q1996" t="s">
        <v>2229</v>
      </c>
      <c r="R1996" t="s">
        <v>2382</v>
      </c>
    </row>
    <row r="1997" spans="1:22" x14ac:dyDescent="0.2">
      <c r="A1997" s="1124">
        <v>11080028013004</v>
      </c>
      <c r="B1997" t="s">
        <v>1624</v>
      </c>
      <c r="C1997">
        <v>10</v>
      </c>
      <c r="D1997">
        <v>80</v>
      </c>
      <c r="E1997" t="s">
        <v>1640</v>
      </c>
      <c r="F1997">
        <v>8013004</v>
      </c>
      <c r="G1997" t="s">
        <v>1655</v>
      </c>
      <c r="H1997" t="s">
        <v>2198</v>
      </c>
      <c r="I1997" t="s">
        <v>582</v>
      </c>
      <c r="J1997" t="s">
        <v>598</v>
      </c>
      <c r="K1997" t="s">
        <v>2225</v>
      </c>
      <c r="L1997" t="s">
        <v>1453</v>
      </c>
      <c r="M1997" t="s">
        <v>1693</v>
      </c>
      <c r="N1997" t="s">
        <v>1780</v>
      </c>
      <c r="O1997" t="s">
        <v>1693</v>
      </c>
      <c r="P1997" t="s">
        <v>1113</v>
      </c>
      <c r="Q1997" t="s">
        <v>2229</v>
      </c>
      <c r="R1997" t="s">
        <v>2382</v>
      </c>
    </row>
    <row r="1998" spans="1:22" x14ac:dyDescent="0.2">
      <c r="A1998" s="1124">
        <v>11080028013005</v>
      </c>
      <c r="B1998" t="s">
        <v>1624</v>
      </c>
      <c r="C1998">
        <v>10</v>
      </c>
      <c r="D1998">
        <v>80</v>
      </c>
      <c r="E1998" t="s">
        <v>1640</v>
      </c>
      <c r="F1998">
        <v>8013005</v>
      </c>
      <c r="G1998" t="s">
        <v>1656</v>
      </c>
      <c r="H1998" t="s">
        <v>2198</v>
      </c>
      <c r="I1998" t="s">
        <v>582</v>
      </c>
      <c r="J1998" t="s">
        <v>598</v>
      </c>
      <c r="K1998" t="s">
        <v>2225</v>
      </c>
      <c r="L1998" t="s">
        <v>1453</v>
      </c>
      <c r="M1998" t="s">
        <v>1693</v>
      </c>
      <c r="N1998" t="s">
        <v>1780</v>
      </c>
      <c r="O1998" t="s">
        <v>1693</v>
      </c>
      <c r="P1998" t="s">
        <v>1113</v>
      </c>
      <c r="Q1998" t="s">
        <v>2229</v>
      </c>
      <c r="R1998" t="s">
        <v>2382</v>
      </c>
    </row>
    <row r="1999" spans="1:22" x14ac:dyDescent="0.2">
      <c r="A1999" s="1124">
        <v>11080028013006</v>
      </c>
      <c r="B1999" t="s">
        <v>1624</v>
      </c>
      <c r="C1999">
        <v>10</v>
      </c>
      <c r="D1999">
        <v>80</v>
      </c>
      <c r="E1999" t="s">
        <v>1640</v>
      </c>
      <c r="F1999">
        <v>8013006</v>
      </c>
      <c r="G1999" t="s">
        <v>1657</v>
      </c>
      <c r="H1999" t="s">
        <v>2198</v>
      </c>
      <c r="I1999" t="s">
        <v>582</v>
      </c>
      <c r="J1999" t="s">
        <v>598</v>
      </c>
      <c r="K1999" t="s">
        <v>2225</v>
      </c>
      <c r="L1999" t="s">
        <v>1453</v>
      </c>
      <c r="M1999" t="s">
        <v>1693</v>
      </c>
      <c r="N1999" t="s">
        <v>1780</v>
      </c>
      <c r="O1999" t="s">
        <v>1693</v>
      </c>
      <c r="P1999" t="s">
        <v>1113</v>
      </c>
      <c r="Q1999" t="s">
        <v>2229</v>
      </c>
      <c r="R1999" t="s">
        <v>2382</v>
      </c>
    </row>
    <row r="2000" spans="1:22" x14ac:dyDescent="0.2">
      <c r="A2000" s="1124">
        <v>11080028013007</v>
      </c>
      <c r="B2000" t="s">
        <v>1624</v>
      </c>
      <c r="C2000">
        <v>10</v>
      </c>
      <c r="D2000">
        <v>80</v>
      </c>
      <c r="E2000" t="s">
        <v>1640</v>
      </c>
      <c r="F2000">
        <v>8013007</v>
      </c>
      <c r="G2000" t="s">
        <v>2210</v>
      </c>
      <c r="H2000" t="s">
        <v>2198</v>
      </c>
      <c r="I2000" t="s">
        <v>582</v>
      </c>
      <c r="J2000" t="s">
        <v>598</v>
      </c>
      <c r="K2000" t="s">
        <v>2225</v>
      </c>
      <c r="L2000" t="s">
        <v>1453</v>
      </c>
      <c r="M2000" t="s">
        <v>1693</v>
      </c>
      <c r="N2000" t="s">
        <v>1780</v>
      </c>
      <c r="O2000" t="s">
        <v>1693</v>
      </c>
      <c r="P2000" t="s">
        <v>1113</v>
      </c>
      <c r="Q2000" t="s">
        <v>2229</v>
      </c>
      <c r="R2000" t="s">
        <v>2382</v>
      </c>
    </row>
    <row r="2001" spans="1:22" x14ac:dyDescent="0.2">
      <c r="A2001" s="1124">
        <v>11080028013008</v>
      </c>
      <c r="B2001" t="s">
        <v>1624</v>
      </c>
      <c r="C2001">
        <v>10</v>
      </c>
      <c r="D2001">
        <v>80</v>
      </c>
      <c r="E2001" t="s">
        <v>1640</v>
      </c>
      <c r="F2001">
        <v>8013008</v>
      </c>
      <c r="G2001" t="s">
        <v>1658</v>
      </c>
      <c r="H2001" t="s">
        <v>2198</v>
      </c>
      <c r="I2001" t="s">
        <v>582</v>
      </c>
      <c r="J2001" t="s">
        <v>598</v>
      </c>
      <c r="K2001" t="s">
        <v>2225</v>
      </c>
      <c r="L2001" t="s">
        <v>1453</v>
      </c>
      <c r="M2001" t="s">
        <v>1693</v>
      </c>
      <c r="N2001" t="s">
        <v>1780</v>
      </c>
      <c r="O2001" t="s">
        <v>1693</v>
      </c>
      <c r="P2001" t="s">
        <v>1113</v>
      </c>
      <c r="Q2001" t="s">
        <v>2229</v>
      </c>
      <c r="R2001" t="s">
        <v>2382</v>
      </c>
    </row>
    <row r="2002" spans="1:22" x14ac:dyDescent="0.2">
      <c r="A2002" s="1124">
        <v>11080028013009</v>
      </c>
      <c r="B2002" t="s">
        <v>1624</v>
      </c>
      <c r="C2002">
        <v>10</v>
      </c>
      <c r="D2002">
        <v>80</v>
      </c>
      <c r="E2002" t="s">
        <v>1640</v>
      </c>
      <c r="F2002">
        <v>8013009</v>
      </c>
      <c r="G2002" t="s">
        <v>1659</v>
      </c>
      <c r="H2002" t="s">
        <v>2198</v>
      </c>
      <c r="I2002" t="s">
        <v>582</v>
      </c>
      <c r="J2002" t="s">
        <v>598</v>
      </c>
      <c r="K2002" t="s">
        <v>2225</v>
      </c>
      <c r="L2002" t="s">
        <v>1453</v>
      </c>
      <c r="M2002" t="s">
        <v>1693</v>
      </c>
      <c r="N2002" t="s">
        <v>1780</v>
      </c>
      <c r="O2002" t="s">
        <v>1693</v>
      </c>
      <c r="P2002" t="s">
        <v>1113</v>
      </c>
      <c r="Q2002" t="s">
        <v>2229</v>
      </c>
      <c r="R2002" t="s">
        <v>2382</v>
      </c>
    </row>
    <row r="2003" spans="1:22" x14ac:dyDescent="0.2">
      <c r="A2003" s="1124">
        <v>11080028013010</v>
      </c>
      <c r="B2003" t="s">
        <v>1624</v>
      </c>
      <c r="C2003">
        <v>10</v>
      </c>
      <c r="D2003">
        <v>80</v>
      </c>
      <c r="E2003" t="s">
        <v>1640</v>
      </c>
      <c r="F2003">
        <v>8013010</v>
      </c>
      <c r="G2003" t="s">
        <v>2211</v>
      </c>
      <c r="H2003" t="s">
        <v>2198</v>
      </c>
      <c r="I2003" t="s">
        <v>582</v>
      </c>
      <c r="J2003" t="s">
        <v>598</v>
      </c>
      <c r="K2003" t="s">
        <v>2225</v>
      </c>
      <c r="L2003" t="s">
        <v>1453</v>
      </c>
      <c r="M2003" t="s">
        <v>1693</v>
      </c>
      <c r="N2003" t="s">
        <v>1780</v>
      </c>
      <c r="O2003" t="s">
        <v>1693</v>
      </c>
      <c r="P2003" t="s">
        <v>1113</v>
      </c>
      <c r="Q2003" t="s">
        <v>2229</v>
      </c>
      <c r="R2003" t="s">
        <v>2382</v>
      </c>
    </row>
    <row r="2004" spans="1:22" x14ac:dyDescent="0.2">
      <c r="A2004" s="1124">
        <v>11080028061000</v>
      </c>
      <c r="B2004" t="s">
        <v>1624</v>
      </c>
      <c r="C2004">
        <v>10</v>
      </c>
      <c r="D2004">
        <v>80</v>
      </c>
      <c r="E2004" t="s">
        <v>1640</v>
      </c>
      <c r="F2004">
        <v>8061000</v>
      </c>
      <c r="G2004" t="s">
        <v>1691</v>
      </c>
      <c r="H2004" t="s">
        <v>2198</v>
      </c>
      <c r="I2004" t="s">
        <v>582</v>
      </c>
      <c r="J2004" t="s">
        <v>598</v>
      </c>
      <c r="K2004" t="s">
        <v>2204</v>
      </c>
      <c r="L2004" t="s">
        <v>1453</v>
      </c>
      <c r="M2004" t="s">
        <v>1693</v>
      </c>
      <c r="N2004" t="s">
        <v>1780</v>
      </c>
      <c r="O2004" t="s">
        <v>1693</v>
      </c>
      <c r="P2004" t="s">
        <v>1113</v>
      </c>
      <c r="Q2004" t="s">
        <v>2229</v>
      </c>
      <c r="R2004" t="s">
        <v>2382</v>
      </c>
    </row>
    <row r="2005" spans="1:22" x14ac:dyDescent="0.2">
      <c r="A2005" s="1124">
        <v>11080028614000</v>
      </c>
      <c r="B2005" t="s">
        <v>1624</v>
      </c>
      <c r="C2005">
        <v>10</v>
      </c>
      <c r="D2005">
        <v>80</v>
      </c>
      <c r="E2005" t="s">
        <v>1640</v>
      </c>
      <c r="F2005">
        <v>8614000</v>
      </c>
      <c r="G2005" t="s">
        <v>2241</v>
      </c>
      <c r="H2005" t="s">
        <v>2198</v>
      </c>
      <c r="I2005" t="s">
        <v>582</v>
      </c>
      <c r="J2005" t="s">
        <v>598</v>
      </c>
      <c r="K2005" t="s">
        <v>2204</v>
      </c>
      <c r="L2005" t="s">
        <v>1453</v>
      </c>
      <c r="M2005" t="s">
        <v>1693</v>
      </c>
      <c r="N2005" t="s">
        <v>1780</v>
      </c>
      <c r="O2005" t="s">
        <v>1693</v>
      </c>
      <c r="P2005" t="s">
        <v>1113</v>
      </c>
      <c r="Q2005" t="s">
        <v>2229</v>
      </c>
      <c r="R2005" t="s">
        <v>2382</v>
      </c>
    </row>
    <row r="2006" spans="1:22" x14ac:dyDescent="0.2">
      <c r="A2006" s="1124">
        <v>11080028618000</v>
      </c>
      <c r="B2006" t="s">
        <v>1624</v>
      </c>
      <c r="C2006">
        <v>10</v>
      </c>
      <c r="D2006">
        <v>80</v>
      </c>
      <c r="E2006" t="s">
        <v>1640</v>
      </c>
      <c r="F2006">
        <v>8618000</v>
      </c>
      <c r="G2006" t="s">
        <v>2242</v>
      </c>
      <c r="H2006" t="s">
        <v>2198</v>
      </c>
      <c r="I2006" t="s">
        <v>582</v>
      </c>
      <c r="J2006" t="s">
        <v>598</v>
      </c>
      <c r="K2006" t="s">
        <v>2204</v>
      </c>
      <c r="L2006" t="s">
        <v>1453</v>
      </c>
      <c r="M2006" t="s">
        <v>1693</v>
      </c>
      <c r="N2006" t="s">
        <v>1780</v>
      </c>
      <c r="O2006" t="s">
        <v>1693</v>
      </c>
      <c r="P2006" t="s">
        <v>1113</v>
      </c>
      <c r="Q2006" t="s">
        <v>2229</v>
      </c>
      <c r="R2006" t="s">
        <v>2382</v>
      </c>
    </row>
    <row r="2007" spans="1:22" x14ac:dyDescent="0.2">
      <c r="A2007" s="1124">
        <v>11080028620000</v>
      </c>
      <c r="B2007" t="s">
        <v>1624</v>
      </c>
      <c r="C2007">
        <v>10</v>
      </c>
      <c r="D2007">
        <v>80</v>
      </c>
      <c r="E2007" t="s">
        <v>1640</v>
      </c>
      <c r="F2007">
        <v>8620000</v>
      </c>
      <c r="G2007" t="s">
        <v>2244</v>
      </c>
      <c r="H2007" t="s">
        <v>2198</v>
      </c>
      <c r="I2007" t="s">
        <v>582</v>
      </c>
      <c r="J2007" t="s">
        <v>598</v>
      </c>
      <c r="K2007" t="s">
        <v>2204</v>
      </c>
      <c r="L2007" t="s">
        <v>1453</v>
      </c>
      <c r="M2007" t="s">
        <v>1693</v>
      </c>
      <c r="N2007" t="s">
        <v>1780</v>
      </c>
      <c r="O2007" t="s">
        <v>1693</v>
      </c>
      <c r="P2007" t="s">
        <v>1113</v>
      </c>
      <c r="Q2007" t="s">
        <v>2229</v>
      </c>
      <c r="R2007" t="s">
        <v>2382</v>
      </c>
    </row>
    <row r="2008" spans="1:22" hidden="1" x14ac:dyDescent="0.2">
      <c r="A2008" s="1124">
        <v>11080035131000</v>
      </c>
      <c r="B2008" t="s">
        <v>1624</v>
      </c>
      <c r="C2008">
        <v>10</v>
      </c>
      <c r="D2008">
        <v>80</v>
      </c>
      <c r="E2008" t="s">
        <v>1692</v>
      </c>
      <c r="F2008">
        <v>5131000</v>
      </c>
      <c r="G2008" t="s">
        <v>2386</v>
      </c>
      <c r="H2008" t="s">
        <v>2198</v>
      </c>
      <c r="I2008" t="s">
        <v>1625</v>
      </c>
      <c r="J2008" t="s">
        <v>684</v>
      </c>
      <c r="M2008" t="s">
        <v>1693</v>
      </c>
      <c r="N2008" t="s">
        <v>1791</v>
      </c>
      <c r="O2008" t="s">
        <v>651</v>
      </c>
      <c r="P2008" t="s">
        <v>1113</v>
      </c>
      <c r="Q2008" t="s">
        <v>2229</v>
      </c>
      <c r="R2008" t="s">
        <v>2382</v>
      </c>
    </row>
    <row r="2009" spans="1:22" hidden="1" x14ac:dyDescent="0.2">
      <c r="A2009" s="1124">
        <v>11080037131000</v>
      </c>
      <c r="B2009" t="s">
        <v>1624</v>
      </c>
      <c r="C2009">
        <v>10</v>
      </c>
      <c r="D2009">
        <v>80</v>
      </c>
      <c r="E2009" t="s">
        <v>1692</v>
      </c>
      <c r="F2009">
        <v>7131000</v>
      </c>
      <c r="G2009" t="s">
        <v>1635</v>
      </c>
      <c r="H2009" t="s">
        <v>2198</v>
      </c>
      <c r="I2009" t="s">
        <v>582</v>
      </c>
      <c r="J2009" t="s">
        <v>594</v>
      </c>
      <c r="M2009" t="s">
        <v>1693</v>
      </c>
      <c r="N2009" t="s">
        <v>1791</v>
      </c>
      <c r="O2009" t="s">
        <v>1693</v>
      </c>
      <c r="P2009" t="s">
        <v>1113</v>
      </c>
      <c r="Q2009" t="s">
        <v>2229</v>
      </c>
      <c r="R2009" t="s">
        <v>2382</v>
      </c>
    </row>
    <row r="2010" spans="1:22" hidden="1" x14ac:dyDescent="0.2">
      <c r="A2010" s="1124">
        <v>11080035277000</v>
      </c>
      <c r="B2010" t="s">
        <v>1624</v>
      </c>
      <c r="C2010">
        <v>10</v>
      </c>
      <c r="D2010">
        <v>80</v>
      </c>
      <c r="E2010" t="s">
        <v>1692</v>
      </c>
      <c r="F2010">
        <v>5277000</v>
      </c>
      <c r="G2010" t="s">
        <v>1781</v>
      </c>
      <c r="H2010" t="s">
        <v>2198</v>
      </c>
      <c r="I2010" t="s">
        <v>1625</v>
      </c>
      <c r="J2010" t="s">
        <v>1245</v>
      </c>
      <c r="K2010" t="s">
        <v>2353</v>
      </c>
      <c r="L2010" t="s">
        <v>1459</v>
      </c>
      <c r="M2010" t="s">
        <v>1693</v>
      </c>
      <c r="N2010" t="s">
        <v>1791</v>
      </c>
      <c r="O2010" t="s">
        <v>651</v>
      </c>
      <c r="P2010" t="s">
        <v>1113</v>
      </c>
      <c r="Q2010" t="s">
        <v>2229</v>
      </c>
      <c r="R2010" t="s">
        <v>2230</v>
      </c>
      <c r="U2010">
        <v>0</v>
      </c>
      <c r="V2010">
        <v>-400000</v>
      </c>
    </row>
    <row r="2011" spans="1:22" x14ac:dyDescent="0.2">
      <c r="A2011" s="1124">
        <v>11080037720000</v>
      </c>
      <c r="B2011" t="s">
        <v>1624</v>
      </c>
      <c r="C2011">
        <v>10</v>
      </c>
      <c r="D2011">
        <v>80</v>
      </c>
      <c r="E2011" t="s">
        <v>1692</v>
      </c>
      <c r="F2011">
        <v>7720000</v>
      </c>
      <c r="G2011" t="s">
        <v>1781</v>
      </c>
      <c r="H2011" t="s">
        <v>2198</v>
      </c>
      <c r="I2011" t="s">
        <v>582</v>
      </c>
      <c r="J2011" t="s">
        <v>598</v>
      </c>
      <c r="K2011" t="s">
        <v>2225</v>
      </c>
      <c r="L2011" t="s">
        <v>1459</v>
      </c>
      <c r="M2011" t="s">
        <v>1693</v>
      </c>
      <c r="N2011" t="s">
        <v>1791</v>
      </c>
      <c r="O2011" t="s">
        <v>651</v>
      </c>
      <c r="P2011" t="s">
        <v>1113</v>
      </c>
      <c r="Q2011" t="s">
        <v>2229</v>
      </c>
      <c r="R2011" t="s">
        <v>2230</v>
      </c>
      <c r="U2011">
        <v>404403.04</v>
      </c>
      <c r="V2011">
        <v>404403.04</v>
      </c>
    </row>
    <row r="2012" spans="1:22" hidden="1" x14ac:dyDescent="0.2">
      <c r="A2012" s="1124">
        <v>11080105245000</v>
      </c>
      <c r="B2012" t="s">
        <v>1624</v>
      </c>
      <c r="C2012">
        <v>10</v>
      </c>
      <c r="D2012">
        <v>80</v>
      </c>
      <c r="E2012">
        <v>10</v>
      </c>
      <c r="F2012">
        <v>5245000</v>
      </c>
      <c r="G2012" t="s">
        <v>2387</v>
      </c>
      <c r="H2012" t="s">
        <v>1784</v>
      </c>
      <c r="I2012" t="s">
        <v>1784</v>
      </c>
      <c r="J2012" t="s">
        <v>601</v>
      </c>
      <c r="N2012" t="s">
        <v>1786</v>
      </c>
      <c r="O2012" t="s">
        <v>1786</v>
      </c>
    </row>
    <row r="2013" spans="1:22" hidden="1" x14ac:dyDescent="0.2">
      <c r="A2013" s="1124">
        <v>11080105270000</v>
      </c>
      <c r="B2013" t="s">
        <v>1624</v>
      </c>
      <c r="C2013">
        <v>10</v>
      </c>
      <c r="D2013">
        <v>80</v>
      </c>
      <c r="E2013">
        <v>10</v>
      </c>
      <c r="F2013">
        <v>5270000</v>
      </c>
      <c r="G2013" t="s">
        <v>1946</v>
      </c>
      <c r="H2013" t="s">
        <v>1784</v>
      </c>
      <c r="I2013" t="s">
        <v>1784</v>
      </c>
      <c r="J2013" t="s">
        <v>601</v>
      </c>
      <c r="K2013" t="s">
        <v>2275</v>
      </c>
      <c r="N2013" t="s">
        <v>1786</v>
      </c>
      <c r="O2013" t="s">
        <v>1786</v>
      </c>
    </row>
    <row r="2014" spans="1:22" hidden="1" x14ac:dyDescent="0.2">
      <c r="A2014" s="1124">
        <v>11080105277000</v>
      </c>
      <c r="B2014" t="s">
        <v>1624</v>
      </c>
      <c r="C2014">
        <v>10</v>
      </c>
      <c r="D2014">
        <v>80</v>
      </c>
      <c r="E2014">
        <v>10</v>
      </c>
      <c r="F2014">
        <v>5277000</v>
      </c>
      <c r="G2014" t="s">
        <v>1781</v>
      </c>
      <c r="H2014" t="s">
        <v>1784</v>
      </c>
      <c r="I2014" t="s">
        <v>1784</v>
      </c>
      <c r="J2014" t="s">
        <v>601</v>
      </c>
      <c r="K2014" t="s">
        <v>2353</v>
      </c>
      <c r="L2014" t="s">
        <v>1459</v>
      </c>
      <c r="N2014" t="s">
        <v>1786</v>
      </c>
      <c r="O2014" t="s">
        <v>1786</v>
      </c>
    </row>
    <row r="2015" spans="1:22" hidden="1" x14ac:dyDescent="0.2">
      <c r="A2015" s="1124">
        <v>11080105281000</v>
      </c>
      <c r="B2015" t="s">
        <v>1624</v>
      </c>
      <c r="C2015">
        <v>10</v>
      </c>
      <c r="D2015">
        <v>80</v>
      </c>
      <c r="E2015">
        <v>10</v>
      </c>
      <c r="F2015">
        <v>5281000</v>
      </c>
      <c r="G2015" t="s">
        <v>1740</v>
      </c>
      <c r="H2015" t="s">
        <v>1784</v>
      </c>
      <c r="I2015" t="s">
        <v>1784</v>
      </c>
      <c r="J2015" t="s">
        <v>601</v>
      </c>
      <c r="N2015" t="s">
        <v>1786</v>
      </c>
      <c r="O2015" t="s">
        <v>1786</v>
      </c>
    </row>
    <row r="2016" spans="1:22" hidden="1" x14ac:dyDescent="0.2">
      <c r="A2016" s="1124">
        <v>11080105284000</v>
      </c>
      <c r="B2016" t="s">
        <v>1624</v>
      </c>
      <c r="C2016">
        <v>10</v>
      </c>
      <c r="D2016">
        <v>80</v>
      </c>
      <c r="E2016">
        <v>10</v>
      </c>
      <c r="F2016">
        <v>5284000</v>
      </c>
      <c r="G2016" t="s">
        <v>2358</v>
      </c>
      <c r="H2016" t="s">
        <v>1784</v>
      </c>
      <c r="I2016" t="s">
        <v>1784</v>
      </c>
      <c r="J2016" t="s">
        <v>601</v>
      </c>
      <c r="K2016" t="s">
        <v>2217</v>
      </c>
      <c r="N2016" t="s">
        <v>1786</v>
      </c>
      <c r="O2016" t="s">
        <v>1786</v>
      </c>
    </row>
    <row r="2017" spans="1:22" hidden="1" x14ac:dyDescent="0.2">
      <c r="A2017" s="1124">
        <v>11080105287000</v>
      </c>
      <c r="B2017" t="s">
        <v>1624</v>
      </c>
      <c r="C2017">
        <v>10</v>
      </c>
      <c r="D2017">
        <v>80</v>
      </c>
      <c r="E2017">
        <v>10</v>
      </c>
      <c r="F2017">
        <v>5287000</v>
      </c>
      <c r="G2017" t="s">
        <v>1782</v>
      </c>
      <c r="H2017" t="s">
        <v>1784</v>
      </c>
      <c r="I2017" t="s">
        <v>1784</v>
      </c>
      <c r="J2017" t="s">
        <v>1785</v>
      </c>
      <c r="N2017" t="s">
        <v>1786</v>
      </c>
      <c r="O2017" t="s">
        <v>1786</v>
      </c>
      <c r="U2017">
        <v>0</v>
      </c>
      <c r="V2017">
        <v>0</v>
      </c>
    </row>
    <row r="2018" spans="1:22" hidden="1" x14ac:dyDescent="0.2">
      <c r="A2018" s="1124">
        <v>11080105288000</v>
      </c>
      <c r="B2018" t="s">
        <v>1624</v>
      </c>
      <c r="C2018">
        <v>10</v>
      </c>
      <c r="D2018">
        <v>80</v>
      </c>
      <c r="E2018">
        <v>10</v>
      </c>
      <c r="F2018">
        <v>5288000</v>
      </c>
      <c r="G2018" t="s">
        <v>2388</v>
      </c>
      <c r="H2018" t="s">
        <v>1784</v>
      </c>
      <c r="I2018" t="s">
        <v>1784</v>
      </c>
      <c r="J2018" t="s">
        <v>1785</v>
      </c>
      <c r="N2018" t="s">
        <v>1786</v>
      </c>
      <c r="O2018" t="s">
        <v>1786</v>
      </c>
    </row>
    <row r="2019" spans="1:22" hidden="1" x14ac:dyDescent="0.2">
      <c r="A2019" s="1124">
        <v>11080105289000</v>
      </c>
      <c r="B2019" t="s">
        <v>1624</v>
      </c>
      <c r="C2019">
        <v>10</v>
      </c>
      <c r="D2019">
        <v>80</v>
      </c>
      <c r="E2019">
        <v>10</v>
      </c>
      <c r="F2019">
        <v>5289000</v>
      </c>
      <c r="G2019" t="s">
        <v>2216</v>
      </c>
      <c r="H2019" t="s">
        <v>1784</v>
      </c>
      <c r="I2019" t="s">
        <v>1784</v>
      </c>
      <c r="J2019" t="s">
        <v>601</v>
      </c>
      <c r="K2019" t="s">
        <v>2217</v>
      </c>
      <c r="N2019" t="s">
        <v>1786</v>
      </c>
      <c r="O2019" t="s">
        <v>1786</v>
      </c>
    </row>
    <row r="2020" spans="1:22" hidden="1" x14ac:dyDescent="0.2">
      <c r="A2020" s="1124">
        <v>11080105295000</v>
      </c>
      <c r="B2020" t="s">
        <v>1624</v>
      </c>
      <c r="C2020">
        <v>10</v>
      </c>
      <c r="D2020">
        <v>80</v>
      </c>
      <c r="E2020">
        <v>10</v>
      </c>
      <c r="F2020">
        <v>5295000</v>
      </c>
      <c r="G2020" t="s">
        <v>2366</v>
      </c>
      <c r="H2020" t="s">
        <v>1784</v>
      </c>
      <c r="I2020" t="s">
        <v>1784</v>
      </c>
      <c r="J2020" t="s">
        <v>601</v>
      </c>
      <c r="K2020" t="s">
        <v>2367</v>
      </c>
      <c r="N2020" t="s">
        <v>1786</v>
      </c>
      <c r="O2020" t="s">
        <v>1786</v>
      </c>
    </row>
    <row r="2021" spans="1:22" hidden="1" x14ac:dyDescent="0.2">
      <c r="A2021" s="1124">
        <v>11080105320000</v>
      </c>
      <c r="B2021" t="s">
        <v>1624</v>
      </c>
      <c r="C2021">
        <v>10</v>
      </c>
      <c r="D2021">
        <v>80</v>
      </c>
      <c r="E2021">
        <v>10</v>
      </c>
      <c r="F2021">
        <v>5320000</v>
      </c>
      <c r="G2021" t="s">
        <v>2231</v>
      </c>
      <c r="H2021" t="s">
        <v>1784</v>
      </c>
      <c r="I2021" t="s">
        <v>1784</v>
      </c>
      <c r="J2021" t="s">
        <v>1785</v>
      </c>
      <c r="N2021" t="s">
        <v>1786</v>
      </c>
      <c r="O2021" t="s">
        <v>1786</v>
      </c>
    </row>
    <row r="2022" spans="1:22" hidden="1" x14ac:dyDescent="0.2">
      <c r="A2022" s="1124">
        <v>11080108003001</v>
      </c>
      <c r="B2022" t="s">
        <v>1624</v>
      </c>
      <c r="C2022">
        <v>10</v>
      </c>
      <c r="D2022">
        <v>80</v>
      </c>
      <c r="E2022">
        <v>10</v>
      </c>
      <c r="F2022">
        <v>8003001</v>
      </c>
      <c r="G2022" t="s">
        <v>2389</v>
      </c>
      <c r="H2022" t="s">
        <v>1784</v>
      </c>
      <c r="I2022" t="s">
        <v>1784</v>
      </c>
      <c r="J2022" t="s">
        <v>1785</v>
      </c>
      <c r="N2022" t="s">
        <v>1786</v>
      </c>
      <c r="O2022" t="s">
        <v>1786</v>
      </c>
    </row>
    <row r="2023" spans="1:22" hidden="1" x14ac:dyDescent="0.2">
      <c r="A2023" s="1124">
        <v>11080108003002</v>
      </c>
      <c r="B2023" t="s">
        <v>1624</v>
      </c>
      <c r="C2023">
        <v>10</v>
      </c>
      <c r="D2023">
        <v>80</v>
      </c>
      <c r="E2023">
        <v>10</v>
      </c>
      <c r="F2023">
        <v>8003002</v>
      </c>
      <c r="G2023" t="s">
        <v>1783</v>
      </c>
      <c r="H2023" t="s">
        <v>1784</v>
      </c>
      <c r="I2023" t="s">
        <v>1784</v>
      </c>
      <c r="J2023" t="s">
        <v>1785</v>
      </c>
      <c r="N2023" t="s">
        <v>1786</v>
      </c>
      <c r="O2023" t="s">
        <v>1786</v>
      </c>
      <c r="U2023">
        <v>0</v>
      </c>
      <c r="V2023">
        <v>0</v>
      </c>
    </row>
    <row r="2024" spans="1:22" hidden="1" x14ac:dyDescent="0.2">
      <c r="A2024" s="1124">
        <v>11080108003003</v>
      </c>
      <c r="B2024" t="s">
        <v>1624</v>
      </c>
      <c r="C2024">
        <v>10</v>
      </c>
      <c r="D2024">
        <v>80</v>
      </c>
      <c r="E2024">
        <v>10</v>
      </c>
      <c r="F2024">
        <v>8003003</v>
      </c>
      <c r="G2024" t="s">
        <v>2272</v>
      </c>
      <c r="H2024" t="s">
        <v>1784</v>
      </c>
      <c r="I2024" t="s">
        <v>1784</v>
      </c>
      <c r="J2024" t="s">
        <v>1785</v>
      </c>
      <c r="N2024" t="s">
        <v>1786</v>
      </c>
      <c r="O2024" t="s">
        <v>1786</v>
      </c>
    </row>
    <row r="2025" spans="1:22" hidden="1" x14ac:dyDescent="0.2">
      <c r="A2025" s="1124">
        <v>11080108003005</v>
      </c>
      <c r="B2025" t="s">
        <v>1624</v>
      </c>
      <c r="C2025">
        <v>10</v>
      </c>
      <c r="D2025">
        <v>80</v>
      </c>
      <c r="E2025">
        <v>10</v>
      </c>
      <c r="F2025">
        <v>8003005</v>
      </c>
      <c r="G2025" t="s">
        <v>2390</v>
      </c>
      <c r="H2025" t="s">
        <v>1784</v>
      </c>
      <c r="I2025" t="s">
        <v>1784</v>
      </c>
      <c r="J2025" t="s">
        <v>1785</v>
      </c>
      <c r="N2025" t="s">
        <v>1786</v>
      </c>
      <c r="O2025" t="s">
        <v>1786</v>
      </c>
    </row>
    <row r="2026" spans="1:22" hidden="1" x14ac:dyDescent="0.2">
      <c r="A2026" s="1124">
        <v>11080108003007</v>
      </c>
      <c r="B2026" t="s">
        <v>1624</v>
      </c>
      <c r="C2026">
        <v>10</v>
      </c>
      <c r="D2026">
        <v>80</v>
      </c>
      <c r="E2026">
        <v>10</v>
      </c>
      <c r="F2026">
        <v>8003007</v>
      </c>
      <c r="G2026" t="s">
        <v>2391</v>
      </c>
      <c r="H2026" t="s">
        <v>1784</v>
      </c>
      <c r="I2026" t="s">
        <v>1784</v>
      </c>
      <c r="J2026" t="s">
        <v>1785</v>
      </c>
      <c r="N2026" t="s">
        <v>1786</v>
      </c>
      <c r="O2026" t="s">
        <v>1786</v>
      </c>
    </row>
    <row r="2027" spans="1:22" hidden="1" x14ac:dyDescent="0.2">
      <c r="A2027" s="1124">
        <v>11080108003008</v>
      </c>
      <c r="B2027" t="s">
        <v>1624</v>
      </c>
      <c r="C2027">
        <v>10</v>
      </c>
      <c r="D2027">
        <v>80</v>
      </c>
      <c r="E2027">
        <v>10</v>
      </c>
      <c r="F2027">
        <v>8003008</v>
      </c>
      <c r="G2027" t="s">
        <v>2392</v>
      </c>
      <c r="H2027" t="s">
        <v>1784</v>
      </c>
      <c r="I2027" t="s">
        <v>1784</v>
      </c>
      <c r="J2027" t="s">
        <v>1785</v>
      </c>
      <c r="N2027" t="s">
        <v>1786</v>
      </c>
      <c r="O2027" t="s">
        <v>1786</v>
      </c>
    </row>
    <row r="2028" spans="1:22" hidden="1" x14ac:dyDescent="0.2">
      <c r="A2028" s="1124">
        <v>11080108003016</v>
      </c>
      <c r="B2028" t="s">
        <v>1624</v>
      </c>
      <c r="C2028">
        <v>10</v>
      </c>
      <c r="D2028">
        <v>80</v>
      </c>
      <c r="E2028">
        <v>10</v>
      </c>
      <c r="F2028">
        <v>8003016</v>
      </c>
      <c r="G2028" t="s">
        <v>2393</v>
      </c>
      <c r="H2028" t="s">
        <v>1784</v>
      </c>
      <c r="I2028" t="s">
        <v>1784</v>
      </c>
      <c r="J2028" t="s">
        <v>1785</v>
      </c>
      <c r="N2028" t="s">
        <v>1786</v>
      </c>
      <c r="O2028" t="s">
        <v>1786</v>
      </c>
    </row>
    <row r="2029" spans="1:22" hidden="1" x14ac:dyDescent="0.2">
      <c r="A2029" s="1124">
        <v>11080108003018</v>
      </c>
      <c r="B2029" t="s">
        <v>1624</v>
      </c>
      <c r="C2029">
        <v>10</v>
      </c>
      <c r="D2029">
        <v>80</v>
      </c>
      <c r="E2029">
        <v>10</v>
      </c>
      <c r="F2029">
        <v>8003018</v>
      </c>
      <c r="G2029" t="s">
        <v>2394</v>
      </c>
      <c r="H2029" t="s">
        <v>1784</v>
      </c>
      <c r="I2029" t="s">
        <v>1784</v>
      </c>
      <c r="J2029" t="s">
        <v>1785</v>
      </c>
      <c r="N2029" t="s">
        <v>1786</v>
      </c>
      <c r="O2029" t="s">
        <v>1786</v>
      </c>
    </row>
    <row r="2030" spans="1:22" hidden="1" x14ac:dyDescent="0.2">
      <c r="A2030" s="1124">
        <v>11080108003020</v>
      </c>
      <c r="B2030" t="s">
        <v>1624</v>
      </c>
      <c r="C2030">
        <v>10</v>
      </c>
      <c r="D2030">
        <v>80</v>
      </c>
      <c r="E2030">
        <v>10</v>
      </c>
      <c r="F2030">
        <v>8003020</v>
      </c>
      <c r="G2030" t="s">
        <v>2395</v>
      </c>
      <c r="H2030" t="s">
        <v>1784</v>
      </c>
      <c r="I2030" t="s">
        <v>1784</v>
      </c>
      <c r="J2030" t="s">
        <v>1785</v>
      </c>
      <c r="N2030" t="s">
        <v>1786</v>
      </c>
      <c r="O2030" t="s">
        <v>1786</v>
      </c>
    </row>
    <row r="2031" spans="1:22" hidden="1" x14ac:dyDescent="0.2">
      <c r="A2031" s="1124">
        <v>11080108003022</v>
      </c>
      <c r="B2031" t="s">
        <v>1624</v>
      </c>
      <c r="C2031">
        <v>10</v>
      </c>
      <c r="D2031">
        <v>80</v>
      </c>
      <c r="E2031">
        <v>10</v>
      </c>
      <c r="F2031">
        <v>8003022</v>
      </c>
      <c r="G2031" t="s">
        <v>2396</v>
      </c>
      <c r="H2031" t="s">
        <v>1784</v>
      </c>
      <c r="I2031" t="s">
        <v>1784</v>
      </c>
      <c r="J2031" t="s">
        <v>1785</v>
      </c>
      <c r="N2031" t="s">
        <v>1786</v>
      </c>
      <c r="O2031" t="s">
        <v>1786</v>
      </c>
    </row>
    <row r="2032" spans="1:22" hidden="1" x14ac:dyDescent="0.2">
      <c r="A2032" s="1124">
        <v>11080108003023</v>
      </c>
      <c r="B2032" t="s">
        <v>1624</v>
      </c>
      <c r="C2032">
        <v>10</v>
      </c>
      <c r="D2032">
        <v>80</v>
      </c>
      <c r="E2032">
        <v>10</v>
      </c>
      <c r="F2032">
        <v>8003023</v>
      </c>
      <c r="G2032" t="s">
        <v>2397</v>
      </c>
      <c r="H2032" t="s">
        <v>1784</v>
      </c>
      <c r="I2032" t="s">
        <v>1784</v>
      </c>
      <c r="J2032" t="s">
        <v>1785</v>
      </c>
      <c r="N2032" t="s">
        <v>1786</v>
      </c>
      <c r="O2032" t="s">
        <v>1786</v>
      </c>
    </row>
    <row r="2033" spans="1:15" hidden="1" x14ac:dyDescent="0.2">
      <c r="A2033" s="1124">
        <v>11080108003026</v>
      </c>
      <c r="B2033" t="s">
        <v>1624</v>
      </c>
      <c r="C2033">
        <v>10</v>
      </c>
      <c r="D2033">
        <v>80</v>
      </c>
      <c r="E2033">
        <v>10</v>
      </c>
      <c r="F2033">
        <v>8003026</v>
      </c>
      <c r="G2033" t="s">
        <v>2398</v>
      </c>
      <c r="H2033" t="s">
        <v>1784</v>
      </c>
      <c r="I2033" t="s">
        <v>1784</v>
      </c>
      <c r="J2033" t="s">
        <v>1785</v>
      </c>
      <c r="N2033" t="s">
        <v>1786</v>
      </c>
      <c r="O2033" t="s">
        <v>1786</v>
      </c>
    </row>
    <row r="2034" spans="1:15" hidden="1" x14ac:dyDescent="0.2">
      <c r="A2034" s="1124">
        <v>11080108003027</v>
      </c>
      <c r="B2034" t="s">
        <v>1624</v>
      </c>
      <c r="C2034">
        <v>10</v>
      </c>
      <c r="D2034">
        <v>80</v>
      </c>
      <c r="E2034">
        <v>10</v>
      </c>
      <c r="F2034">
        <v>8003027</v>
      </c>
      <c r="G2034" t="s">
        <v>2399</v>
      </c>
      <c r="H2034" t="s">
        <v>1784</v>
      </c>
      <c r="I2034" t="s">
        <v>1784</v>
      </c>
      <c r="J2034" t="s">
        <v>1785</v>
      </c>
      <c r="N2034" t="s">
        <v>1786</v>
      </c>
      <c r="O2034" t="s">
        <v>1786</v>
      </c>
    </row>
    <row r="2035" spans="1:15" hidden="1" x14ac:dyDescent="0.2">
      <c r="A2035" s="1124">
        <v>11080108003028</v>
      </c>
      <c r="B2035" t="s">
        <v>1624</v>
      </c>
      <c r="C2035">
        <v>10</v>
      </c>
      <c r="D2035">
        <v>80</v>
      </c>
      <c r="E2035">
        <v>10</v>
      </c>
      <c r="F2035">
        <v>8003028</v>
      </c>
      <c r="G2035" t="s">
        <v>2400</v>
      </c>
      <c r="H2035" t="s">
        <v>1784</v>
      </c>
      <c r="I2035" t="s">
        <v>1784</v>
      </c>
      <c r="J2035" t="s">
        <v>1785</v>
      </c>
      <c r="N2035" t="s">
        <v>1786</v>
      </c>
      <c r="O2035" t="s">
        <v>1786</v>
      </c>
    </row>
    <row r="2036" spans="1:15" hidden="1" x14ac:dyDescent="0.2">
      <c r="A2036" s="1124">
        <v>11080108003030</v>
      </c>
      <c r="B2036" t="s">
        <v>1624</v>
      </c>
      <c r="C2036">
        <v>10</v>
      </c>
      <c r="D2036">
        <v>80</v>
      </c>
      <c r="E2036">
        <v>10</v>
      </c>
      <c r="F2036">
        <v>8003030</v>
      </c>
      <c r="G2036" t="s">
        <v>2401</v>
      </c>
      <c r="H2036" t="s">
        <v>1784</v>
      </c>
      <c r="I2036" t="s">
        <v>1784</v>
      </c>
      <c r="J2036" t="s">
        <v>1785</v>
      </c>
      <c r="N2036" t="s">
        <v>1786</v>
      </c>
      <c r="O2036" t="s">
        <v>1786</v>
      </c>
    </row>
    <row r="2037" spans="1:15" hidden="1" x14ac:dyDescent="0.2">
      <c r="A2037" s="1124">
        <v>11080108003032</v>
      </c>
      <c r="B2037" t="s">
        <v>1624</v>
      </c>
      <c r="C2037">
        <v>10</v>
      </c>
      <c r="D2037">
        <v>80</v>
      </c>
      <c r="E2037">
        <v>10</v>
      </c>
      <c r="F2037">
        <v>8003032</v>
      </c>
      <c r="G2037" t="s">
        <v>2402</v>
      </c>
      <c r="H2037" t="s">
        <v>1784</v>
      </c>
      <c r="I2037" t="s">
        <v>1784</v>
      </c>
      <c r="J2037" t="s">
        <v>1785</v>
      </c>
      <c r="N2037" t="s">
        <v>1786</v>
      </c>
      <c r="O2037" t="s">
        <v>1786</v>
      </c>
    </row>
    <row r="2038" spans="1:15" hidden="1" x14ac:dyDescent="0.2">
      <c r="A2038" s="1124">
        <v>11080108003034</v>
      </c>
      <c r="B2038" t="s">
        <v>1624</v>
      </c>
      <c r="C2038">
        <v>10</v>
      </c>
      <c r="D2038">
        <v>80</v>
      </c>
      <c r="E2038">
        <v>10</v>
      </c>
      <c r="F2038">
        <v>8003034</v>
      </c>
      <c r="G2038" t="s">
        <v>2403</v>
      </c>
      <c r="H2038" t="s">
        <v>1784</v>
      </c>
      <c r="I2038" t="s">
        <v>1784</v>
      </c>
      <c r="J2038" t="s">
        <v>1785</v>
      </c>
      <c r="N2038" t="s">
        <v>1786</v>
      </c>
      <c r="O2038" t="s">
        <v>1786</v>
      </c>
    </row>
    <row r="2039" spans="1:15" hidden="1" x14ac:dyDescent="0.2">
      <c r="A2039" s="1124">
        <v>11080108003035</v>
      </c>
      <c r="B2039" t="s">
        <v>1624</v>
      </c>
      <c r="C2039">
        <v>10</v>
      </c>
      <c r="D2039">
        <v>80</v>
      </c>
      <c r="E2039">
        <v>10</v>
      </c>
      <c r="F2039">
        <v>8003035</v>
      </c>
      <c r="G2039" t="s">
        <v>2404</v>
      </c>
      <c r="H2039" t="s">
        <v>1784</v>
      </c>
      <c r="I2039" t="s">
        <v>1784</v>
      </c>
      <c r="J2039" t="s">
        <v>1785</v>
      </c>
      <c r="N2039" t="s">
        <v>1786</v>
      </c>
      <c r="O2039" t="s">
        <v>1786</v>
      </c>
    </row>
    <row r="2040" spans="1:15" hidden="1" x14ac:dyDescent="0.2">
      <c r="A2040" s="1124">
        <v>11080108003039</v>
      </c>
      <c r="B2040" t="s">
        <v>1624</v>
      </c>
      <c r="C2040">
        <v>10</v>
      </c>
      <c r="D2040">
        <v>80</v>
      </c>
      <c r="E2040">
        <v>10</v>
      </c>
      <c r="F2040">
        <v>8003039</v>
      </c>
      <c r="G2040" t="s">
        <v>2405</v>
      </c>
      <c r="H2040" t="s">
        <v>1784</v>
      </c>
      <c r="I2040" t="s">
        <v>1784</v>
      </c>
      <c r="J2040" t="s">
        <v>1785</v>
      </c>
      <c r="N2040" t="s">
        <v>1786</v>
      </c>
      <c r="O2040" t="s">
        <v>1786</v>
      </c>
    </row>
    <row r="2041" spans="1:15" hidden="1" x14ac:dyDescent="0.2">
      <c r="A2041" s="1124">
        <v>11080108003040</v>
      </c>
      <c r="B2041" t="s">
        <v>1624</v>
      </c>
      <c r="C2041">
        <v>10</v>
      </c>
      <c r="D2041">
        <v>80</v>
      </c>
      <c r="E2041">
        <v>10</v>
      </c>
      <c r="F2041">
        <v>8003040</v>
      </c>
      <c r="G2041" t="s">
        <v>2406</v>
      </c>
      <c r="H2041" t="s">
        <v>1784</v>
      </c>
      <c r="I2041" t="s">
        <v>1784</v>
      </c>
      <c r="J2041" t="s">
        <v>1785</v>
      </c>
      <c r="N2041" t="s">
        <v>1786</v>
      </c>
      <c r="O2041" t="s">
        <v>1786</v>
      </c>
    </row>
    <row r="2042" spans="1:15" hidden="1" x14ac:dyDescent="0.2">
      <c r="A2042" s="1124">
        <v>11080108003041</v>
      </c>
      <c r="B2042" t="s">
        <v>1624</v>
      </c>
      <c r="C2042">
        <v>10</v>
      </c>
      <c r="D2042">
        <v>80</v>
      </c>
      <c r="E2042">
        <v>10</v>
      </c>
      <c r="F2042">
        <v>8003041</v>
      </c>
      <c r="G2042" t="s">
        <v>2407</v>
      </c>
      <c r="H2042" t="s">
        <v>1784</v>
      </c>
      <c r="I2042" t="s">
        <v>1784</v>
      </c>
      <c r="J2042" t="s">
        <v>1785</v>
      </c>
      <c r="N2042" t="s">
        <v>1786</v>
      </c>
      <c r="O2042" t="s">
        <v>1786</v>
      </c>
    </row>
    <row r="2043" spans="1:15" hidden="1" x14ac:dyDescent="0.2">
      <c r="A2043" s="1124">
        <v>11080108003042</v>
      </c>
      <c r="B2043" t="s">
        <v>1624</v>
      </c>
      <c r="C2043">
        <v>10</v>
      </c>
      <c r="D2043">
        <v>80</v>
      </c>
      <c r="E2043">
        <v>10</v>
      </c>
      <c r="F2043">
        <v>8003042</v>
      </c>
      <c r="G2043" t="s">
        <v>1960</v>
      </c>
      <c r="H2043" t="s">
        <v>1784</v>
      </c>
      <c r="I2043" t="s">
        <v>1784</v>
      </c>
      <c r="J2043" t="s">
        <v>1785</v>
      </c>
      <c r="N2043" t="s">
        <v>1786</v>
      </c>
      <c r="O2043" t="s">
        <v>1786</v>
      </c>
    </row>
  </sheetData>
  <autoFilter ref="A1:X2043">
    <filterColumn colId="9">
      <filters>
        <filter val="Other expenditure"/>
      </filters>
    </filterColumn>
  </autoFilter>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4"/>
  </sheetPr>
  <dimension ref="A1:N167"/>
  <sheetViews>
    <sheetView showGridLines="0" workbookViewId="0">
      <pane xSplit="2" ySplit="5" topLeftCell="C21" activePane="bottomRight" state="frozen"/>
      <selection pane="topRight" activeCell="C1" sqref="C1"/>
      <selection pane="bottomLeft" activeCell="A6" sqref="A6"/>
      <selection pane="bottomRight" activeCell="K45" sqref="K45"/>
    </sheetView>
  </sheetViews>
  <sheetFormatPr defaultRowHeight="12.75" x14ac:dyDescent="0.2"/>
  <cols>
    <col min="1" max="1" width="27.42578125" customWidth="1"/>
    <col min="2" max="2" width="3.85546875" customWidth="1"/>
    <col min="10" max="11" width="9.140625" style="838" customWidth="1"/>
  </cols>
  <sheetData>
    <row r="1" spans="1:14" x14ac:dyDescent="0.2">
      <c r="A1" s="57" t="s">
        <v>2481</v>
      </c>
      <c r="B1" s="856"/>
      <c r="C1" s="856"/>
    </row>
    <row r="2" spans="1:14" ht="35.25" customHeight="1" x14ac:dyDescent="0.2">
      <c r="A2" s="723" t="s">
        <v>2482</v>
      </c>
      <c r="B2" s="737" t="s">
        <v>332</v>
      </c>
      <c r="C2" s="1211" t="s">
        <v>2483</v>
      </c>
      <c r="D2" s="1211"/>
      <c r="E2" s="1211"/>
      <c r="F2" s="1211"/>
      <c r="G2" s="1211"/>
      <c r="H2" s="1211"/>
      <c r="I2" s="1211"/>
      <c r="J2" s="1211"/>
      <c r="K2" s="1211"/>
      <c r="L2" s="103" t="s">
        <v>2484</v>
      </c>
      <c r="M2" s="61" t="s">
        <v>2485</v>
      </c>
    </row>
    <row r="3" spans="1:14" ht="25.5" x14ac:dyDescent="0.2">
      <c r="A3" s="856"/>
      <c r="B3" s="857"/>
      <c r="C3" s="62" t="s">
        <v>313</v>
      </c>
      <c r="D3" s="10" t="s">
        <v>384</v>
      </c>
      <c r="E3" s="10" t="s">
        <v>378</v>
      </c>
      <c r="F3" s="10" t="s">
        <v>380</v>
      </c>
      <c r="G3" s="10" t="s">
        <v>382</v>
      </c>
      <c r="H3" s="10" t="s">
        <v>386</v>
      </c>
      <c r="I3" s="11" t="s">
        <v>376</v>
      </c>
      <c r="J3" s="11" t="s">
        <v>388</v>
      </c>
      <c r="K3" s="11" t="s">
        <v>243</v>
      </c>
      <c r="L3" s="11" t="s">
        <v>243</v>
      </c>
      <c r="M3" s="13" t="s">
        <v>243</v>
      </c>
    </row>
    <row r="4" spans="1:14" x14ac:dyDescent="0.2">
      <c r="A4" s="296"/>
      <c r="B4" s="738"/>
      <c r="C4" s="65"/>
      <c r="D4" s="15">
        <v>5</v>
      </c>
      <c r="E4" s="15">
        <v>6</v>
      </c>
      <c r="F4" s="15">
        <v>7</v>
      </c>
      <c r="G4" s="15">
        <v>8</v>
      </c>
      <c r="H4" s="15">
        <v>9</v>
      </c>
      <c r="I4" s="15">
        <v>10</v>
      </c>
      <c r="J4" s="15">
        <v>11</v>
      </c>
      <c r="K4" s="15">
        <v>12</v>
      </c>
      <c r="L4" s="15"/>
      <c r="M4" s="17"/>
    </row>
    <row r="5" spans="1:14" ht="13.5" x14ac:dyDescent="0.25">
      <c r="A5" s="18" t="s">
        <v>545</v>
      </c>
      <c r="B5" s="739">
        <v>1</v>
      </c>
      <c r="C5" s="67" t="s">
        <v>577</v>
      </c>
      <c r="D5" s="68" t="s">
        <v>578</v>
      </c>
      <c r="E5" s="68" t="s">
        <v>579</v>
      </c>
      <c r="F5" s="69" t="s">
        <v>580</v>
      </c>
      <c r="G5" s="69" t="s">
        <v>581</v>
      </c>
      <c r="H5" s="69" t="s">
        <v>582</v>
      </c>
      <c r="I5" s="70" t="s">
        <v>583</v>
      </c>
      <c r="J5" s="70" t="s">
        <v>584</v>
      </c>
      <c r="K5" s="70" t="s">
        <v>585</v>
      </c>
      <c r="L5" s="70"/>
      <c r="M5" s="71"/>
    </row>
    <row r="6" spans="1:14" ht="13.5" x14ac:dyDescent="0.25">
      <c r="A6" s="504" t="s">
        <v>647</v>
      </c>
      <c r="B6" s="740"/>
      <c r="C6" s="745"/>
      <c r="D6" s="724"/>
      <c r="E6" s="724"/>
      <c r="F6" s="724"/>
      <c r="G6" s="724"/>
      <c r="H6" s="724"/>
      <c r="I6" s="724"/>
      <c r="J6" s="908"/>
      <c r="K6" s="908"/>
      <c r="L6" s="724"/>
      <c r="M6" s="747"/>
      <c r="N6" s="838"/>
    </row>
    <row r="7" spans="1:14" ht="13.5" x14ac:dyDescent="0.25">
      <c r="A7" s="107" t="s">
        <v>1107</v>
      </c>
      <c r="B7" s="741"/>
      <c r="C7" s="726">
        <v>20049123</v>
      </c>
      <c r="D7" s="725">
        <v>0</v>
      </c>
      <c r="E7" s="725">
        <v>0</v>
      </c>
      <c r="F7" s="725">
        <v>0</v>
      </c>
      <c r="G7" s="725">
        <v>0</v>
      </c>
      <c r="H7" s="725">
        <v>0</v>
      </c>
      <c r="I7" s="725">
        <v>1475428.31</v>
      </c>
      <c r="J7" s="725">
        <v>1475428.31</v>
      </c>
      <c r="K7" s="725">
        <v>21524551.309999999</v>
      </c>
      <c r="L7" s="725">
        <v>20230495.642000005</v>
      </c>
      <c r="M7" s="727">
        <v>21216734.406668</v>
      </c>
      <c r="N7" s="127"/>
    </row>
    <row r="8" spans="1:14" ht="13.5" x14ac:dyDescent="0.25">
      <c r="A8" s="728" t="s">
        <v>649</v>
      </c>
      <c r="B8" s="741"/>
      <c r="C8" s="718">
        <v>6447606</v>
      </c>
      <c r="D8" s="263">
        <v>0</v>
      </c>
      <c r="E8" s="263">
        <v>0</v>
      </c>
      <c r="F8" s="263">
        <v>0</v>
      </c>
      <c r="G8" s="263">
        <v>0</v>
      </c>
      <c r="H8" s="263">
        <v>0</v>
      </c>
      <c r="I8" s="263">
        <v>0</v>
      </c>
      <c r="J8" s="263">
        <v>0</v>
      </c>
      <c r="K8" s="263">
        <v>6447606</v>
      </c>
      <c r="L8" s="263">
        <v>7015996.7240000013</v>
      </c>
      <c r="M8" s="264">
        <v>7356152.547096001</v>
      </c>
      <c r="N8" s="127"/>
    </row>
    <row r="9" spans="1:14" ht="13.5" customHeight="1" x14ac:dyDescent="0.25">
      <c r="A9" s="858" t="s">
        <v>1108</v>
      </c>
      <c r="B9" s="741"/>
      <c r="C9" s="398">
        <v>3930211</v>
      </c>
      <c r="D9" s="109">
        <v>0</v>
      </c>
      <c r="E9" s="109">
        <v>0</v>
      </c>
      <c r="F9" s="109">
        <v>0</v>
      </c>
      <c r="G9" s="109">
        <v>0</v>
      </c>
      <c r="H9" s="109">
        <v>0</v>
      </c>
      <c r="I9" s="109">
        <v>0</v>
      </c>
      <c r="J9" s="173">
        <v>0</v>
      </c>
      <c r="K9" s="173">
        <v>3930211</v>
      </c>
      <c r="L9" s="109">
        <v>4362662.3940000003</v>
      </c>
      <c r="M9" s="110">
        <v>4559538.1632759999</v>
      </c>
      <c r="N9" s="127"/>
    </row>
    <row r="10" spans="1:14" ht="13.5" customHeight="1" x14ac:dyDescent="0.25">
      <c r="A10" s="858" t="s">
        <v>1109</v>
      </c>
      <c r="B10" s="741"/>
      <c r="C10" s="500">
        <v>2517395</v>
      </c>
      <c r="D10" s="109">
        <v>0</v>
      </c>
      <c r="E10" s="109">
        <v>0</v>
      </c>
      <c r="F10" s="109">
        <v>0</v>
      </c>
      <c r="G10" s="109">
        <v>0</v>
      </c>
      <c r="H10" s="109">
        <v>0</v>
      </c>
      <c r="I10" s="109">
        <v>0</v>
      </c>
      <c r="J10" s="173">
        <v>0</v>
      </c>
      <c r="K10" s="173">
        <v>2517395</v>
      </c>
      <c r="L10" s="109">
        <v>2653334.3300000005</v>
      </c>
      <c r="M10" s="112">
        <v>2796614.3838200006</v>
      </c>
      <c r="N10" s="127"/>
    </row>
    <row r="11" spans="1:14" ht="13.5" customHeight="1" x14ac:dyDescent="0.25">
      <c r="A11" s="728" t="s">
        <v>650</v>
      </c>
      <c r="B11" s="741"/>
      <c r="C11" s="398">
        <v>5732648</v>
      </c>
      <c r="D11" s="497">
        <v>0</v>
      </c>
      <c r="E11" s="497">
        <v>0</v>
      </c>
      <c r="F11" s="497">
        <v>0</v>
      </c>
      <c r="G11" s="497">
        <v>0</v>
      </c>
      <c r="H11" s="497">
        <v>0</v>
      </c>
      <c r="I11" s="907">
        <v>1057695</v>
      </c>
      <c r="J11" s="909">
        <v>1057695</v>
      </c>
      <c r="K11" s="909">
        <v>6790343</v>
      </c>
      <c r="L11" s="907">
        <v>6011539.972000001</v>
      </c>
      <c r="M11" s="110">
        <v>6274293.710488</v>
      </c>
      <c r="N11" s="127"/>
    </row>
    <row r="12" spans="1:14" ht="13.5" customHeight="1" x14ac:dyDescent="0.25">
      <c r="A12" s="728" t="s">
        <v>651</v>
      </c>
      <c r="B12" s="741"/>
      <c r="C12" s="718">
        <v>7868869</v>
      </c>
      <c r="D12" s="263">
        <v>0</v>
      </c>
      <c r="E12" s="263">
        <v>0</v>
      </c>
      <c r="F12" s="263">
        <v>0</v>
      </c>
      <c r="G12" s="263">
        <v>0</v>
      </c>
      <c r="H12" s="263">
        <v>0</v>
      </c>
      <c r="I12" s="263">
        <v>417733.31</v>
      </c>
      <c r="J12" s="263">
        <v>417733.31</v>
      </c>
      <c r="K12" s="263">
        <v>8286602.3099999996</v>
      </c>
      <c r="L12" s="263">
        <v>7202958.9460000005</v>
      </c>
      <c r="M12" s="264">
        <v>7586288.1490839999</v>
      </c>
      <c r="N12" s="127"/>
    </row>
    <row r="13" spans="1:14" ht="13.5" customHeight="1" x14ac:dyDescent="0.25">
      <c r="A13" s="858" t="s">
        <v>1110</v>
      </c>
      <c r="B13" s="741"/>
      <c r="C13" s="398">
        <v>0</v>
      </c>
      <c r="D13" s="109">
        <v>0</v>
      </c>
      <c r="E13" s="109">
        <v>0</v>
      </c>
      <c r="F13" s="109">
        <v>0</v>
      </c>
      <c r="G13" s="109">
        <v>0</v>
      </c>
      <c r="H13" s="109">
        <v>0</v>
      </c>
      <c r="I13" s="109">
        <v>0</v>
      </c>
      <c r="J13" s="173">
        <v>0</v>
      </c>
      <c r="K13" s="173">
        <v>0</v>
      </c>
      <c r="L13" s="109">
        <v>0</v>
      </c>
      <c r="M13" s="110">
        <v>0</v>
      </c>
      <c r="N13" s="127"/>
    </row>
    <row r="14" spans="1:14" ht="13.5" customHeight="1" x14ac:dyDescent="0.25">
      <c r="A14" s="858" t="s">
        <v>1111</v>
      </c>
      <c r="B14" s="741"/>
      <c r="C14" s="398">
        <v>0</v>
      </c>
      <c r="D14" s="109">
        <v>0</v>
      </c>
      <c r="E14" s="109">
        <v>0</v>
      </c>
      <c r="F14" s="109">
        <v>0</v>
      </c>
      <c r="G14" s="109">
        <v>0</v>
      </c>
      <c r="H14" s="109">
        <v>0</v>
      </c>
      <c r="I14" s="109">
        <v>0</v>
      </c>
      <c r="J14" s="173">
        <v>0</v>
      </c>
      <c r="K14" s="173">
        <v>0</v>
      </c>
      <c r="L14" s="109">
        <v>0</v>
      </c>
      <c r="M14" s="110">
        <v>0</v>
      </c>
      <c r="N14" s="127"/>
    </row>
    <row r="15" spans="1:14" ht="13.5" customHeight="1" x14ac:dyDescent="0.25">
      <c r="A15" s="858" t="s">
        <v>1112</v>
      </c>
      <c r="B15" s="741"/>
      <c r="C15" s="398">
        <v>0</v>
      </c>
      <c r="D15" s="109">
        <v>0</v>
      </c>
      <c r="E15" s="109">
        <v>0</v>
      </c>
      <c r="F15" s="109">
        <v>0</v>
      </c>
      <c r="G15" s="109">
        <v>0</v>
      </c>
      <c r="H15" s="109">
        <v>0</v>
      </c>
      <c r="I15" s="109">
        <v>0</v>
      </c>
      <c r="J15" s="173">
        <v>0</v>
      </c>
      <c r="K15" s="173">
        <v>0</v>
      </c>
      <c r="L15" s="109">
        <v>0</v>
      </c>
      <c r="M15" s="110">
        <v>0</v>
      </c>
      <c r="N15" s="127"/>
    </row>
    <row r="16" spans="1:14" ht="13.5" customHeight="1" x14ac:dyDescent="0.25">
      <c r="A16" s="858" t="s">
        <v>1113</v>
      </c>
      <c r="B16" s="741"/>
      <c r="C16" s="398">
        <v>7868869</v>
      </c>
      <c r="D16" s="109">
        <v>0</v>
      </c>
      <c r="E16" s="109">
        <v>0</v>
      </c>
      <c r="F16" s="109">
        <v>0</v>
      </c>
      <c r="G16" s="109">
        <v>0</v>
      </c>
      <c r="H16" s="109">
        <v>0</v>
      </c>
      <c r="I16" s="109">
        <v>417733.31</v>
      </c>
      <c r="J16" s="173">
        <v>417733.31</v>
      </c>
      <c r="K16" s="173">
        <v>8286602.3099999996</v>
      </c>
      <c r="L16" s="109">
        <v>7202958.9460000005</v>
      </c>
      <c r="M16" s="110">
        <v>7586288.1490839999</v>
      </c>
      <c r="N16" s="127"/>
    </row>
    <row r="17" spans="1:14" ht="13.5" customHeight="1" x14ac:dyDescent="0.25">
      <c r="A17" s="107" t="s">
        <v>652</v>
      </c>
      <c r="B17" s="741"/>
      <c r="C17" s="726">
        <v>3345338</v>
      </c>
      <c r="D17" s="725">
        <v>0</v>
      </c>
      <c r="E17" s="725">
        <v>0</v>
      </c>
      <c r="F17" s="725">
        <v>0</v>
      </c>
      <c r="G17" s="725">
        <v>0</v>
      </c>
      <c r="H17" s="725">
        <v>0</v>
      </c>
      <c r="I17" s="725">
        <v>30500</v>
      </c>
      <c r="J17" s="725">
        <v>30500</v>
      </c>
      <c r="K17" s="725">
        <v>3375838</v>
      </c>
      <c r="L17" s="725">
        <v>4772314.2520000003</v>
      </c>
      <c r="M17" s="727">
        <v>7465397.2216080017</v>
      </c>
      <c r="N17" s="127"/>
    </row>
    <row r="18" spans="1:14" ht="13.5" customHeight="1" x14ac:dyDescent="0.25">
      <c r="A18" s="728" t="s">
        <v>653</v>
      </c>
      <c r="B18" s="741"/>
      <c r="C18" s="729">
        <v>0</v>
      </c>
      <c r="D18" s="268">
        <v>0</v>
      </c>
      <c r="E18" s="268">
        <v>0</v>
      </c>
      <c r="F18" s="268">
        <v>0</v>
      </c>
      <c r="G18" s="268">
        <v>0</v>
      </c>
      <c r="H18" s="268">
        <v>0</v>
      </c>
      <c r="I18" s="268">
        <v>0</v>
      </c>
      <c r="J18" s="268">
        <v>0</v>
      </c>
      <c r="K18" s="268">
        <v>0</v>
      </c>
      <c r="L18" s="268">
        <v>0</v>
      </c>
      <c r="M18" s="269">
        <v>0</v>
      </c>
      <c r="N18" s="127"/>
    </row>
    <row r="19" spans="1:14" ht="13.5" customHeight="1" x14ac:dyDescent="0.25">
      <c r="A19" s="858" t="s">
        <v>1114</v>
      </c>
      <c r="B19" s="741"/>
      <c r="C19" s="398">
        <v>0</v>
      </c>
      <c r="D19" s="109">
        <v>0</v>
      </c>
      <c r="E19" s="109">
        <v>0</v>
      </c>
      <c r="F19" s="109">
        <v>0</v>
      </c>
      <c r="G19" s="109">
        <v>0</v>
      </c>
      <c r="H19" s="109">
        <v>0</v>
      </c>
      <c r="I19" s="109">
        <v>0</v>
      </c>
      <c r="J19" s="173">
        <v>0</v>
      </c>
      <c r="K19" s="173">
        <v>0</v>
      </c>
      <c r="L19" s="109">
        <v>0</v>
      </c>
      <c r="M19" s="110">
        <v>0</v>
      </c>
      <c r="N19" s="127"/>
    </row>
    <row r="20" spans="1:14" ht="13.5" customHeight="1" x14ac:dyDescent="0.25">
      <c r="A20" s="858" t="s">
        <v>1115</v>
      </c>
      <c r="B20" s="741"/>
      <c r="C20" s="398">
        <v>0</v>
      </c>
      <c r="D20" s="109">
        <v>0</v>
      </c>
      <c r="E20" s="109">
        <v>0</v>
      </c>
      <c r="F20" s="109">
        <v>0</v>
      </c>
      <c r="G20" s="109">
        <v>0</v>
      </c>
      <c r="H20" s="109">
        <v>0</v>
      </c>
      <c r="I20" s="109">
        <v>0</v>
      </c>
      <c r="J20" s="173">
        <v>0</v>
      </c>
      <c r="K20" s="173">
        <v>0</v>
      </c>
      <c r="L20" s="109">
        <v>0</v>
      </c>
      <c r="M20" s="110">
        <v>0</v>
      </c>
      <c r="N20" s="127"/>
    </row>
    <row r="21" spans="1:14" ht="13.5" customHeight="1" x14ac:dyDescent="0.25">
      <c r="A21" s="858" t="s">
        <v>1116</v>
      </c>
      <c r="B21" s="741"/>
      <c r="C21" s="398">
        <v>0</v>
      </c>
      <c r="D21" s="109">
        <v>0</v>
      </c>
      <c r="E21" s="109">
        <v>0</v>
      </c>
      <c r="F21" s="109">
        <v>0</v>
      </c>
      <c r="G21" s="109">
        <v>0</v>
      </c>
      <c r="H21" s="109">
        <v>0</v>
      </c>
      <c r="I21" s="109">
        <v>0</v>
      </c>
      <c r="J21" s="173">
        <v>0</v>
      </c>
      <c r="K21" s="173">
        <v>0</v>
      </c>
      <c r="L21" s="109">
        <v>0</v>
      </c>
      <c r="M21" s="110">
        <v>0</v>
      </c>
      <c r="N21" s="127"/>
    </row>
    <row r="22" spans="1:14" ht="13.5" customHeight="1" x14ac:dyDescent="0.25">
      <c r="A22" s="858" t="s">
        <v>1117</v>
      </c>
      <c r="B22" s="741"/>
      <c r="C22" s="398">
        <v>0</v>
      </c>
      <c r="D22" s="109">
        <v>0</v>
      </c>
      <c r="E22" s="109">
        <v>0</v>
      </c>
      <c r="F22" s="109">
        <v>0</v>
      </c>
      <c r="G22" s="109">
        <v>0</v>
      </c>
      <c r="H22" s="109">
        <v>0</v>
      </c>
      <c r="I22" s="109">
        <v>0</v>
      </c>
      <c r="J22" s="173">
        <v>0</v>
      </c>
      <c r="K22" s="173">
        <v>0</v>
      </c>
      <c r="L22" s="109">
        <v>0</v>
      </c>
      <c r="M22" s="110">
        <v>0</v>
      </c>
      <c r="N22" s="127"/>
    </row>
    <row r="23" spans="1:14" ht="13.5" customHeight="1" x14ac:dyDescent="0.25">
      <c r="A23" s="858" t="s">
        <v>1118</v>
      </c>
      <c r="B23" s="741"/>
      <c r="C23" s="398">
        <v>0</v>
      </c>
      <c r="D23" s="109">
        <v>0</v>
      </c>
      <c r="E23" s="109">
        <v>0</v>
      </c>
      <c r="F23" s="109">
        <v>0</v>
      </c>
      <c r="G23" s="109">
        <v>0</v>
      </c>
      <c r="H23" s="109">
        <v>0</v>
      </c>
      <c r="I23" s="109">
        <v>0</v>
      </c>
      <c r="J23" s="173">
        <v>0</v>
      </c>
      <c r="K23" s="173">
        <v>0</v>
      </c>
      <c r="L23" s="109">
        <v>0</v>
      </c>
      <c r="M23" s="110">
        <v>0</v>
      </c>
      <c r="N23" s="127"/>
    </row>
    <row r="24" spans="1:14" ht="13.5" customHeight="1" x14ac:dyDescent="0.25">
      <c r="A24" s="858" t="s">
        <v>1119</v>
      </c>
      <c r="B24" s="741"/>
      <c r="C24" s="398">
        <v>0</v>
      </c>
      <c r="D24" s="109">
        <v>0</v>
      </c>
      <c r="E24" s="109">
        <v>0</v>
      </c>
      <c r="F24" s="109">
        <v>0</v>
      </c>
      <c r="G24" s="109">
        <v>0</v>
      </c>
      <c r="H24" s="109">
        <v>0</v>
      </c>
      <c r="I24" s="109">
        <v>0</v>
      </c>
      <c r="J24" s="173">
        <v>0</v>
      </c>
      <c r="K24" s="173">
        <v>0</v>
      </c>
      <c r="L24" s="109">
        <v>0</v>
      </c>
      <c r="M24" s="110">
        <v>0</v>
      </c>
      <c r="N24" s="127"/>
    </row>
    <row r="25" spans="1:14" ht="13.5" customHeight="1" x14ac:dyDescent="0.25">
      <c r="A25" s="858" t="s">
        <v>1120</v>
      </c>
      <c r="B25" s="741"/>
      <c r="C25" s="398">
        <v>0</v>
      </c>
      <c r="D25" s="109">
        <v>0</v>
      </c>
      <c r="E25" s="109">
        <v>0</v>
      </c>
      <c r="F25" s="109">
        <v>0</v>
      </c>
      <c r="G25" s="109">
        <v>0</v>
      </c>
      <c r="H25" s="109">
        <v>0</v>
      </c>
      <c r="I25" s="109">
        <v>0</v>
      </c>
      <c r="J25" s="173">
        <v>0</v>
      </c>
      <c r="K25" s="173">
        <v>0</v>
      </c>
      <c r="L25" s="109">
        <v>0</v>
      </c>
      <c r="M25" s="110">
        <v>0</v>
      </c>
      <c r="N25" s="127"/>
    </row>
    <row r="26" spans="1:14" ht="13.5" customHeight="1" x14ac:dyDescent="0.25">
      <c r="A26" s="858" t="s">
        <v>1121</v>
      </c>
      <c r="B26" s="741"/>
      <c r="C26" s="500">
        <v>0</v>
      </c>
      <c r="D26" s="109">
        <v>0</v>
      </c>
      <c r="E26" s="109">
        <v>0</v>
      </c>
      <c r="F26" s="109">
        <v>0</v>
      </c>
      <c r="G26" s="109">
        <v>0</v>
      </c>
      <c r="H26" s="109">
        <v>0</v>
      </c>
      <c r="I26" s="109">
        <v>0</v>
      </c>
      <c r="J26" s="173">
        <v>0</v>
      </c>
      <c r="K26" s="173">
        <v>0</v>
      </c>
      <c r="L26" s="143">
        <v>0</v>
      </c>
      <c r="M26" s="112">
        <v>0</v>
      </c>
      <c r="N26" s="127"/>
    </row>
    <row r="27" spans="1:14" ht="13.5" customHeight="1" x14ac:dyDescent="0.25">
      <c r="A27" s="728" t="s">
        <v>654</v>
      </c>
      <c r="B27" s="741"/>
      <c r="C27" s="398">
        <v>0</v>
      </c>
      <c r="D27" s="907">
        <v>0</v>
      </c>
      <c r="E27" s="907">
        <v>0</v>
      </c>
      <c r="F27" s="907">
        <v>0</v>
      </c>
      <c r="G27" s="907">
        <v>0</v>
      </c>
      <c r="H27" s="907">
        <v>0</v>
      </c>
      <c r="I27" s="907">
        <v>0</v>
      </c>
      <c r="J27" s="910">
        <v>0</v>
      </c>
      <c r="K27" s="910">
        <v>0</v>
      </c>
      <c r="L27" s="109">
        <v>0</v>
      </c>
      <c r="M27" s="110">
        <v>0</v>
      </c>
      <c r="N27" s="127"/>
    </row>
    <row r="28" spans="1:14" ht="13.5" customHeight="1" x14ac:dyDescent="0.25">
      <c r="A28" s="728" t="s">
        <v>655</v>
      </c>
      <c r="B28" s="741"/>
      <c r="C28" s="729">
        <v>765800</v>
      </c>
      <c r="D28" s="268">
        <v>0</v>
      </c>
      <c r="E28" s="268">
        <v>0</v>
      </c>
      <c r="F28" s="268">
        <v>0</v>
      </c>
      <c r="G28" s="268">
        <v>0</v>
      </c>
      <c r="H28" s="268">
        <v>0</v>
      </c>
      <c r="I28" s="268">
        <v>0</v>
      </c>
      <c r="J28" s="268">
        <v>0</v>
      </c>
      <c r="K28" s="268">
        <v>765800</v>
      </c>
      <c r="L28" s="268">
        <v>2053481.2000000002</v>
      </c>
      <c r="M28" s="269">
        <v>4599747.1848000009</v>
      </c>
      <c r="N28" s="127"/>
    </row>
    <row r="29" spans="1:14" ht="13.5" customHeight="1" x14ac:dyDescent="0.25">
      <c r="A29" s="858" t="s">
        <v>1122</v>
      </c>
      <c r="B29" s="741"/>
      <c r="C29" s="398">
        <v>0</v>
      </c>
      <c r="D29" s="109">
        <v>0</v>
      </c>
      <c r="E29" s="109">
        <v>0</v>
      </c>
      <c r="F29" s="109">
        <v>0</v>
      </c>
      <c r="G29" s="109">
        <v>0</v>
      </c>
      <c r="H29" s="109">
        <v>0</v>
      </c>
      <c r="I29" s="109">
        <v>0</v>
      </c>
      <c r="J29" s="173">
        <v>0</v>
      </c>
      <c r="K29" s="173">
        <v>0</v>
      </c>
      <c r="L29" s="109">
        <v>0</v>
      </c>
      <c r="M29" s="110">
        <v>0</v>
      </c>
      <c r="N29" s="127"/>
    </row>
    <row r="30" spans="1:14" ht="13.5" customHeight="1" x14ac:dyDescent="0.25">
      <c r="A30" s="858" t="s">
        <v>1123</v>
      </c>
      <c r="B30" s="741"/>
      <c r="C30" s="398">
        <v>0</v>
      </c>
      <c r="D30" s="109">
        <v>0</v>
      </c>
      <c r="E30" s="109">
        <v>0</v>
      </c>
      <c r="F30" s="109">
        <v>0</v>
      </c>
      <c r="G30" s="109">
        <v>0</v>
      </c>
      <c r="H30" s="109">
        <v>0</v>
      </c>
      <c r="I30" s="109">
        <v>0</v>
      </c>
      <c r="J30" s="173">
        <v>0</v>
      </c>
      <c r="K30" s="173">
        <v>0</v>
      </c>
      <c r="L30" s="109">
        <v>0</v>
      </c>
      <c r="M30" s="110">
        <v>0</v>
      </c>
      <c r="N30" s="127"/>
    </row>
    <row r="31" spans="1:14" ht="13.5" customHeight="1" x14ac:dyDescent="0.25">
      <c r="A31" s="858" t="s">
        <v>1124</v>
      </c>
      <c r="B31" s="741"/>
      <c r="C31" s="398">
        <v>765800</v>
      </c>
      <c r="D31" s="109">
        <v>0</v>
      </c>
      <c r="E31" s="109">
        <v>0</v>
      </c>
      <c r="F31" s="109">
        <v>0</v>
      </c>
      <c r="G31" s="109">
        <v>0</v>
      </c>
      <c r="H31" s="109">
        <v>0</v>
      </c>
      <c r="I31" s="109">
        <v>0</v>
      </c>
      <c r="J31" s="173">
        <v>0</v>
      </c>
      <c r="K31" s="173">
        <v>765800</v>
      </c>
      <c r="L31" s="109">
        <v>2053481.2000000002</v>
      </c>
      <c r="M31" s="110">
        <v>4599747.1848000009</v>
      </c>
      <c r="N31" s="127"/>
    </row>
    <row r="32" spans="1:14" ht="13.5" customHeight="1" x14ac:dyDescent="0.25">
      <c r="A32" s="858" t="s">
        <v>496</v>
      </c>
      <c r="B32" s="741"/>
      <c r="C32" s="398">
        <v>0</v>
      </c>
      <c r="D32" s="109">
        <v>0</v>
      </c>
      <c r="E32" s="109">
        <v>0</v>
      </c>
      <c r="F32" s="109">
        <v>0</v>
      </c>
      <c r="G32" s="109">
        <v>0</v>
      </c>
      <c r="H32" s="109">
        <v>0</v>
      </c>
      <c r="I32" s="109">
        <v>0</v>
      </c>
      <c r="J32" s="173">
        <v>0</v>
      </c>
      <c r="K32" s="173">
        <v>0</v>
      </c>
      <c r="L32" s="109">
        <v>0</v>
      </c>
      <c r="M32" s="110">
        <v>0</v>
      </c>
      <c r="N32" s="127"/>
    </row>
    <row r="33" spans="1:14" ht="13.5" customHeight="1" x14ac:dyDescent="0.25">
      <c r="A33" s="858" t="s">
        <v>667</v>
      </c>
      <c r="B33" s="741"/>
      <c r="C33" s="500">
        <v>0</v>
      </c>
      <c r="D33" s="143">
        <v>0</v>
      </c>
      <c r="E33" s="143">
        <v>0</v>
      </c>
      <c r="F33" s="143">
        <v>0</v>
      </c>
      <c r="G33" s="143">
        <v>0</v>
      </c>
      <c r="H33" s="143">
        <v>0</v>
      </c>
      <c r="I33" s="109">
        <v>0</v>
      </c>
      <c r="J33" s="173">
        <v>0</v>
      </c>
      <c r="K33" s="173">
        <v>0</v>
      </c>
      <c r="L33" s="109">
        <v>0</v>
      </c>
      <c r="M33" s="110">
        <v>0</v>
      </c>
      <c r="N33" s="127"/>
    </row>
    <row r="34" spans="1:14" ht="13.5" customHeight="1" x14ac:dyDescent="0.25">
      <c r="A34" s="728" t="s">
        <v>656</v>
      </c>
      <c r="B34" s="741"/>
      <c r="C34" s="398">
        <v>0</v>
      </c>
      <c r="D34" s="109">
        <v>0</v>
      </c>
      <c r="E34" s="109">
        <v>0</v>
      </c>
      <c r="F34" s="109">
        <v>0</v>
      </c>
      <c r="G34" s="109">
        <v>0</v>
      </c>
      <c r="H34" s="109">
        <v>0</v>
      </c>
      <c r="I34" s="907">
        <v>0</v>
      </c>
      <c r="J34" s="911">
        <v>0</v>
      </c>
      <c r="K34" s="911">
        <v>0</v>
      </c>
      <c r="L34" s="907">
        <v>0</v>
      </c>
      <c r="M34" s="1137">
        <v>0</v>
      </c>
      <c r="N34" s="127"/>
    </row>
    <row r="35" spans="1:14" ht="13.5" customHeight="1" x14ac:dyDescent="0.25">
      <c r="A35" s="728" t="s">
        <v>657</v>
      </c>
      <c r="B35" s="741"/>
      <c r="C35" s="729">
        <v>2579538</v>
      </c>
      <c r="D35" s="268">
        <v>0</v>
      </c>
      <c r="E35" s="268">
        <v>0</v>
      </c>
      <c r="F35" s="268">
        <v>0</v>
      </c>
      <c r="G35" s="268">
        <v>0</v>
      </c>
      <c r="H35" s="268">
        <v>0</v>
      </c>
      <c r="I35" s="268">
        <v>30500</v>
      </c>
      <c r="J35" s="268">
        <v>30500</v>
      </c>
      <c r="K35" s="268">
        <v>2610038</v>
      </c>
      <c r="L35" s="268">
        <v>2718833.0520000001</v>
      </c>
      <c r="M35" s="269">
        <v>2865650.0368080004</v>
      </c>
      <c r="N35" s="127"/>
    </row>
    <row r="36" spans="1:14" ht="13.5" customHeight="1" x14ac:dyDescent="0.25">
      <c r="A36" s="858" t="s">
        <v>515</v>
      </c>
      <c r="B36" s="741"/>
      <c r="C36" s="398">
        <v>0</v>
      </c>
      <c r="D36" s="109">
        <v>0</v>
      </c>
      <c r="E36" s="109">
        <v>0</v>
      </c>
      <c r="F36" s="109">
        <v>0</v>
      </c>
      <c r="G36" s="109">
        <v>0</v>
      </c>
      <c r="H36" s="109">
        <v>0</v>
      </c>
      <c r="I36" s="109">
        <v>0</v>
      </c>
      <c r="J36" s="173">
        <v>0</v>
      </c>
      <c r="K36" s="173">
        <v>0</v>
      </c>
      <c r="L36" s="109">
        <v>0</v>
      </c>
      <c r="M36" s="110">
        <v>0</v>
      </c>
      <c r="N36" s="127"/>
    </row>
    <row r="37" spans="1:14" ht="13.5" customHeight="1" x14ac:dyDescent="0.25">
      <c r="A37" s="858" t="s">
        <v>263</v>
      </c>
      <c r="B37" s="741"/>
      <c r="C37" s="398">
        <v>0</v>
      </c>
      <c r="D37" s="109">
        <v>0</v>
      </c>
      <c r="E37" s="109">
        <v>0</v>
      </c>
      <c r="F37" s="109">
        <v>0</v>
      </c>
      <c r="G37" s="109">
        <v>0</v>
      </c>
      <c r="H37" s="109">
        <v>0</v>
      </c>
      <c r="I37" s="109">
        <v>0</v>
      </c>
      <c r="J37" s="173">
        <v>0</v>
      </c>
      <c r="K37" s="173">
        <v>0</v>
      </c>
      <c r="L37" s="109">
        <v>0</v>
      </c>
      <c r="M37" s="110">
        <v>0</v>
      </c>
      <c r="N37" s="127"/>
    </row>
    <row r="38" spans="1:14" ht="13.5" customHeight="1" x14ac:dyDescent="0.25">
      <c r="A38" s="858" t="s">
        <v>1125</v>
      </c>
      <c r="B38" s="741"/>
      <c r="C38" s="398">
        <v>2579538</v>
      </c>
      <c r="D38" s="109">
        <v>0</v>
      </c>
      <c r="E38" s="109">
        <v>0</v>
      </c>
      <c r="F38" s="109">
        <v>0</v>
      </c>
      <c r="G38" s="109"/>
      <c r="H38" s="109">
        <v>0</v>
      </c>
      <c r="I38" s="109">
        <v>30500</v>
      </c>
      <c r="J38" s="173">
        <v>30500</v>
      </c>
      <c r="K38" s="173">
        <v>2610038</v>
      </c>
      <c r="L38" s="109">
        <v>2718833.0520000001</v>
      </c>
      <c r="M38" s="110">
        <v>2865650.0368080004</v>
      </c>
      <c r="N38" s="127"/>
    </row>
    <row r="39" spans="1:14" ht="13.5" customHeight="1" x14ac:dyDescent="0.25">
      <c r="A39" s="107" t="s">
        <v>658</v>
      </c>
      <c r="B39" s="742"/>
      <c r="C39" s="726">
        <v>29212033</v>
      </c>
      <c r="D39" s="725">
        <v>0</v>
      </c>
      <c r="E39" s="725">
        <v>0</v>
      </c>
      <c r="F39" s="725">
        <v>0</v>
      </c>
      <c r="G39" s="725">
        <v>0</v>
      </c>
      <c r="H39" s="725">
        <v>0</v>
      </c>
      <c r="I39" s="725">
        <v>3050859</v>
      </c>
      <c r="J39" s="725">
        <v>3050859</v>
      </c>
      <c r="K39" s="725">
        <v>32262892</v>
      </c>
      <c r="L39" s="725">
        <v>30469222.782000002</v>
      </c>
      <c r="M39" s="727">
        <v>32097124.812228002</v>
      </c>
      <c r="N39" s="127"/>
    </row>
    <row r="40" spans="1:14" ht="13.5" customHeight="1" x14ac:dyDescent="0.25">
      <c r="A40" s="728" t="s">
        <v>659</v>
      </c>
      <c r="B40" s="742"/>
      <c r="C40" s="729">
        <v>2232033</v>
      </c>
      <c r="D40" s="268">
        <v>0</v>
      </c>
      <c r="E40" s="268">
        <v>0</v>
      </c>
      <c r="F40" s="268">
        <v>0</v>
      </c>
      <c r="G40" s="268">
        <v>0</v>
      </c>
      <c r="H40" s="268">
        <v>0</v>
      </c>
      <c r="I40" s="268">
        <v>0</v>
      </c>
      <c r="J40" s="268">
        <v>0</v>
      </c>
      <c r="K40" s="268">
        <v>2232033</v>
      </c>
      <c r="L40" s="268">
        <v>2348502.7820000001</v>
      </c>
      <c r="M40" s="269">
        <v>2457885.9322280008</v>
      </c>
      <c r="N40" s="127"/>
    </row>
    <row r="41" spans="1:14" ht="13.5" customHeight="1" x14ac:dyDescent="0.25">
      <c r="A41" s="858" t="s">
        <v>1126</v>
      </c>
      <c r="B41" s="742"/>
      <c r="C41" s="398">
        <v>2232033</v>
      </c>
      <c r="D41" s="109">
        <v>0</v>
      </c>
      <c r="E41" s="109">
        <v>0</v>
      </c>
      <c r="F41" s="109">
        <v>0</v>
      </c>
      <c r="G41" s="109">
        <v>0</v>
      </c>
      <c r="H41" s="109">
        <v>0</v>
      </c>
      <c r="I41" s="109">
        <v>0</v>
      </c>
      <c r="J41" s="173">
        <v>0</v>
      </c>
      <c r="K41" s="173">
        <v>2232033</v>
      </c>
      <c r="L41" s="109">
        <v>2348502.7820000001</v>
      </c>
      <c r="M41" s="110">
        <v>2457885.9322280008</v>
      </c>
      <c r="N41" s="127"/>
    </row>
    <row r="42" spans="1:14" ht="13.5" customHeight="1" x14ac:dyDescent="0.25">
      <c r="A42" s="858" t="s">
        <v>1127</v>
      </c>
      <c r="B42" s="742"/>
      <c r="C42" s="398">
        <v>0</v>
      </c>
      <c r="D42" s="109">
        <v>0</v>
      </c>
      <c r="E42" s="109">
        <v>0</v>
      </c>
      <c r="F42" s="109">
        <v>0</v>
      </c>
      <c r="G42" s="109">
        <v>0</v>
      </c>
      <c r="H42" s="109">
        <v>0</v>
      </c>
      <c r="I42" s="109">
        <v>0</v>
      </c>
      <c r="J42" s="173">
        <v>0</v>
      </c>
      <c r="K42" s="173">
        <v>0</v>
      </c>
      <c r="L42" s="109">
        <v>0</v>
      </c>
      <c r="M42" s="110">
        <v>0</v>
      </c>
      <c r="N42" s="127"/>
    </row>
    <row r="43" spans="1:14" ht="13.5" customHeight="1" x14ac:dyDescent="0.25">
      <c r="A43" s="858" t="s">
        <v>1128</v>
      </c>
      <c r="B43" s="742"/>
      <c r="C43" s="398">
        <v>0</v>
      </c>
      <c r="D43" s="109">
        <v>0</v>
      </c>
      <c r="E43" s="109">
        <v>0</v>
      </c>
      <c r="F43" s="109">
        <v>0</v>
      </c>
      <c r="G43" s="109">
        <v>0</v>
      </c>
      <c r="H43" s="109">
        <v>0</v>
      </c>
      <c r="I43" s="109">
        <v>0</v>
      </c>
      <c r="J43" s="173">
        <v>0</v>
      </c>
      <c r="K43" s="173">
        <v>0</v>
      </c>
      <c r="L43" s="109">
        <v>0</v>
      </c>
      <c r="M43" s="110">
        <v>0</v>
      </c>
      <c r="N43" s="127"/>
    </row>
    <row r="44" spans="1:14" ht="13.5" customHeight="1" x14ac:dyDescent="0.25">
      <c r="A44" s="728" t="s">
        <v>660</v>
      </c>
      <c r="B44" s="742"/>
      <c r="C44" s="729">
        <v>26980000</v>
      </c>
      <c r="D44" s="268">
        <v>0</v>
      </c>
      <c r="E44" s="268">
        <v>0</v>
      </c>
      <c r="F44" s="268">
        <v>0</v>
      </c>
      <c r="G44" s="268">
        <v>0</v>
      </c>
      <c r="H44" s="268">
        <v>0</v>
      </c>
      <c r="I44" s="268">
        <v>3050859</v>
      </c>
      <c r="J44" s="268">
        <v>3050859</v>
      </c>
      <c r="K44" s="268">
        <v>30030859</v>
      </c>
      <c r="L44" s="268">
        <v>28120720</v>
      </c>
      <c r="M44" s="269">
        <v>29639238.879999999</v>
      </c>
      <c r="N44" s="127"/>
    </row>
    <row r="45" spans="1:14" ht="13.5" customHeight="1" x14ac:dyDescent="0.25">
      <c r="A45" s="858" t="s">
        <v>1129</v>
      </c>
      <c r="B45" s="742"/>
      <c r="C45" s="398">
        <v>26980000</v>
      </c>
      <c r="D45" s="109">
        <v>0</v>
      </c>
      <c r="E45" s="109">
        <v>0</v>
      </c>
      <c r="F45" s="109">
        <v>0</v>
      </c>
      <c r="G45" s="109">
        <v>0</v>
      </c>
      <c r="H45" s="109">
        <v>0</v>
      </c>
      <c r="I45" s="109">
        <v>3050859</v>
      </c>
      <c r="J45" s="173">
        <v>3050859</v>
      </c>
      <c r="K45" s="173">
        <v>30030859</v>
      </c>
      <c r="L45" s="109">
        <v>28120720</v>
      </c>
      <c r="M45" s="110">
        <v>29639238.879999999</v>
      </c>
      <c r="N45" s="127"/>
    </row>
    <row r="46" spans="1:14" ht="13.5" customHeight="1" x14ac:dyDescent="0.25">
      <c r="A46" s="858" t="s">
        <v>1130</v>
      </c>
      <c r="B46" s="742"/>
      <c r="C46" s="398">
        <v>0</v>
      </c>
      <c r="D46" s="109">
        <v>0</v>
      </c>
      <c r="E46" s="109">
        <v>0</v>
      </c>
      <c r="F46" s="109">
        <v>0</v>
      </c>
      <c r="G46" s="109">
        <v>0</v>
      </c>
      <c r="H46" s="109">
        <v>0</v>
      </c>
      <c r="I46" s="109">
        <v>0</v>
      </c>
      <c r="J46" s="173">
        <v>0</v>
      </c>
      <c r="K46" s="173">
        <v>0</v>
      </c>
      <c r="L46" s="109">
        <v>0</v>
      </c>
      <c r="M46" s="110">
        <v>0</v>
      </c>
      <c r="N46" s="127"/>
    </row>
    <row r="47" spans="1:14" ht="13.5" customHeight="1" x14ac:dyDescent="0.25">
      <c r="A47" s="858" t="s">
        <v>1131</v>
      </c>
      <c r="B47" s="742"/>
      <c r="C47" s="398">
        <v>0</v>
      </c>
      <c r="D47" s="109">
        <v>0</v>
      </c>
      <c r="E47" s="109">
        <v>0</v>
      </c>
      <c r="F47" s="109">
        <v>0</v>
      </c>
      <c r="G47" s="109">
        <v>0</v>
      </c>
      <c r="H47" s="109">
        <v>0</v>
      </c>
      <c r="I47" s="109">
        <v>0</v>
      </c>
      <c r="J47" s="173">
        <v>0</v>
      </c>
      <c r="K47" s="173">
        <v>0</v>
      </c>
      <c r="L47" s="109">
        <v>0</v>
      </c>
      <c r="M47" s="110">
        <v>0</v>
      </c>
      <c r="N47" s="127"/>
    </row>
    <row r="48" spans="1:14" ht="13.5" customHeight="1" x14ac:dyDescent="0.25">
      <c r="A48" s="858" t="s">
        <v>1132</v>
      </c>
      <c r="B48" s="742"/>
      <c r="C48" s="398">
        <v>0</v>
      </c>
      <c r="D48" s="109">
        <v>0</v>
      </c>
      <c r="E48" s="109">
        <v>0</v>
      </c>
      <c r="F48" s="109">
        <v>0</v>
      </c>
      <c r="G48" s="109">
        <v>0</v>
      </c>
      <c r="H48" s="109">
        <v>0</v>
      </c>
      <c r="I48" s="109">
        <v>0</v>
      </c>
      <c r="J48" s="173">
        <v>0</v>
      </c>
      <c r="K48" s="173">
        <v>0</v>
      </c>
      <c r="L48" s="109">
        <v>0</v>
      </c>
      <c r="M48" s="110">
        <v>0</v>
      </c>
      <c r="N48" s="127"/>
    </row>
    <row r="49" spans="1:14" ht="13.5" customHeight="1" x14ac:dyDescent="0.25">
      <c r="A49" s="858" t="s">
        <v>667</v>
      </c>
      <c r="B49" s="742"/>
      <c r="C49" s="398">
        <v>0</v>
      </c>
      <c r="D49" s="109">
        <v>0</v>
      </c>
      <c r="E49" s="109">
        <v>0</v>
      </c>
      <c r="F49" s="109">
        <v>0</v>
      </c>
      <c r="G49" s="109">
        <v>0</v>
      </c>
      <c r="H49" s="109">
        <v>0</v>
      </c>
      <c r="I49" s="109">
        <v>0</v>
      </c>
      <c r="J49" s="173">
        <v>0</v>
      </c>
      <c r="K49" s="173">
        <v>0</v>
      </c>
      <c r="L49" s="109">
        <v>0</v>
      </c>
      <c r="M49" s="110">
        <v>0</v>
      </c>
      <c r="N49" s="127"/>
    </row>
    <row r="50" spans="1:14" ht="13.5" customHeight="1" x14ac:dyDescent="0.25">
      <c r="A50" s="728" t="s">
        <v>661</v>
      </c>
      <c r="B50" s="742"/>
      <c r="C50" s="729">
        <v>0</v>
      </c>
      <c r="D50" s="268">
        <v>0</v>
      </c>
      <c r="E50" s="268">
        <v>0</v>
      </c>
      <c r="F50" s="268">
        <v>0</v>
      </c>
      <c r="G50" s="268">
        <v>0</v>
      </c>
      <c r="H50" s="268">
        <v>0</v>
      </c>
      <c r="I50" s="268">
        <v>0</v>
      </c>
      <c r="J50" s="268">
        <v>0</v>
      </c>
      <c r="K50" s="268">
        <v>0</v>
      </c>
      <c r="L50" s="268">
        <v>0</v>
      </c>
      <c r="M50" s="269">
        <v>0</v>
      </c>
      <c r="N50" s="127"/>
    </row>
    <row r="51" spans="1:14" ht="13.5" customHeight="1" x14ac:dyDescent="0.25">
      <c r="A51" s="858" t="s">
        <v>1133</v>
      </c>
      <c r="B51" s="742"/>
      <c r="C51" s="398">
        <v>0</v>
      </c>
      <c r="D51" s="109">
        <v>0</v>
      </c>
      <c r="E51" s="109">
        <v>0</v>
      </c>
      <c r="F51" s="109">
        <v>0</v>
      </c>
      <c r="G51" s="109">
        <v>0</v>
      </c>
      <c r="H51" s="109">
        <v>0</v>
      </c>
      <c r="I51" s="109">
        <v>0</v>
      </c>
      <c r="J51" s="173">
        <v>0</v>
      </c>
      <c r="K51" s="173">
        <v>0</v>
      </c>
      <c r="L51" s="109">
        <v>0</v>
      </c>
      <c r="M51" s="110">
        <v>0</v>
      </c>
      <c r="N51" s="127"/>
    </row>
    <row r="52" spans="1:14" ht="13.5" customHeight="1" x14ac:dyDescent="0.25">
      <c r="A52" s="858" t="s">
        <v>1134</v>
      </c>
      <c r="B52" s="742"/>
      <c r="C52" s="398">
        <v>0</v>
      </c>
      <c r="D52" s="109">
        <v>0</v>
      </c>
      <c r="E52" s="109">
        <v>0</v>
      </c>
      <c r="F52" s="109">
        <v>0</v>
      </c>
      <c r="G52" s="109">
        <v>0</v>
      </c>
      <c r="H52" s="109">
        <v>0</v>
      </c>
      <c r="I52" s="109">
        <v>0</v>
      </c>
      <c r="J52" s="173">
        <v>0</v>
      </c>
      <c r="K52" s="173">
        <v>0</v>
      </c>
      <c r="L52" s="109">
        <v>0</v>
      </c>
      <c r="M52" s="110">
        <v>0</v>
      </c>
      <c r="N52" s="127"/>
    </row>
    <row r="53" spans="1:14" ht="13.5" customHeight="1" x14ac:dyDescent="0.25">
      <c r="A53" s="858" t="s">
        <v>667</v>
      </c>
      <c r="B53" s="742"/>
      <c r="C53" s="398">
        <v>0</v>
      </c>
      <c r="D53" s="109">
        <v>0</v>
      </c>
      <c r="E53" s="109">
        <v>0</v>
      </c>
      <c r="F53" s="109">
        <v>0</v>
      </c>
      <c r="G53" s="109">
        <v>0</v>
      </c>
      <c r="H53" s="109">
        <v>0</v>
      </c>
      <c r="I53" s="109">
        <v>0</v>
      </c>
      <c r="J53" s="173">
        <v>0</v>
      </c>
      <c r="K53" s="173">
        <v>0</v>
      </c>
      <c r="L53" s="109">
        <v>0</v>
      </c>
      <c r="M53" s="110">
        <v>0</v>
      </c>
      <c r="N53" s="127"/>
    </row>
    <row r="54" spans="1:14" ht="13.5" customHeight="1" x14ac:dyDescent="0.25">
      <c r="A54" s="107" t="s">
        <v>662</v>
      </c>
      <c r="B54" s="742"/>
      <c r="C54" s="726">
        <v>0</v>
      </c>
      <c r="D54" s="725">
        <v>0</v>
      </c>
      <c r="E54" s="725">
        <v>0</v>
      </c>
      <c r="F54" s="725">
        <v>0</v>
      </c>
      <c r="G54" s="725">
        <v>0</v>
      </c>
      <c r="H54" s="725">
        <v>0</v>
      </c>
      <c r="I54" s="725">
        <v>0</v>
      </c>
      <c r="J54" s="725">
        <v>0</v>
      </c>
      <c r="K54" s="725">
        <v>0</v>
      </c>
      <c r="L54" s="725">
        <v>0</v>
      </c>
      <c r="M54" s="727">
        <v>0</v>
      </c>
      <c r="N54" s="127"/>
    </row>
    <row r="55" spans="1:14" ht="13.5" customHeight="1" x14ac:dyDescent="0.25">
      <c r="A55" s="728" t="s">
        <v>663</v>
      </c>
      <c r="B55" s="742"/>
      <c r="C55" s="729">
        <v>0</v>
      </c>
      <c r="D55" s="268">
        <v>0</v>
      </c>
      <c r="E55" s="268">
        <v>0</v>
      </c>
      <c r="F55" s="268">
        <v>0</v>
      </c>
      <c r="G55" s="268">
        <v>0</v>
      </c>
      <c r="H55" s="268">
        <v>0</v>
      </c>
      <c r="I55" s="268">
        <v>0</v>
      </c>
      <c r="J55" s="268">
        <v>0</v>
      </c>
      <c r="K55" s="268">
        <v>0</v>
      </c>
      <c r="L55" s="268">
        <v>0</v>
      </c>
      <c r="M55" s="269">
        <v>0</v>
      </c>
      <c r="N55" s="127"/>
    </row>
    <row r="56" spans="1:14" ht="13.5" customHeight="1" x14ac:dyDescent="0.25">
      <c r="A56" s="858" t="s">
        <v>1135</v>
      </c>
      <c r="B56" s="742"/>
      <c r="C56" s="398">
        <v>0</v>
      </c>
      <c r="D56" s="109">
        <v>0</v>
      </c>
      <c r="E56" s="109">
        <v>0</v>
      </c>
      <c r="F56" s="109">
        <v>0</v>
      </c>
      <c r="G56" s="109">
        <v>0</v>
      </c>
      <c r="H56" s="109">
        <v>0</v>
      </c>
      <c r="I56" s="109">
        <v>0</v>
      </c>
      <c r="J56" s="173">
        <v>0</v>
      </c>
      <c r="K56" s="173">
        <v>0</v>
      </c>
      <c r="L56" s="109">
        <v>0</v>
      </c>
      <c r="M56" s="110">
        <v>0</v>
      </c>
      <c r="N56" s="127"/>
    </row>
    <row r="57" spans="1:14" ht="13.5" customHeight="1" x14ac:dyDescent="0.25">
      <c r="A57" s="858" t="s">
        <v>1136</v>
      </c>
      <c r="B57" s="742"/>
      <c r="C57" s="398">
        <v>0</v>
      </c>
      <c r="D57" s="109">
        <v>0</v>
      </c>
      <c r="E57" s="109">
        <v>0</v>
      </c>
      <c r="F57" s="109">
        <v>0</v>
      </c>
      <c r="G57" s="109">
        <v>0</v>
      </c>
      <c r="H57" s="109">
        <v>0</v>
      </c>
      <c r="I57" s="109">
        <v>0</v>
      </c>
      <c r="J57" s="173">
        <v>0</v>
      </c>
      <c r="K57" s="173">
        <v>0</v>
      </c>
      <c r="L57" s="109">
        <v>0</v>
      </c>
      <c r="M57" s="110">
        <v>0</v>
      </c>
      <c r="N57" s="127"/>
    </row>
    <row r="58" spans="1:14" ht="13.5" customHeight="1" x14ac:dyDescent="0.25">
      <c r="A58" s="728" t="s">
        <v>664</v>
      </c>
      <c r="B58" s="742"/>
      <c r="C58" s="729">
        <v>0</v>
      </c>
      <c r="D58" s="268">
        <v>0</v>
      </c>
      <c r="E58" s="268">
        <v>0</v>
      </c>
      <c r="F58" s="268">
        <v>0</v>
      </c>
      <c r="G58" s="268">
        <v>0</v>
      </c>
      <c r="H58" s="268">
        <v>0</v>
      </c>
      <c r="I58" s="268">
        <v>0</v>
      </c>
      <c r="J58" s="268">
        <v>0</v>
      </c>
      <c r="K58" s="268">
        <v>0</v>
      </c>
      <c r="L58" s="268">
        <v>0</v>
      </c>
      <c r="M58" s="269">
        <v>0</v>
      </c>
      <c r="N58" s="127"/>
    </row>
    <row r="59" spans="1:14" ht="13.5" customHeight="1" x14ac:dyDescent="0.25">
      <c r="A59" s="858" t="s">
        <v>1137</v>
      </c>
      <c r="B59" s="742"/>
      <c r="C59" s="398">
        <v>0</v>
      </c>
      <c r="D59" s="109">
        <v>0</v>
      </c>
      <c r="E59" s="109">
        <v>0</v>
      </c>
      <c r="F59" s="109">
        <v>0</v>
      </c>
      <c r="G59" s="109">
        <v>0</v>
      </c>
      <c r="H59" s="109">
        <v>0</v>
      </c>
      <c r="I59" s="109">
        <v>0</v>
      </c>
      <c r="J59" s="173">
        <v>0</v>
      </c>
      <c r="K59" s="173">
        <v>0</v>
      </c>
      <c r="L59" s="109">
        <v>0</v>
      </c>
      <c r="M59" s="110">
        <v>0</v>
      </c>
      <c r="N59" s="127"/>
    </row>
    <row r="60" spans="1:14" ht="13.5" customHeight="1" x14ac:dyDescent="0.25">
      <c r="A60" s="858" t="s">
        <v>1138</v>
      </c>
      <c r="B60" s="742"/>
      <c r="C60" s="398">
        <v>0</v>
      </c>
      <c r="D60" s="109">
        <v>0</v>
      </c>
      <c r="E60" s="109">
        <v>0</v>
      </c>
      <c r="F60" s="109">
        <v>0</v>
      </c>
      <c r="G60" s="109">
        <v>0</v>
      </c>
      <c r="H60" s="109">
        <v>0</v>
      </c>
      <c r="I60" s="109">
        <v>0</v>
      </c>
      <c r="J60" s="173">
        <v>0</v>
      </c>
      <c r="K60" s="173">
        <v>0</v>
      </c>
      <c r="L60" s="109">
        <v>0</v>
      </c>
      <c r="M60" s="110">
        <v>0</v>
      </c>
      <c r="N60" s="127"/>
    </row>
    <row r="61" spans="1:14" ht="13.5" customHeight="1" x14ac:dyDescent="0.25">
      <c r="A61" s="728" t="s">
        <v>665</v>
      </c>
      <c r="B61" s="742"/>
      <c r="C61" s="729">
        <v>0</v>
      </c>
      <c r="D61" s="268">
        <v>0</v>
      </c>
      <c r="E61" s="268">
        <v>0</v>
      </c>
      <c r="F61" s="268">
        <v>0</v>
      </c>
      <c r="G61" s="268">
        <v>0</v>
      </c>
      <c r="H61" s="268">
        <v>0</v>
      </c>
      <c r="I61" s="268">
        <v>0</v>
      </c>
      <c r="J61" s="268">
        <v>0</v>
      </c>
      <c r="K61" s="268">
        <v>0</v>
      </c>
      <c r="L61" s="268">
        <v>0</v>
      </c>
      <c r="M61" s="269">
        <v>0</v>
      </c>
      <c r="N61" s="127"/>
    </row>
    <row r="62" spans="1:14" ht="13.5" customHeight="1" x14ac:dyDescent="0.25">
      <c r="A62" s="858" t="s">
        <v>1139</v>
      </c>
      <c r="B62" s="742"/>
      <c r="C62" s="398">
        <v>0</v>
      </c>
      <c r="D62" s="109">
        <v>0</v>
      </c>
      <c r="E62" s="109">
        <v>0</v>
      </c>
      <c r="F62" s="109">
        <v>0</v>
      </c>
      <c r="G62" s="109">
        <v>0</v>
      </c>
      <c r="H62" s="109">
        <v>0</v>
      </c>
      <c r="I62" s="109">
        <v>0</v>
      </c>
      <c r="J62" s="173">
        <v>0</v>
      </c>
      <c r="K62" s="173">
        <v>0</v>
      </c>
      <c r="L62" s="109">
        <v>0</v>
      </c>
      <c r="M62" s="110">
        <v>0</v>
      </c>
      <c r="N62" s="127"/>
    </row>
    <row r="63" spans="1:14" ht="13.5" customHeight="1" x14ac:dyDescent="0.25">
      <c r="A63" s="858" t="s">
        <v>1140</v>
      </c>
      <c r="B63" s="742"/>
      <c r="C63" s="398">
        <v>0</v>
      </c>
      <c r="D63" s="109">
        <v>0</v>
      </c>
      <c r="E63" s="109">
        <v>0</v>
      </c>
      <c r="F63" s="109">
        <v>0</v>
      </c>
      <c r="G63" s="109">
        <v>0</v>
      </c>
      <c r="H63" s="109">
        <v>0</v>
      </c>
      <c r="I63" s="109">
        <v>0</v>
      </c>
      <c r="J63" s="173">
        <v>0</v>
      </c>
      <c r="K63" s="173">
        <v>0</v>
      </c>
      <c r="L63" s="109">
        <v>0</v>
      </c>
      <c r="M63" s="110">
        <v>0</v>
      </c>
      <c r="N63" s="127"/>
    </row>
    <row r="64" spans="1:14" ht="13.5" customHeight="1" x14ac:dyDescent="0.25">
      <c r="A64" s="858" t="s">
        <v>1141</v>
      </c>
      <c r="B64" s="742"/>
      <c r="C64" s="398">
        <v>0</v>
      </c>
      <c r="D64" s="109">
        <v>0</v>
      </c>
      <c r="E64" s="109">
        <v>0</v>
      </c>
      <c r="F64" s="109">
        <v>0</v>
      </c>
      <c r="G64" s="109">
        <v>0</v>
      </c>
      <c r="H64" s="109">
        <v>0</v>
      </c>
      <c r="I64" s="109">
        <v>0</v>
      </c>
      <c r="J64" s="173">
        <v>0</v>
      </c>
      <c r="K64" s="173">
        <v>0</v>
      </c>
      <c r="L64" s="109">
        <v>0</v>
      </c>
      <c r="M64" s="110">
        <v>0</v>
      </c>
      <c r="N64" s="127"/>
    </row>
    <row r="65" spans="1:14" ht="13.5" customHeight="1" x14ac:dyDescent="0.25">
      <c r="A65" s="728" t="s">
        <v>666</v>
      </c>
      <c r="B65" s="742"/>
      <c r="C65" s="729">
        <v>0</v>
      </c>
      <c r="D65" s="268">
        <v>0</v>
      </c>
      <c r="E65" s="268">
        <v>0</v>
      </c>
      <c r="F65" s="268">
        <v>0</v>
      </c>
      <c r="G65" s="268">
        <v>0</v>
      </c>
      <c r="H65" s="268">
        <v>0</v>
      </c>
      <c r="I65" s="268">
        <v>0</v>
      </c>
      <c r="J65" s="268">
        <v>0</v>
      </c>
      <c r="K65" s="268">
        <v>0</v>
      </c>
      <c r="L65" s="268">
        <v>0</v>
      </c>
      <c r="M65" s="269">
        <v>0</v>
      </c>
      <c r="N65" s="127"/>
    </row>
    <row r="66" spans="1:14" ht="13.5" customHeight="1" x14ac:dyDescent="0.25">
      <c r="A66" s="858" t="s">
        <v>1142</v>
      </c>
      <c r="B66" s="742"/>
      <c r="C66" s="398">
        <v>0</v>
      </c>
      <c r="D66" s="109">
        <v>0</v>
      </c>
      <c r="E66" s="109">
        <v>0</v>
      </c>
      <c r="F66" s="109">
        <v>0</v>
      </c>
      <c r="G66" s="109">
        <v>0</v>
      </c>
      <c r="H66" s="109">
        <v>0</v>
      </c>
      <c r="I66" s="109">
        <v>0</v>
      </c>
      <c r="J66" s="173">
        <v>0</v>
      </c>
      <c r="K66" s="173">
        <v>0</v>
      </c>
      <c r="L66" s="109">
        <v>0</v>
      </c>
      <c r="M66" s="110">
        <v>0</v>
      </c>
      <c r="N66" s="127"/>
    </row>
    <row r="67" spans="1:14" ht="13.5" customHeight="1" x14ac:dyDescent="0.25">
      <c r="A67" s="107" t="s">
        <v>667</v>
      </c>
      <c r="B67" s="742"/>
      <c r="C67" s="726">
        <v>733194</v>
      </c>
      <c r="D67" s="725">
        <v>0</v>
      </c>
      <c r="E67" s="725">
        <v>0</v>
      </c>
      <c r="F67" s="725">
        <v>0</v>
      </c>
      <c r="G67" s="725">
        <v>0</v>
      </c>
      <c r="H67" s="725">
        <v>0</v>
      </c>
      <c r="I67" s="725">
        <v>0</v>
      </c>
      <c r="J67" s="725">
        <v>0</v>
      </c>
      <c r="K67" s="725">
        <v>733194</v>
      </c>
      <c r="L67" s="725">
        <v>589021.576</v>
      </c>
      <c r="M67" s="727">
        <v>620828.74110400002</v>
      </c>
      <c r="N67" s="127"/>
    </row>
    <row r="68" spans="1:14" ht="13.5" customHeight="1" x14ac:dyDescent="0.25">
      <c r="A68" s="728" t="s">
        <v>1143</v>
      </c>
      <c r="B68" s="742"/>
      <c r="C68" s="398">
        <v>0</v>
      </c>
      <c r="D68" s="109">
        <v>0</v>
      </c>
      <c r="E68" s="109">
        <v>0</v>
      </c>
      <c r="F68" s="109">
        <v>0</v>
      </c>
      <c r="G68" s="109">
        <v>0</v>
      </c>
      <c r="H68" s="109">
        <v>0</v>
      </c>
      <c r="I68" s="109">
        <v>0</v>
      </c>
      <c r="J68" s="173">
        <v>0</v>
      </c>
      <c r="K68" s="173">
        <v>0</v>
      </c>
      <c r="L68" s="109">
        <v>0</v>
      </c>
      <c r="M68" s="110">
        <v>0</v>
      </c>
      <c r="N68" s="127"/>
    </row>
    <row r="69" spans="1:14" ht="13.5" customHeight="1" x14ac:dyDescent="0.25">
      <c r="A69" s="728" t="s">
        <v>527</v>
      </c>
      <c r="B69" s="742"/>
      <c r="C69" s="398">
        <v>0</v>
      </c>
      <c r="D69" s="109">
        <v>0</v>
      </c>
      <c r="E69" s="109">
        <v>0</v>
      </c>
      <c r="F69" s="109">
        <v>0</v>
      </c>
      <c r="G69" s="109">
        <v>0</v>
      </c>
      <c r="H69" s="109">
        <v>0</v>
      </c>
      <c r="I69" s="109">
        <v>0</v>
      </c>
      <c r="J69" s="173">
        <v>0</v>
      </c>
      <c r="K69" s="173">
        <v>0</v>
      </c>
      <c r="L69" s="109">
        <v>0</v>
      </c>
      <c r="M69" s="110">
        <v>0</v>
      </c>
      <c r="N69" s="127"/>
    </row>
    <row r="70" spans="1:14" ht="13.5" customHeight="1" x14ac:dyDescent="0.25">
      <c r="A70" s="728" t="s">
        <v>1144</v>
      </c>
      <c r="B70" s="742"/>
      <c r="C70" s="398">
        <v>733194</v>
      </c>
      <c r="D70" s="109">
        <v>0</v>
      </c>
      <c r="E70" s="109">
        <v>0</v>
      </c>
      <c r="F70" s="109">
        <v>0</v>
      </c>
      <c r="G70" s="109">
        <v>0</v>
      </c>
      <c r="H70" s="109">
        <v>0</v>
      </c>
      <c r="I70" s="109">
        <v>0</v>
      </c>
      <c r="J70" s="173">
        <v>0</v>
      </c>
      <c r="K70" s="173">
        <v>733194</v>
      </c>
      <c r="L70" s="109">
        <v>589021.576</v>
      </c>
      <c r="M70" s="110">
        <v>620828.74110400002</v>
      </c>
      <c r="N70" s="127"/>
    </row>
    <row r="71" spans="1:14" ht="13.5" customHeight="1" x14ac:dyDescent="0.25">
      <c r="A71" s="728" t="s">
        <v>1145</v>
      </c>
      <c r="B71" s="741"/>
      <c r="C71" s="398">
        <v>0</v>
      </c>
      <c r="D71" s="109">
        <v>0</v>
      </c>
      <c r="E71" s="109">
        <v>0</v>
      </c>
      <c r="F71" s="109">
        <v>0</v>
      </c>
      <c r="G71" s="109">
        <v>0</v>
      </c>
      <c r="H71" s="109">
        <v>0</v>
      </c>
      <c r="I71" s="109">
        <v>0</v>
      </c>
      <c r="J71" s="173">
        <v>0</v>
      </c>
      <c r="K71" s="173">
        <v>0</v>
      </c>
      <c r="L71" s="109">
        <v>0</v>
      </c>
      <c r="M71" s="110">
        <v>0</v>
      </c>
      <c r="N71" s="127"/>
    </row>
    <row r="72" spans="1:14" ht="13.5" customHeight="1" x14ac:dyDescent="0.25">
      <c r="A72" s="728" t="s">
        <v>528</v>
      </c>
      <c r="B72" s="741"/>
      <c r="C72" s="398">
        <v>0</v>
      </c>
      <c r="D72" s="109">
        <v>0</v>
      </c>
      <c r="E72" s="109">
        <v>0</v>
      </c>
      <c r="F72" s="109">
        <v>0</v>
      </c>
      <c r="G72" s="109">
        <v>0</v>
      </c>
      <c r="H72" s="109">
        <v>0</v>
      </c>
      <c r="I72" s="109">
        <v>0</v>
      </c>
      <c r="J72" s="173">
        <v>0</v>
      </c>
      <c r="K72" s="173">
        <v>0</v>
      </c>
      <c r="L72" s="109">
        <v>0</v>
      </c>
      <c r="M72" s="110">
        <v>0</v>
      </c>
      <c r="N72" s="127"/>
    </row>
    <row r="73" spans="1:14" ht="13.5" customHeight="1" x14ac:dyDescent="0.25">
      <c r="A73" s="276" t="s">
        <v>668</v>
      </c>
      <c r="B73" s="741">
        <v>2</v>
      </c>
      <c r="C73" s="595">
        <v>53339688</v>
      </c>
      <c r="D73" s="593">
        <v>0</v>
      </c>
      <c r="E73" s="593">
        <v>0</v>
      </c>
      <c r="F73" s="593">
        <v>0</v>
      </c>
      <c r="G73" s="593">
        <v>0</v>
      </c>
      <c r="H73" s="593">
        <v>0</v>
      </c>
      <c r="I73" s="593">
        <v>4556787.3100000005</v>
      </c>
      <c r="J73" s="593">
        <v>4556787.3100000005</v>
      </c>
      <c r="K73" s="593">
        <v>57896475.310000002</v>
      </c>
      <c r="L73" s="593">
        <v>56061054.252000004</v>
      </c>
      <c r="M73" s="731">
        <v>61400085.181607999</v>
      </c>
      <c r="N73" s="127"/>
    </row>
    <row r="74" spans="1:14" ht="6" customHeight="1" x14ac:dyDescent="0.25">
      <c r="A74" s="275"/>
      <c r="B74" s="741"/>
      <c r="C74" s="240"/>
      <c r="D74" s="75"/>
      <c r="E74" s="75"/>
      <c r="F74" s="75"/>
      <c r="G74" s="75"/>
      <c r="H74" s="75"/>
      <c r="I74" s="75"/>
      <c r="J74" s="171"/>
      <c r="K74" s="171"/>
      <c r="L74" s="75"/>
      <c r="M74" s="76"/>
      <c r="N74" s="127"/>
    </row>
    <row r="75" spans="1:14" ht="13.5" customHeight="1" x14ac:dyDescent="0.25">
      <c r="A75" s="255" t="s">
        <v>669</v>
      </c>
      <c r="B75" s="743"/>
      <c r="C75" s="240"/>
      <c r="D75" s="75"/>
      <c r="E75" s="75"/>
      <c r="F75" s="75"/>
      <c r="G75" s="75"/>
      <c r="H75" s="75"/>
      <c r="I75" s="75"/>
      <c r="J75" s="171"/>
      <c r="K75" s="171"/>
      <c r="L75" s="75"/>
      <c r="M75" s="76"/>
      <c r="N75" s="127"/>
    </row>
    <row r="76" spans="1:14" ht="13.5" customHeight="1" x14ac:dyDescent="0.25">
      <c r="A76" s="107" t="s">
        <v>1107</v>
      </c>
      <c r="B76" s="743"/>
      <c r="C76" s="726">
        <v>17742782</v>
      </c>
      <c r="D76" s="725">
        <v>0</v>
      </c>
      <c r="E76" s="725">
        <v>0</v>
      </c>
      <c r="F76" s="725">
        <v>0</v>
      </c>
      <c r="G76" s="725">
        <v>0</v>
      </c>
      <c r="H76" s="725">
        <v>0</v>
      </c>
      <c r="I76" s="725">
        <v>2968797.06</v>
      </c>
      <c r="J76" s="725">
        <v>2968797.06</v>
      </c>
      <c r="K76" s="725">
        <v>20711579.059999999</v>
      </c>
      <c r="L76" s="725">
        <v>17799361.200000003</v>
      </c>
      <c r="M76" s="727">
        <v>18855823.246896002</v>
      </c>
      <c r="N76" s="127"/>
    </row>
    <row r="77" spans="1:14" ht="13.5" customHeight="1" x14ac:dyDescent="0.25">
      <c r="A77" s="728" t="s">
        <v>649</v>
      </c>
      <c r="B77" s="743"/>
      <c r="C77" s="718">
        <v>5759989</v>
      </c>
      <c r="D77" s="263">
        <v>0</v>
      </c>
      <c r="E77" s="263">
        <v>0</v>
      </c>
      <c r="F77" s="263">
        <v>0</v>
      </c>
      <c r="G77" s="263">
        <v>0</v>
      </c>
      <c r="H77" s="263">
        <v>0</v>
      </c>
      <c r="I77" s="263">
        <v>902385</v>
      </c>
      <c r="J77" s="263">
        <v>902385</v>
      </c>
      <c r="K77" s="263">
        <v>6662374</v>
      </c>
      <c r="L77" s="263">
        <v>6095235.2320000008</v>
      </c>
      <c r="M77" s="264">
        <v>6450230.8246960007</v>
      </c>
      <c r="N77" s="127"/>
    </row>
    <row r="78" spans="1:14" ht="13.5" customHeight="1" x14ac:dyDescent="0.25">
      <c r="A78" s="858" t="s">
        <v>1108</v>
      </c>
      <c r="B78" s="743"/>
      <c r="C78" s="398">
        <v>3820211</v>
      </c>
      <c r="D78" s="109">
        <v>0</v>
      </c>
      <c r="E78" s="109">
        <v>0</v>
      </c>
      <c r="F78" s="109">
        <v>0</v>
      </c>
      <c r="G78" s="109">
        <v>0</v>
      </c>
      <c r="H78" s="109">
        <v>0</v>
      </c>
      <c r="I78" s="109">
        <v>341109</v>
      </c>
      <c r="J78" s="173">
        <v>341109</v>
      </c>
      <c r="K78" s="173">
        <v>4161320</v>
      </c>
      <c r="L78" s="109">
        <v>4028952.2680000002</v>
      </c>
      <c r="M78" s="110">
        <v>4249132.1559040006</v>
      </c>
      <c r="N78" s="127"/>
    </row>
    <row r="79" spans="1:14" ht="13.5" customHeight="1" x14ac:dyDescent="0.25">
      <c r="A79" s="858" t="s">
        <v>1109</v>
      </c>
      <c r="B79" s="743"/>
      <c r="C79" s="398">
        <v>1939778</v>
      </c>
      <c r="D79" s="109">
        <v>0</v>
      </c>
      <c r="E79" s="109">
        <v>0</v>
      </c>
      <c r="F79" s="109">
        <v>0</v>
      </c>
      <c r="G79" s="109">
        <v>0</v>
      </c>
      <c r="H79" s="109">
        <v>0</v>
      </c>
      <c r="I79" s="109">
        <v>561276</v>
      </c>
      <c r="J79" s="173">
        <v>561276</v>
      </c>
      <c r="K79" s="173">
        <v>2501054</v>
      </c>
      <c r="L79" s="109">
        <v>2066282.9640000002</v>
      </c>
      <c r="M79" s="110">
        <v>2201098.6687920005</v>
      </c>
      <c r="N79" s="127"/>
    </row>
    <row r="80" spans="1:14" ht="13.5" customHeight="1" x14ac:dyDescent="0.25">
      <c r="A80" s="728" t="s">
        <v>650</v>
      </c>
      <c r="B80" s="743"/>
      <c r="C80" s="1136">
        <v>4556249</v>
      </c>
      <c r="D80" s="497">
        <v>0</v>
      </c>
      <c r="E80" s="497">
        <v>0</v>
      </c>
      <c r="F80" s="497">
        <v>0</v>
      </c>
      <c r="G80" s="497">
        <v>0</v>
      </c>
      <c r="H80" s="497">
        <v>0</v>
      </c>
      <c r="I80" s="907">
        <v>2024629</v>
      </c>
      <c r="J80" s="909">
        <v>2024629</v>
      </c>
      <c r="K80" s="909">
        <v>6580878</v>
      </c>
      <c r="L80" s="907">
        <v>4811648.68</v>
      </c>
      <c r="M80" s="1137">
        <v>5081476.574632002</v>
      </c>
      <c r="N80" s="127"/>
    </row>
    <row r="81" spans="1:14" ht="13.5" customHeight="1" x14ac:dyDescent="0.25">
      <c r="A81" s="728" t="s">
        <v>651</v>
      </c>
      <c r="B81" s="743"/>
      <c r="C81" s="718">
        <v>7426544</v>
      </c>
      <c r="D81" s="263">
        <v>0</v>
      </c>
      <c r="E81" s="263">
        <v>0</v>
      </c>
      <c r="F81" s="263">
        <v>0</v>
      </c>
      <c r="G81" s="263">
        <v>0</v>
      </c>
      <c r="H81" s="263">
        <v>0</v>
      </c>
      <c r="I81" s="263">
        <v>41783.06</v>
      </c>
      <c r="J81" s="263">
        <v>41783.06</v>
      </c>
      <c r="K81" s="263">
        <v>7468327.0599999996</v>
      </c>
      <c r="L81" s="263">
        <v>6892477.2880000006</v>
      </c>
      <c r="M81" s="264">
        <v>7324115.8475680007</v>
      </c>
      <c r="N81" s="127"/>
    </row>
    <row r="82" spans="1:14" ht="13.5" customHeight="1" x14ac:dyDescent="0.25">
      <c r="A82" s="858" t="s">
        <v>1110</v>
      </c>
      <c r="B82" s="743"/>
      <c r="C82" s="398">
        <v>0</v>
      </c>
      <c r="D82" s="109">
        <v>0</v>
      </c>
      <c r="E82" s="109">
        <v>0</v>
      </c>
      <c r="F82" s="109">
        <v>0</v>
      </c>
      <c r="G82" s="109">
        <v>0</v>
      </c>
      <c r="H82" s="109">
        <v>0</v>
      </c>
      <c r="I82" s="109">
        <v>0</v>
      </c>
      <c r="J82" s="173">
        <v>0</v>
      </c>
      <c r="K82" s="173">
        <v>0</v>
      </c>
      <c r="L82" s="109">
        <v>0</v>
      </c>
      <c r="M82" s="110">
        <v>0</v>
      </c>
      <c r="N82" s="127"/>
    </row>
    <row r="83" spans="1:14" ht="13.5" customHeight="1" x14ac:dyDescent="0.25">
      <c r="A83" s="858" t="s">
        <v>1111</v>
      </c>
      <c r="B83" s="743"/>
      <c r="C83" s="398">
        <v>0</v>
      </c>
      <c r="D83" s="109">
        <v>0</v>
      </c>
      <c r="E83" s="109">
        <v>0</v>
      </c>
      <c r="F83" s="109">
        <v>0</v>
      </c>
      <c r="G83" s="109">
        <v>0</v>
      </c>
      <c r="H83" s="109">
        <v>0</v>
      </c>
      <c r="I83" s="109">
        <v>0</v>
      </c>
      <c r="J83" s="173">
        <v>0</v>
      </c>
      <c r="K83" s="173">
        <v>0</v>
      </c>
      <c r="L83" s="109">
        <v>0</v>
      </c>
      <c r="M83" s="110">
        <v>0</v>
      </c>
      <c r="N83" s="127"/>
    </row>
    <row r="84" spans="1:14" ht="13.5" customHeight="1" x14ac:dyDescent="0.25">
      <c r="A84" s="858" t="s">
        <v>1112</v>
      </c>
      <c r="B84" s="743"/>
      <c r="C84" s="398">
        <v>0</v>
      </c>
      <c r="D84" s="109">
        <v>0</v>
      </c>
      <c r="E84" s="109">
        <v>0</v>
      </c>
      <c r="F84" s="109">
        <v>0</v>
      </c>
      <c r="G84" s="109">
        <v>0</v>
      </c>
      <c r="H84" s="109">
        <v>0</v>
      </c>
      <c r="I84" s="109">
        <v>0</v>
      </c>
      <c r="J84" s="173">
        <v>0</v>
      </c>
      <c r="K84" s="173">
        <v>0</v>
      </c>
      <c r="L84" s="109">
        <v>0</v>
      </c>
      <c r="M84" s="110">
        <v>0</v>
      </c>
      <c r="N84" s="127"/>
    </row>
    <row r="85" spans="1:14" ht="13.5" customHeight="1" x14ac:dyDescent="0.25">
      <c r="A85" s="858" t="s">
        <v>1113</v>
      </c>
      <c r="B85" s="743"/>
      <c r="C85" s="398">
        <v>7426544</v>
      </c>
      <c r="D85" s="109">
        <v>0</v>
      </c>
      <c r="E85" s="109">
        <v>0</v>
      </c>
      <c r="F85" s="109">
        <v>0</v>
      </c>
      <c r="G85" s="109">
        <v>0</v>
      </c>
      <c r="H85" s="109">
        <v>0</v>
      </c>
      <c r="I85" s="109">
        <v>41783.06</v>
      </c>
      <c r="J85" s="173">
        <v>41783.06</v>
      </c>
      <c r="K85" s="173">
        <v>7468327.0599999996</v>
      </c>
      <c r="L85" s="109">
        <v>6892477.2880000006</v>
      </c>
      <c r="M85" s="110">
        <v>7324115.8475680007</v>
      </c>
      <c r="N85" s="127"/>
    </row>
    <row r="86" spans="1:14" ht="13.5" customHeight="1" x14ac:dyDescent="0.25">
      <c r="A86" s="107" t="s">
        <v>652</v>
      </c>
      <c r="B86" s="743"/>
      <c r="C86" s="726">
        <v>3082176</v>
      </c>
      <c r="D86" s="725">
        <v>0</v>
      </c>
      <c r="E86" s="725">
        <v>0</v>
      </c>
      <c r="F86" s="725">
        <v>0</v>
      </c>
      <c r="G86" s="725">
        <v>0</v>
      </c>
      <c r="H86" s="725">
        <v>0</v>
      </c>
      <c r="I86" s="725">
        <v>171581</v>
      </c>
      <c r="J86" s="725">
        <v>171581</v>
      </c>
      <c r="K86" s="725">
        <v>3253757</v>
      </c>
      <c r="L86" s="725">
        <v>3285012.6359999999</v>
      </c>
      <c r="M86" s="727">
        <v>3501277.5913200025</v>
      </c>
      <c r="N86" s="127"/>
    </row>
    <row r="87" spans="1:14" ht="13.5" customHeight="1" x14ac:dyDescent="0.25">
      <c r="A87" s="728" t="s">
        <v>653</v>
      </c>
      <c r="B87" s="743"/>
      <c r="C87" s="729">
        <v>0</v>
      </c>
      <c r="D87" s="268">
        <v>0</v>
      </c>
      <c r="E87" s="268">
        <v>0</v>
      </c>
      <c r="F87" s="268">
        <v>0</v>
      </c>
      <c r="G87" s="268">
        <v>0</v>
      </c>
      <c r="H87" s="268">
        <v>0</v>
      </c>
      <c r="I87" s="268">
        <v>0</v>
      </c>
      <c r="J87" s="268">
        <v>0</v>
      </c>
      <c r="K87" s="268">
        <v>0</v>
      </c>
      <c r="L87" s="268">
        <v>0</v>
      </c>
      <c r="M87" s="269">
        <v>0</v>
      </c>
      <c r="N87" s="127"/>
    </row>
    <row r="88" spans="1:14" ht="13.5" customHeight="1" x14ac:dyDescent="0.25">
      <c r="A88" s="858" t="s">
        <v>1114</v>
      </c>
      <c r="B88" s="743"/>
      <c r="C88" s="398">
        <v>0</v>
      </c>
      <c r="D88" s="109">
        <v>0</v>
      </c>
      <c r="E88" s="109">
        <v>0</v>
      </c>
      <c r="F88" s="109">
        <v>0</v>
      </c>
      <c r="G88" s="109">
        <v>0</v>
      </c>
      <c r="H88" s="109">
        <v>0</v>
      </c>
      <c r="I88" s="109">
        <v>0</v>
      </c>
      <c r="J88" s="173">
        <v>0</v>
      </c>
      <c r="K88" s="173">
        <v>0</v>
      </c>
      <c r="L88" s="109">
        <v>0</v>
      </c>
      <c r="M88" s="110">
        <v>0</v>
      </c>
      <c r="N88" s="127"/>
    </row>
    <row r="89" spans="1:14" ht="13.5" customHeight="1" x14ac:dyDescent="0.25">
      <c r="A89" s="858" t="s">
        <v>1115</v>
      </c>
      <c r="B89" s="743"/>
      <c r="C89" s="398">
        <v>0</v>
      </c>
      <c r="D89" s="109">
        <v>0</v>
      </c>
      <c r="E89" s="109">
        <v>0</v>
      </c>
      <c r="F89" s="109">
        <v>0</v>
      </c>
      <c r="G89" s="109">
        <v>0</v>
      </c>
      <c r="H89" s="109">
        <v>0</v>
      </c>
      <c r="I89" s="109">
        <v>0</v>
      </c>
      <c r="J89" s="173">
        <v>0</v>
      </c>
      <c r="K89" s="173">
        <v>0</v>
      </c>
      <c r="L89" s="109">
        <v>0</v>
      </c>
      <c r="M89" s="110">
        <v>0</v>
      </c>
      <c r="N89" s="127"/>
    </row>
    <row r="90" spans="1:14" ht="13.5" customHeight="1" x14ac:dyDescent="0.25">
      <c r="A90" s="858" t="s">
        <v>1116</v>
      </c>
      <c r="B90" s="743"/>
      <c r="C90" s="398">
        <v>0</v>
      </c>
      <c r="D90" s="109">
        <v>0</v>
      </c>
      <c r="E90" s="109">
        <v>0</v>
      </c>
      <c r="F90" s="109">
        <v>0</v>
      </c>
      <c r="G90" s="109">
        <v>0</v>
      </c>
      <c r="H90" s="109">
        <v>0</v>
      </c>
      <c r="I90" s="109">
        <v>0</v>
      </c>
      <c r="J90" s="173">
        <v>0</v>
      </c>
      <c r="K90" s="173">
        <v>0</v>
      </c>
      <c r="L90" s="109">
        <v>0</v>
      </c>
      <c r="M90" s="110">
        <v>0</v>
      </c>
      <c r="N90" s="127"/>
    </row>
    <row r="91" spans="1:14" ht="13.5" customHeight="1" x14ac:dyDescent="0.25">
      <c r="A91" s="858" t="s">
        <v>1117</v>
      </c>
      <c r="B91" s="743"/>
      <c r="C91" s="398">
        <v>0</v>
      </c>
      <c r="D91" s="109">
        <v>0</v>
      </c>
      <c r="E91" s="109">
        <v>0</v>
      </c>
      <c r="F91" s="109">
        <v>0</v>
      </c>
      <c r="G91" s="109">
        <v>0</v>
      </c>
      <c r="H91" s="109">
        <v>0</v>
      </c>
      <c r="I91" s="109">
        <v>0</v>
      </c>
      <c r="J91" s="173">
        <v>0</v>
      </c>
      <c r="K91" s="173">
        <v>0</v>
      </c>
      <c r="L91" s="109">
        <v>0</v>
      </c>
      <c r="M91" s="110">
        <v>0</v>
      </c>
      <c r="N91" s="127"/>
    </row>
    <row r="92" spans="1:14" ht="13.5" customHeight="1" x14ac:dyDescent="0.25">
      <c r="A92" s="858" t="s">
        <v>1118</v>
      </c>
      <c r="B92" s="743"/>
      <c r="C92" s="398">
        <v>0</v>
      </c>
      <c r="D92" s="109">
        <v>0</v>
      </c>
      <c r="E92" s="109">
        <v>0</v>
      </c>
      <c r="F92" s="109">
        <v>0</v>
      </c>
      <c r="G92" s="109">
        <v>0</v>
      </c>
      <c r="H92" s="109">
        <v>0</v>
      </c>
      <c r="I92" s="109">
        <v>0</v>
      </c>
      <c r="J92" s="173">
        <v>0</v>
      </c>
      <c r="K92" s="173">
        <v>0</v>
      </c>
      <c r="L92" s="109">
        <v>0</v>
      </c>
      <c r="M92" s="110">
        <v>0</v>
      </c>
      <c r="N92" s="127"/>
    </row>
    <row r="93" spans="1:14" ht="13.5" customHeight="1" x14ac:dyDescent="0.25">
      <c r="A93" s="858" t="s">
        <v>1119</v>
      </c>
      <c r="B93" s="743"/>
      <c r="C93" s="398">
        <v>0</v>
      </c>
      <c r="D93" s="109">
        <v>0</v>
      </c>
      <c r="E93" s="109">
        <v>0</v>
      </c>
      <c r="F93" s="109">
        <v>0</v>
      </c>
      <c r="G93" s="109">
        <v>0</v>
      </c>
      <c r="H93" s="109">
        <v>0</v>
      </c>
      <c r="I93" s="109">
        <v>0</v>
      </c>
      <c r="J93" s="173">
        <v>0</v>
      </c>
      <c r="K93" s="173">
        <v>0</v>
      </c>
      <c r="L93" s="109">
        <v>0</v>
      </c>
      <c r="M93" s="110">
        <v>0</v>
      </c>
      <c r="N93" s="127"/>
    </row>
    <row r="94" spans="1:14" ht="13.5" customHeight="1" x14ac:dyDescent="0.25">
      <c r="A94" s="858" t="s">
        <v>1120</v>
      </c>
      <c r="B94" s="743"/>
      <c r="C94" s="398">
        <v>0</v>
      </c>
      <c r="D94" s="109">
        <v>0</v>
      </c>
      <c r="E94" s="109">
        <v>0</v>
      </c>
      <c r="F94" s="109">
        <v>0</v>
      </c>
      <c r="G94" s="109">
        <v>0</v>
      </c>
      <c r="H94" s="109">
        <v>0</v>
      </c>
      <c r="I94" s="109">
        <v>0</v>
      </c>
      <c r="J94" s="173">
        <v>0</v>
      </c>
      <c r="K94" s="173">
        <v>0</v>
      </c>
      <c r="L94" s="109">
        <v>0</v>
      </c>
      <c r="M94" s="110">
        <v>0</v>
      </c>
      <c r="N94" s="127"/>
    </row>
    <row r="95" spans="1:14" ht="13.5" customHeight="1" x14ac:dyDescent="0.25">
      <c r="A95" s="858" t="s">
        <v>1121</v>
      </c>
      <c r="B95" s="743"/>
      <c r="C95" s="500">
        <v>0</v>
      </c>
      <c r="D95" s="109">
        <v>0</v>
      </c>
      <c r="E95" s="109">
        <v>0</v>
      </c>
      <c r="F95" s="109">
        <v>0</v>
      </c>
      <c r="G95" s="109">
        <v>0</v>
      </c>
      <c r="H95" s="109">
        <v>0</v>
      </c>
      <c r="I95" s="109">
        <v>0</v>
      </c>
      <c r="J95" s="173">
        <v>0</v>
      </c>
      <c r="K95" s="173">
        <v>0</v>
      </c>
      <c r="L95" s="143">
        <v>0</v>
      </c>
      <c r="M95" s="110">
        <v>0</v>
      </c>
      <c r="N95" s="127"/>
    </row>
    <row r="96" spans="1:14" ht="13.5" customHeight="1" x14ac:dyDescent="0.25">
      <c r="A96" s="728" t="s">
        <v>654</v>
      </c>
      <c r="B96" s="743"/>
      <c r="C96" s="398">
        <v>0</v>
      </c>
      <c r="D96" s="907">
        <v>0</v>
      </c>
      <c r="E96" s="907">
        <v>0</v>
      </c>
      <c r="F96" s="907">
        <v>0</v>
      </c>
      <c r="G96" s="907">
        <v>0</v>
      </c>
      <c r="H96" s="907">
        <v>0</v>
      </c>
      <c r="I96" s="907">
        <v>0</v>
      </c>
      <c r="J96" s="910">
        <v>0</v>
      </c>
      <c r="K96" s="910">
        <v>0</v>
      </c>
      <c r="L96" s="109">
        <v>0</v>
      </c>
      <c r="M96" s="1137">
        <v>0</v>
      </c>
      <c r="N96" s="127"/>
    </row>
    <row r="97" spans="1:14" ht="13.5" customHeight="1" x14ac:dyDescent="0.25">
      <c r="A97" s="728" t="s">
        <v>655</v>
      </c>
      <c r="B97" s="743"/>
      <c r="C97" s="729">
        <v>715800</v>
      </c>
      <c r="D97" s="268">
        <v>0</v>
      </c>
      <c r="E97" s="268">
        <v>0</v>
      </c>
      <c r="F97" s="268">
        <v>0</v>
      </c>
      <c r="G97" s="268">
        <v>0</v>
      </c>
      <c r="H97" s="268">
        <v>0</v>
      </c>
      <c r="I97" s="268">
        <v>-8000</v>
      </c>
      <c r="J97" s="268">
        <v>-8000</v>
      </c>
      <c r="K97" s="268">
        <v>707800</v>
      </c>
      <c r="L97" s="268">
        <v>761967.7</v>
      </c>
      <c r="M97" s="269">
        <v>811139.44179999991</v>
      </c>
      <c r="N97" s="127"/>
    </row>
    <row r="98" spans="1:14" ht="13.5" customHeight="1" x14ac:dyDescent="0.25">
      <c r="A98" s="858" t="s">
        <v>1122</v>
      </c>
      <c r="B98" s="743"/>
      <c r="C98" s="398">
        <v>0</v>
      </c>
      <c r="D98" s="109">
        <v>0</v>
      </c>
      <c r="E98" s="109">
        <v>0</v>
      </c>
      <c r="F98" s="109">
        <v>0</v>
      </c>
      <c r="G98" s="109">
        <v>0</v>
      </c>
      <c r="H98" s="109">
        <v>0</v>
      </c>
      <c r="I98" s="109">
        <v>0</v>
      </c>
      <c r="J98" s="173">
        <v>0</v>
      </c>
      <c r="K98" s="173">
        <v>0</v>
      </c>
      <c r="L98" s="109">
        <v>0</v>
      </c>
      <c r="M98" s="110">
        <v>0</v>
      </c>
      <c r="N98" s="127"/>
    </row>
    <row r="99" spans="1:14" ht="13.5" customHeight="1" x14ac:dyDescent="0.25">
      <c r="A99" s="858" t="s">
        <v>1123</v>
      </c>
      <c r="B99" s="743"/>
      <c r="C99" s="398">
        <v>0</v>
      </c>
      <c r="D99" s="109">
        <v>0</v>
      </c>
      <c r="E99" s="109">
        <v>0</v>
      </c>
      <c r="F99" s="109">
        <v>0</v>
      </c>
      <c r="G99" s="109">
        <v>0</v>
      </c>
      <c r="H99" s="109">
        <v>0</v>
      </c>
      <c r="I99" s="109">
        <v>0</v>
      </c>
      <c r="J99" s="173">
        <v>0</v>
      </c>
      <c r="K99" s="173">
        <v>0</v>
      </c>
      <c r="L99" s="109">
        <v>0</v>
      </c>
      <c r="M99" s="110">
        <v>0</v>
      </c>
      <c r="N99" s="127"/>
    </row>
    <row r="100" spans="1:14" ht="13.5" customHeight="1" x14ac:dyDescent="0.25">
      <c r="A100" s="858" t="s">
        <v>1124</v>
      </c>
      <c r="B100" s="743"/>
      <c r="C100" s="398">
        <v>715800</v>
      </c>
      <c r="D100" s="109">
        <v>0</v>
      </c>
      <c r="E100" s="109">
        <v>0</v>
      </c>
      <c r="F100" s="109">
        <v>0</v>
      </c>
      <c r="G100" s="109">
        <v>0</v>
      </c>
      <c r="H100" s="109">
        <v>0</v>
      </c>
      <c r="I100" s="109">
        <v>-8000</v>
      </c>
      <c r="J100" s="173">
        <v>-8000</v>
      </c>
      <c r="K100" s="173">
        <v>707800</v>
      </c>
      <c r="L100" s="109">
        <v>761967.7</v>
      </c>
      <c r="M100" s="110">
        <v>811139.44179999991</v>
      </c>
      <c r="N100" s="127"/>
    </row>
    <row r="101" spans="1:14" ht="13.5" customHeight="1" x14ac:dyDescent="0.25">
      <c r="A101" s="858" t="s">
        <v>496</v>
      </c>
      <c r="B101" s="743"/>
      <c r="C101" s="398">
        <v>0</v>
      </c>
      <c r="D101" s="109">
        <v>0</v>
      </c>
      <c r="E101" s="109">
        <v>0</v>
      </c>
      <c r="F101" s="109">
        <v>0</v>
      </c>
      <c r="G101" s="109">
        <v>0</v>
      </c>
      <c r="H101" s="109">
        <v>0</v>
      </c>
      <c r="I101" s="109">
        <v>0</v>
      </c>
      <c r="J101" s="173">
        <v>0</v>
      </c>
      <c r="K101" s="173">
        <v>0</v>
      </c>
      <c r="L101" s="109">
        <v>0</v>
      </c>
      <c r="M101" s="110">
        <v>0</v>
      </c>
      <c r="N101" s="127"/>
    </row>
    <row r="102" spans="1:14" ht="13.5" customHeight="1" x14ac:dyDescent="0.25">
      <c r="A102" s="858" t="s">
        <v>667</v>
      </c>
      <c r="B102" s="743"/>
      <c r="C102" s="500">
        <v>0</v>
      </c>
      <c r="D102" s="109">
        <v>0</v>
      </c>
      <c r="E102" s="109">
        <v>0</v>
      </c>
      <c r="F102" s="109">
        <v>0</v>
      </c>
      <c r="G102" s="109">
        <v>0</v>
      </c>
      <c r="H102" s="109">
        <v>0</v>
      </c>
      <c r="I102" s="109">
        <v>0</v>
      </c>
      <c r="J102" s="1138">
        <v>0</v>
      </c>
      <c r="K102" s="173">
        <v>0</v>
      </c>
      <c r="L102" s="143">
        <v>0</v>
      </c>
      <c r="M102" s="110">
        <v>0</v>
      </c>
      <c r="N102" s="127"/>
    </row>
    <row r="103" spans="1:14" ht="13.5" customHeight="1" x14ac:dyDescent="0.25">
      <c r="A103" s="728" t="s">
        <v>656</v>
      </c>
      <c r="B103" s="743"/>
      <c r="C103" s="398">
        <v>0</v>
      </c>
      <c r="D103" s="730">
        <v>0</v>
      </c>
      <c r="E103" s="730">
        <v>0</v>
      </c>
      <c r="F103" s="730">
        <v>0</v>
      </c>
      <c r="G103" s="730">
        <v>0</v>
      </c>
      <c r="H103" s="730">
        <v>0</v>
      </c>
      <c r="I103" s="907">
        <v>0</v>
      </c>
      <c r="J103" s="1139">
        <v>0</v>
      </c>
      <c r="K103" s="911">
        <v>0</v>
      </c>
      <c r="L103" s="109">
        <v>0</v>
      </c>
      <c r="M103" s="1137">
        <v>0</v>
      </c>
      <c r="N103" s="127"/>
    </row>
    <row r="104" spans="1:14" ht="13.5" customHeight="1" x14ac:dyDescent="0.25">
      <c r="A104" s="728" t="s">
        <v>657</v>
      </c>
      <c r="B104" s="743"/>
      <c r="C104" s="729">
        <v>2366376</v>
      </c>
      <c r="D104" s="268">
        <v>0</v>
      </c>
      <c r="E104" s="268">
        <v>0</v>
      </c>
      <c r="F104" s="268">
        <v>0</v>
      </c>
      <c r="G104" s="268">
        <v>0</v>
      </c>
      <c r="H104" s="268">
        <v>0</v>
      </c>
      <c r="I104" s="268">
        <v>179581</v>
      </c>
      <c r="J104" s="268">
        <v>179581</v>
      </c>
      <c r="K104" s="268">
        <v>2545957</v>
      </c>
      <c r="L104" s="268">
        <v>2523044.9360000002</v>
      </c>
      <c r="M104" s="269">
        <v>2690138.1495200028</v>
      </c>
      <c r="N104" s="127"/>
    </row>
    <row r="105" spans="1:14" ht="13.5" customHeight="1" x14ac:dyDescent="0.25">
      <c r="A105" s="858" t="s">
        <v>515</v>
      </c>
      <c r="B105" s="743"/>
      <c r="C105" s="398">
        <v>0</v>
      </c>
      <c r="D105" s="109">
        <v>0</v>
      </c>
      <c r="E105" s="109">
        <v>0</v>
      </c>
      <c r="F105" s="109">
        <v>0</v>
      </c>
      <c r="G105" s="109">
        <v>0</v>
      </c>
      <c r="H105" s="109">
        <v>0</v>
      </c>
      <c r="I105" s="109">
        <v>0</v>
      </c>
      <c r="J105" s="173">
        <v>0</v>
      </c>
      <c r="K105" s="173">
        <v>0</v>
      </c>
      <c r="L105" s="109">
        <v>0</v>
      </c>
      <c r="M105" s="110">
        <v>0</v>
      </c>
      <c r="N105" s="127"/>
    </row>
    <row r="106" spans="1:14" ht="13.5" customHeight="1" x14ac:dyDescent="0.25">
      <c r="A106" s="858" t="s">
        <v>263</v>
      </c>
      <c r="B106" s="743"/>
      <c r="C106" s="398">
        <v>0</v>
      </c>
      <c r="D106" s="109">
        <v>0</v>
      </c>
      <c r="E106" s="109">
        <v>0</v>
      </c>
      <c r="F106" s="109">
        <v>0</v>
      </c>
      <c r="G106" s="109">
        <v>0</v>
      </c>
      <c r="H106" s="109">
        <v>0</v>
      </c>
      <c r="I106" s="109">
        <v>0</v>
      </c>
      <c r="J106" s="173">
        <v>0</v>
      </c>
      <c r="K106" s="173">
        <v>0</v>
      </c>
      <c r="L106" s="109">
        <v>0</v>
      </c>
      <c r="M106" s="110">
        <v>0</v>
      </c>
      <c r="N106" s="127"/>
    </row>
    <row r="107" spans="1:14" ht="13.5" customHeight="1" x14ac:dyDescent="0.25">
      <c r="A107" s="858" t="s">
        <v>1125</v>
      </c>
      <c r="B107" s="743"/>
      <c r="C107" s="398">
        <v>2366376</v>
      </c>
      <c r="D107" s="109">
        <v>0</v>
      </c>
      <c r="E107" s="109">
        <v>0</v>
      </c>
      <c r="F107" s="109">
        <v>0</v>
      </c>
      <c r="G107" s="109">
        <v>0</v>
      </c>
      <c r="H107" s="109">
        <v>0</v>
      </c>
      <c r="I107" s="109">
        <v>179581</v>
      </c>
      <c r="J107" s="173">
        <v>179581</v>
      </c>
      <c r="K107" s="173">
        <v>2545957</v>
      </c>
      <c r="L107" s="109">
        <v>2523044.9360000002</v>
      </c>
      <c r="M107" s="110">
        <v>2690138.1495200028</v>
      </c>
      <c r="N107" s="127"/>
    </row>
    <row r="108" spans="1:14" ht="13.5" customHeight="1" x14ac:dyDescent="0.25">
      <c r="A108" s="107" t="s">
        <v>658</v>
      </c>
      <c r="B108" s="743"/>
      <c r="C108" s="726">
        <v>29104399</v>
      </c>
      <c r="D108" s="725">
        <v>0</v>
      </c>
      <c r="E108" s="725">
        <v>0</v>
      </c>
      <c r="F108" s="725">
        <v>0</v>
      </c>
      <c r="G108" s="725">
        <v>0</v>
      </c>
      <c r="H108" s="725">
        <v>0</v>
      </c>
      <c r="I108" s="725">
        <v>3077234</v>
      </c>
      <c r="J108" s="725">
        <v>3077234</v>
      </c>
      <c r="K108" s="725">
        <v>32181633</v>
      </c>
      <c r="L108" s="725">
        <v>30702959.357999999</v>
      </c>
      <c r="M108" s="727">
        <v>32389672.726548001</v>
      </c>
      <c r="N108" s="127"/>
    </row>
    <row r="109" spans="1:14" ht="13.5" customHeight="1" x14ac:dyDescent="0.25">
      <c r="A109" s="728" t="s">
        <v>659</v>
      </c>
      <c r="B109" s="743"/>
      <c r="C109" s="729">
        <v>2124399</v>
      </c>
      <c r="D109" s="268">
        <v>0</v>
      </c>
      <c r="E109" s="268">
        <v>0</v>
      </c>
      <c r="F109" s="268">
        <v>0</v>
      </c>
      <c r="G109" s="268">
        <v>0</v>
      </c>
      <c r="H109" s="268">
        <v>0</v>
      </c>
      <c r="I109" s="268">
        <v>26375</v>
      </c>
      <c r="J109" s="268">
        <v>26375</v>
      </c>
      <c r="K109" s="268">
        <v>2150774</v>
      </c>
      <c r="L109" s="268">
        <v>2266039.358</v>
      </c>
      <c r="M109" s="269">
        <v>2417159.0465480001</v>
      </c>
      <c r="N109" s="127"/>
    </row>
    <row r="110" spans="1:14" ht="13.5" customHeight="1" x14ac:dyDescent="0.25">
      <c r="A110" s="858" t="s">
        <v>1126</v>
      </c>
      <c r="B110" s="743"/>
      <c r="C110" s="398">
        <v>2124399</v>
      </c>
      <c r="D110" s="109">
        <v>0</v>
      </c>
      <c r="E110" s="109">
        <v>0</v>
      </c>
      <c r="F110" s="109">
        <v>0</v>
      </c>
      <c r="G110" s="109">
        <v>0</v>
      </c>
      <c r="H110" s="109">
        <v>0</v>
      </c>
      <c r="I110" s="109">
        <v>26375</v>
      </c>
      <c r="J110" s="173">
        <v>26375</v>
      </c>
      <c r="K110" s="173">
        <v>2150774</v>
      </c>
      <c r="L110" s="109">
        <v>2266039.358</v>
      </c>
      <c r="M110" s="110">
        <v>2417159.0465480001</v>
      </c>
      <c r="N110" s="127"/>
    </row>
    <row r="111" spans="1:14" ht="13.5" customHeight="1" x14ac:dyDescent="0.25">
      <c r="A111" s="858" t="s">
        <v>1127</v>
      </c>
      <c r="B111" s="743"/>
      <c r="C111" s="398">
        <v>0</v>
      </c>
      <c r="D111" s="109">
        <v>0</v>
      </c>
      <c r="E111" s="109">
        <v>0</v>
      </c>
      <c r="F111" s="109">
        <v>0</v>
      </c>
      <c r="G111" s="109">
        <v>0</v>
      </c>
      <c r="H111" s="109">
        <v>0</v>
      </c>
      <c r="I111" s="109">
        <v>0</v>
      </c>
      <c r="J111" s="173">
        <v>0</v>
      </c>
      <c r="K111" s="173">
        <v>0</v>
      </c>
      <c r="L111" s="109">
        <v>0</v>
      </c>
      <c r="M111" s="110">
        <v>0</v>
      </c>
      <c r="N111" s="127"/>
    </row>
    <row r="112" spans="1:14" ht="13.5" customHeight="1" x14ac:dyDescent="0.25">
      <c r="A112" s="858" t="s">
        <v>1128</v>
      </c>
      <c r="B112" s="743"/>
      <c r="C112" s="398">
        <v>0</v>
      </c>
      <c r="D112" s="109">
        <v>0</v>
      </c>
      <c r="E112" s="109">
        <v>0</v>
      </c>
      <c r="F112" s="109">
        <v>0</v>
      </c>
      <c r="G112" s="109">
        <v>0</v>
      </c>
      <c r="H112" s="109">
        <v>0</v>
      </c>
      <c r="I112" s="109">
        <v>0</v>
      </c>
      <c r="J112" s="173">
        <v>0</v>
      </c>
      <c r="K112" s="173">
        <v>0</v>
      </c>
      <c r="L112" s="109">
        <v>0</v>
      </c>
      <c r="M112" s="110">
        <v>0</v>
      </c>
      <c r="N112" s="127"/>
    </row>
    <row r="113" spans="1:14" ht="13.5" customHeight="1" x14ac:dyDescent="0.25">
      <c r="A113" s="728" t="s">
        <v>660</v>
      </c>
      <c r="B113" s="743"/>
      <c r="C113" s="729">
        <v>26980000</v>
      </c>
      <c r="D113" s="268">
        <v>0</v>
      </c>
      <c r="E113" s="268">
        <v>0</v>
      </c>
      <c r="F113" s="268">
        <v>0</v>
      </c>
      <c r="G113" s="268">
        <v>0</v>
      </c>
      <c r="H113" s="268">
        <v>0</v>
      </c>
      <c r="I113" s="268">
        <v>3050859</v>
      </c>
      <c r="J113" s="268">
        <v>3050859</v>
      </c>
      <c r="K113" s="268">
        <v>30030859</v>
      </c>
      <c r="L113" s="268">
        <v>28436920</v>
      </c>
      <c r="M113" s="269">
        <v>29972513.68</v>
      </c>
      <c r="N113" s="127"/>
    </row>
    <row r="114" spans="1:14" ht="13.5" customHeight="1" x14ac:dyDescent="0.25">
      <c r="A114" s="858" t="s">
        <v>1129</v>
      </c>
      <c r="B114" s="743"/>
      <c r="C114" s="398">
        <v>26980000</v>
      </c>
      <c r="D114" s="109">
        <v>0</v>
      </c>
      <c r="E114" s="109">
        <v>0</v>
      </c>
      <c r="F114" s="109">
        <v>0</v>
      </c>
      <c r="G114" s="109">
        <v>0</v>
      </c>
      <c r="H114" s="109">
        <v>0</v>
      </c>
      <c r="I114" s="109">
        <v>3050859</v>
      </c>
      <c r="J114" s="173">
        <v>3050859</v>
      </c>
      <c r="K114" s="173">
        <v>30030859</v>
      </c>
      <c r="L114" s="109">
        <v>28436920</v>
      </c>
      <c r="M114" s="110">
        <v>29972513.68</v>
      </c>
      <c r="N114" s="127"/>
    </row>
    <row r="115" spans="1:14" ht="13.5" customHeight="1" x14ac:dyDescent="0.25">
      <c r="A115" s="858" t="s">
        <v>1130</v>
      </c>
      <c r="B115" s="743"/>
      <c r="C115" s="398">
        <v>0</v>
      </c>
      <c r="D115" s="109">
        <v>0</v>
      </c>
      <c r="E115" s="109">
        <v>0</v>
      </c>
      <c r="F115" s="109">
        <v>0</v>
      </c>
      <c r="G115" s="109">
        <v>0</v>
      </c>
      <c r="H115" s="109">
        <v>0</v>
      </c>
      <c r="I115" s="109">
        <v>0</v>
      </c>
      <c r="J115" s="173">
        <v>0</v>
      </c>
      <c r="K115" s="173">
        <v>0</v>
      </c>
      <c r="L115" s="109">
        <v>0</v>
      </c>
      <c r="M115" s="110">
        <v>0</v>
      </c>
      <c r="N115" s="127"/>
    </row>
    <row r="116" spans="1:14" ht="13.5" customHeight="1" x14ac:dyDescent="0.25">
      <c r="A116" s="858" t="s">
        <v>1131</v>
      </c>
      <c r="B116" s="743"/>
      <c r="C116" s="398">
        <v>0</v>
      </c>
      <c r="D116" s="109">
        <v>0</v>
      </c>
      <c r="E116" s="109">
        <v>0</v>
      </c>
      <c r="F116" s="109">
        <v>0</v>
      </c>
      <c r="G116" s="109">
        <v>0</v>
      </c>
      <c r="H116" s="109">
        <v>0</v>
      </c>
      <c r="I116" s="109">
        <v>0</v>
      </c>
      <c r="J116" s="173">
        <v>0</v>
      </c>
      <c r="K116" s="173">
        <v>0</v>
      </c>
      <c r="L116" s="109">
        <v>0</v>
      </c>
      <c r="M116" s="110">
        <v>0</v>
      </c>
      <c r="N116" s="127"/>
    </row>
    <row r="117" spans="1:14" ht="13.5" customHeight="1" x14ac:dyDescent="0.25">
      <c r="A117" s="858" t="s">
        <v>1132</v>
      </c>
      <c r="B117" s="743"/>
      <c r="C117" s="398">
        <v>0</v>
      </c>
      <c r="D117" s="109">
        <v>0</v>
      </c>
      <c r="E117" s="109">
        <v>0</v>
      </c>
      <c r="F117" s="109">
        <v>0</v>
      </c>
      <c r="G117" s="109">
        <v>0</v>
      </c>
      <c r="H117" s="109">
        <v>0</v>
      </c>
      <c r="I117" s="109">
        <v>0</v>
      </c>
      <c r="J117" s="173">
        <v>0</v>
      </c>
      <c r="K117" s="173">
        <v>0</v>
      </c>
      <c r="L117" s="109">
        <v>0</v>
      </c>
      <c r="M117" s="110">
        <v>0</v>
      </c>
      <c r="N117" s="127"/>
    </row>
    <row r="118" spans="1:14" ht="13.5" customHeight="1" x14ac:dyDescent="0.25">
      <c r="A118" s="858" t="s">
        <v>667</v>
      </c>
      <c r="B118" s="743"/>
      <c r="C118" s="398">
        <v>0</v>
      </c>
      <c r="D118" s="109">
        <v>0</v>
      </c>
      <c r="E118" s="109">
        <v>0</v>
      </c>
      <c r="F118" s="109">
        <v>0</v>
      </c>
      <c r="G118" s="109">
        <v>0</v>
      </c>
      <c r="H118" s="109">
        <v>0</v>
      </c>
      <c r="I118" s="109">
        <v>0</v>
      </c>
      <c r="J118" s="173">
        <v>0</v>
      </c>
      <c r="K118" s="173">
        <v>0</v>
      </c>
      <c r="L118" s="109">
        <v>0</v>
      </c>
      <c r="M118" s="110">
        <v>0</v>
      </c>
      <c r="N118" s="127"/>
    </row>
    <row r="119" spans="1:14" ht="13.5" customHeight="1" x14ac:dyDescent="0.25">
      <c r="A119" s="728" t="s">
        <v>661</v>
      </c>
      <c r="B119" s="743"/>
      <c r="C119" s="729">
        <v>0</v>
      </c>
      <c r="D119" s="268">
        <v>0</v>
      </c>
      <c r="E119" s="268">
        <v>0</v>
      </c>
      <c r="F119" s="268">
        <v>0</v>
      </c>
      <c r="G119" s="268">
        <v>0</v>
      </c>
      <c r="H119" s="268">
        <v>0</v>
      </c>
      <c r="I119" s="268">
        <v>0</v>
      </c>
      <c r="J119" s="268">
        <v>0</v>
      </c>
      <c r="K119" s="268">
        <v>0</v>
      </c>
      <c r="L119" s="268">
        <v>0</v>
      </c>
      <c r="M119" s="269">
        <v>0</v>
      </c>
      <c r="N119" s="127"/>
    </row>
    <row r="120" spans="1:14" ht="13.5" customHeight="1" x14ac:dyDescent="0.25">
      <c r="A120" s="858" t="s">
        <v>1133</v>
      </c>
      <c r="B120" s="743"/>
      <c r="C120" s="398">
        <v>0</v>
      </c>
      <c r="D120" s="109">
        <v>0</v>
      </c>
      <c r="E120" s="109">
        <v>0</v>
      </c>
      <c r="F120" s="109">
        <v>0</v>
      </c>
      <c r="G120" s="109">
        <v>0</v>
      </c>
      <c r="H120" s="109">
        <v>0</v>
      </c>
      <c r="I120" s="109">
        <v>0</v>
      </c>
      <c r="J120" s="173">
        <v>0</v>
      </c>
      <c r="K120" s="173">
        <v>0</v>
      </c>
      <c r="L120" s="109">
        <v>0</v>
      </c>
      <c r="M120" s="110">
        <v>0</v>
      </c>
      <c r="N120" s="127"/>
    </row>
    <row r="121" spans="1:14" ht="13.5" customHeight="1" x14ac:dyDescent="0.25">
      <c r="A121" s="858" t="s">
        <v>1134</v>
      </c>
      <c r="B121" s="743"/>
      <c r="C121" s="398">
        <v>0</v>
      </c>
      <c r="D121" s="109">
        <v>0</v>
      </c>
      <c r="E121" s="109">
        <v>0</v>
      </c>
      <c r="F121" s="109">
        <v>0</v>
      </c>
      <c r="G121" s="109">
        <v>0</v>
      </c>
      <c r="H121" s="109">
        <v>0</v>
      </c>
      <c r="I121" s="109">
        <v>0</v>
      </c>
      <c r="J121" s="173">
        <v>0</v>
      </c>
      <c r="K121" s="173">
        <v>0</v>
      </c>
      <c r="L121" s="109">
        <v>0</v>
      </c>
      <c r="M121" s="110">
        <v>0</v>
      </c>
      <c r="N121" s="127"/>
    </row>
    <row r="122" spans="1:14" ht="13.5" customHeight="1" x14ac:dyDescent="0.25">
      <c r="A122" s="858" t="s">
        <v>667</v>
      </c>
      <c r="B122" s="743"/>
      <c r="C122" s="398">
        <v>0</v>
      </c>
      <c r="D122" s="109">
        <v>0</v>
      </c>
      <c r="E122" s="109">
        <v>0</v>
      </c>
      <c r="F122" s="109">
        <v>0</v>
      </c>
      <c r="G122" s="109">
        <v>0</v>
      </c>
      <c r="H122" s="109">
        <v>0</v>
      </c>
      <c r="I122" s="109">
        <v>0</v>
      </c>
      <c r="J122" s="173">
        <v>0</v>
      </c>
      <c r="K122" s="173">
        <v>0</v>
      </c>
      <c r="L122" s="109">
        <v>0</v>
      </c>
      <c r="M122" s="110">
        <v>0</v>
      </c>
      <c r="N122" s="127"/>
    </row>
    <row r="123" spans="1:14" ht="13.5" customHeight="1" x14ac:dyDescent="0.25">
      <c r="A123" s="107" t="s">
        <v>662</v>
      </c>
      <c r="B123" s="743"/>
      <c r="C123" s="726">
        <v>0</v>
      </c>
      <c r="D123" s="725">
        <v>0</v>
      </c>
      <c r="E123" s="725">
        <v>0</v>
      </c>
      <c r="F123" s="725">
        <v>0</v>
      </c>
      <c r="G123" s="725">
        <v>0</v>
      </c>
      <c r="H123" s="725">
        <v>0</v>
      </c>
      <c r="I123" s="725">
        <v>0</v>
      </c>
      <c r="J123" s="725">
        <v>0</v>
      </c>
      <c r="K123" s="725">
        <v>0</v>
      </c>
      <c r="L123" s="725">
        <v>0</v>
      </c>
      <c r="M123" s="727">
        <v>0</v>
      </c>
      <c r="N123" s="127"/>
    </row>
    <row r="124" spans="1:14" ht="13.5" customHeight="1" x14ac:dyDescent="0.25">
      <c r="A124" s="728" t="s">
        <v>663</v>
      </c>
      <c r="B124" s="743"/>
      <c r="C124" s="729">
        <v>0</v>
      </c>
      <c r="D124" s="268">
        <v>0</v>
      </c>
      <c r="E124" s="268">
        <v>0</v>
      </c>
      <c r="F124" s="268">
        <v>0</v>
      </c>
      <c r="G124" s="268">
        <v>0</v>
      </c>
      <c r="H124" s="268">
        <v>0</v>
      </c>
      <c r="I124" s="268">
        <v>0</v>
      </c>
      <c r="J124" s="268">
        <v>0</v>
      </c>
      <c r="K124" s="268">
        <v>0</v>
      </c>
      <c r="L124" s="268">
        <v>0</v>
      </c>
      <c r="M124" s="269">
        <v>0</v>
      </c>
      <c r="N124" s="127"/>
    </row>
    <row r="125" spans="1:14" ht="13.5" customHeight="1" x14ac:dyDescent="0.25">
      <c r="A125" s="858" t="s">
        <v>1135</v>
      </c>
      <c r="B125" s="743"/>
      <c r="C125" s="398">
        <v>0</v>
      </c>
      <c r="D125" s="109">
        <v>0</v>
      </c>
      <c r="E125" s="109">
        <v>0</v>
      </c>
      <c r="F125" s="109">
        <v>0</v>
      </c>
      <c r="G125" s="109">
        <v>0</v>
      </c>
      <c r="H125" s="109">
        <v>0</v>
      </c>
      <c r="I125" s="109">
        <v>0</v>
      </c>
      <c r="J125" s="173">
        <v>0</v>
      </c>
      <c r="K125" s="173">
        <v>0</v>
      </c>
      <c r="L125" s="109">
        <v>0</v>
      </c>
      <c r="M125" s="110">
        <v>0</v>
      </c>
      <c r="N125" s="127"/>
    </row>
    <row r="126" spans="1:14" ht="13.5" customHeight="1" x14ac:dyDescent="0.25">
      <c r="A126" s="858" t="s">
        <v>1136</v>
      </c>
      <c r="B126" s="743"/>
      <c r="C126" s="398">
        <v>0</v>
      </c>
      <c r="D126" s="109">
        <v>0</v>
      </c>
      <c r="E126" s="109">
        <v>0</v>
      </c>
      <c r="F126" s="109">
        <v>0</v>
      </c>
      <c r="G126" s="109">
        <v>0</v>
      </c>
      <c r="H126" s="109">
        <v>0</v>
      </c>
      <c r="I126" s="109">
        <v>0</v>
      </c>
      <c r="J126" s="173">
        <v>0</v>
      </c>
      <c r="K126" s="173">
        <v>0</v>
      </c>
      <c r="L126" s="109">
        <v>0</v>
      </c>
      <c r="M126" s="110">
        <v>0</v>
      </c>
      <c r="N126" s="127"/>
    </row>
    <row r="127" spans="1:14" ht="13.5" customHeight="1" x14ac:dyDescent="0.25">
      <c r="A127" s="728" t="s">
        <v>664</v>
      </c>
      <c r="B127" s="743"/>
      <c r="C127" s="729">
        <v>0</v>
      </c>
      <c r="D127" s="268">
        <v>0</v>
      </c>
      <c r="E127" s="268">
        <v>0</v>
      </c>
      <c r="F127" s="268">
        <v>0</v>
      </c>
      <c r="G127" s="268">
        <v>0</v>
      </c>
      <c r="H127" s="268">
        <v>0</v>
      </c>
      <c r="I127" s="268">
        <v>0</v>
      </c>
      <c r="J127" s="268">
        <v>0</v>
      </c>
      <c r="K127" s="268">
        <v>0</v>
      </c>
      <c r="L127" s="268">
        <v>0</v>
      </c>
      <c r="M127" s="269">
        <v>0</v>
      </c>
      <c r="N127" s="127"/>
    </row>
    <row r="128" spans="1:14" ht="13.5" customHeight="1" x14ac:dyDescent="0.25">
      <c r="A128" s="858" t="s">
        <v>1137</v>
      </c>
      <c r="B128" s="743"/>
      <c r="C128" s="398">
        <v>0</v>
      </c>
      <c r="D128" s="109">
        <v>0</v>
      </c>
      <c r="E128" s="109">
        <v>0</v>
      </c>
      <c r="F128" s="109">
        <v>0</v>
      </c>
      <c r="G128" s="109">
        <v>0</v>
      </c>
      <c r="H128" s="109">
        <v>0</v>
      </c>
      <c r="I128" s="109">
        <v>0</v>
      </c>
      <c r="J128" s="173">
        <v>0</v>
      </c>
      <c r="K128" s="173">
        <v>0</v>
      </c>
      <c r="L128" s="109">
        <v>0</v>
      </c>
      <c r="M128" s="110">
        <v>0</v>
      </c>
      <c r="N128" s="127"/>
    </row>
    <row r="129" spans="1:14" ht="13.5" customHeight="1" x14ac:dyDescent="0.25">
      <c r="A129" s="858" t="s">
        <v>1138</v>
      </c>
      <c r="B129" s="743"/>
      <c r="C129" s="398">
        <v>0</v>
      </c>
      <c r="D129" s="109">
        <v>0</v>
      </c>
      <c r="E129" s="109">
        <v>0</v>
      </c>
      <c r="F129" s="109">
        <v>0</v>
      </c>
      <c r="G129" s="109">
        <v>0</v>
      </c>
      <c r="H129" s="109">
        <v>0</v>
      </c>
      <c r="I129" s="109">
        <v>0</v>
      </c>
      <c r="J129" s="173">
        <v>0</v>
      </c>
      <c r="K129" s="173">
        <v>0</v>
      </c>
      <c r="L129" s="109">
        <v>0</v>
      </c>
      <c r="M129" s="110">
        <v>0</v>
      </c>
      <c r="N129" s="127"/>
    </row>
    <row r="130" spans="1:14" ht="13.5" customHeight="1" x14ac:dyDescent="0.25">
      <c r="A130" s="728" t="s">
        <v>665</v>
      </c>
      <c r="B130" s="743"/>
      <c r="C130" s="729">
        <v>0</v>
      </c>
      <c r="D130" s="268">
        <v>0</v>
      </c>
      <c r="E130" s="268">
        <v>0</v>
      </c>
      <c r="F130" s="268">
        <v>0</v>
      </c>
      <c r="G130" s="268">
        <v>0</v>
      </c>
      <c r="H130" s="268">
        <v>0</v>
      </c>
      <c r="I130" s="268">
        <v>0</v>
      </c>
      <c r="J130" s="268">
        <v>0</v>
      </c>
      <c r="K130" s="268">
        <v>0</v>
      </c>
      <c r="L130" s="268">
        <v>0</v>
      </c>
      <c r="M130" s="269">
        <v>0</v>
      </c>
      <c r="N130" s="127"/>
    </row>
    <row r="131" spans="1:14" ht="13.5" customHeight="1" x14ac:dyDescent="0.25">
      <c r="A131" s="858" t="s">
        <v>1139</v>
      </c>
      <c r="B131" s="743"/>
      <c r="C131" s="398">
        <v>0</v>
      </c>
      <c r="D131" s="109">
        <v>0</v>
      </c>
      <c r="E131" s="109">
        <v>0</v>
      </c>
      <c r="F131" s="109">
        <v>0</v>
      </c>
      <c r="G131" s="109">
        <v>0</v>
      </c>
      <c r="H131" s="109">
        <v>0</v>
      </c>
      <c r="I131" s="109">
        <v>0</v>
      </c>
      <c r="J131" s="173">
        <v>0</v>
      </c>
      <c r="K131" s="173">
        <v>0</v>
      </c>
      <c r="L131" s="109">
        <v>0</v>
      </c>
      <c r="M131" s="110">
        <v>0</v>
      </c>
      <c r="N131" s="127"/>
    </row>
    <row r="132" spans="1:14" ht="13.5" customHeight="1" x14ac:dyDescent="0.25">
      <c r="A132" s="858" t="s">
        <v>1140</v>
      </c>
      <c r="B132" s="743"/>
      <c r="C132" s="398">
        <v>0</v>
      </c>
      <c r="D132" s="109">
        <v>0</v>
      </c>
      <c r="E132" s="109">
        <v>0</v>
      </c>
      <c r="F132" s="109">
        <v>0</v>
      </c>
      <c r="G132" s="109">
        <v>0</v>
      </c>
      <c r="H132" s="109">
        <v>0</v>
      </c>
      <c r="I132" s="109">
        <v>0</v>
      </c>
      <c r="J132" s="173">
        <v>0</v>
      </c>
      <c r="K132" s="173">
        <v>0</v>
      </c>
      <c r="L132" s="109">
        <v>0</v>
      </c>
      <c r="M132" s="110">
        <v>0</v>
      </c>
      <c r="N132" s="127"/>
    </row>
    <row r="133" spans="1:14" ht="13.5" customHeight="1" x14ac:dyDescent="0.25">
      <c r="A133" s="858" t="s">
        <v>1141</v>
      </c>
      <c r="B133" s="743"/>
      <c r="C133" s="398">
        <v>0</v>
      </c>
      <c r="D133" s="109">
        <v>0</v>
      </c>
      <c r="E133" s="109">
        <v>0</v>
      </c>
      <c r="F133" s="109">
        <v>0</v>
      </c>
      <c r="G133" s="109">
        <v>0</v>
      </c>
      <c r="H133" s="109">
        <v>0</v>
      </c>
      <c r="I133" s="109">
        <v>0</v>
      </c>
      <c r="J133" s="173">
        <v>0</v>
      </c>
      <c r="K133" s="173">
        <v>0</v>
      </c>
      <c r="L133" s="109">
        <v>0</v>
      </c>
      <c r="M133" s="110">
        <v>0</v>
      </c>
      <c r="N133" s="127"/>
    </row>
    <row r="134" spans="1:14" ht="13.5" customHeight="1" x14ac:dyDescent="0.25">
      <c r="A134" s="728" t="s">
        <v>666</v>
      </c>
      <c r="B134" s="743"/>
      <c r="C134" s="729">
        <v>0</v>
      </c>
      <c r="D134" s="268">
        <v>0</v>
      </c>
      <c r="E134" s="268">
        <v>0</v>
      </c>
      <c r="F134" s="268">
        <v>0</v>
      </c>
      <c r="G134" s="268">
        <v>0</v>
      </c>
      <c r="H134" s="268">
        <v>0</v>
      </c>
      <c r="I134" s="268">
        <v>0</v>
      </c>
      <c r="J134" s="268">
        <v>0</v>
      </c>
      <c r="K134" s="268">
        <v>0</v>
      </c>
      <c r="L134" s="268">
        <v>0</v>
      </c>
      <c r="M134" s="269">
        <v>0</v>
      </c>
      <c r="N134" s="127"/>
    </row>
    <row r="135" spans="1:14" ht="13.5" customHeight="1" x14ac:dyDescent="0.25">
      <c r="A135" s="858" t="s">
        <v>1142</v>
      </c>
      <c r="B135" s="741"/>
      <c r="C135" s="398">
        <v>0</v>
      </c>
      <c r="D135" s="109">
        <v>0</v>
      </c>
      <c r="E135" s="109">
        <v>0</v>
      </c>
      <c r="F135" s="109">
        <v>0</v>
      </c>
      <c r="G135" s="109">
        <v>0</v>
      </c>
      <c r="H135" s="109">
        <v>0</v>
      </c>
      <c r="I135" s="109">
        <v>0</v>
      </c>
      <c r="J135" s="173">
        <v>0</v>
      </c>
      <c r="K135" s="173">
        <v>0</v>
      </c>
      <c r="L135" s="109">
        <v>0</v>
      </c>
      <c r="M135" s="110">
        <v>0</v>
      </c>
      <c r="N135" s="127"/>
    </row>
    <row r="136" spans="1:14" ht="13.5" customHeight="1" x14ac:dyDescent="0.25">
      <c r="A136" s="107" t="s">
        <v>667</v>
      </c>
      <c r="B136" s="741"/>
      <c r="C136" s="729">
        <v>718254</v>
      </c>
      <c r="D136" s="268">
        <v>0</v>
      </c>
      <c r="E136" s="268">
        <v>0</v>
      </c>
      <c r="F136" s="268">
        <v>0</v>
      </c>
      <c r="G136" s="268">
        <v>0</v>
      </c>
      <c r="H136" s="268">
        <v>0</v>
      </c>
      <c r="I136" s="268">
        <v>23971</v>
      </c>
      <c r="J136" s="268">
        <v>23971</v>
      </c>
      <c r="K136" s="268">
        <v>742225</v>
      </c>
      <c r="L136" s="268">
        <v>579800.62199999997</v>
      </c>
      <c r="M136" s="269">
        <v>618079.41639600019</v>
      </c>
      <c r="N136" s="127"/>
    </row>
    <row r="137" spans="1:14" ht="13.5" customHeight="1" x14ac:dyDescent="0.25">
      <c r="A137" s="728" t="s">
        <v>1143</v>
      </c>
      <c r="B137" s="741"/>
      <c r="C137" s="398">
        <v>0</v>
      </c>
      <c r="D137" s="109">
        <v>0</v>
      </c>
      <c r="E137" s="109">
        <v>0</v>
      </c>
      <c r="F137" s="109">
        <v>0</v>
      </c>
      <c r="G137" s="109">
        <v>0</v>
      </c>
      <c r="H137" s="109">
        <v>0</v>
      </c>
      <c r="I137" s="109">
        <v>0</v>
      </c>
      <c r="J137" s="173">
        <v>0</v>
      </c>
      <c r="K137" s="173">
        <v>0</v>
      </c>
      <c r="L137" s="109">
        <v>0</v>
      </c>
      <c r="M137" s="110">
        <v>0</v>
      </c>
      <c r="N137" s="127"/>
    </row>
    <row r="138" spans="1:14" ht="13.5" customHeight="1" x14ac:dyDescent="0.25">
      <c r="A138" s="728" t="s">
        <v>527</v>
      </c>
      <c r="B138" s="741"/>
      <c r="C138" s="398">
        <v>0</v>
      </c>
      <c r="D138" s="109">
        <v>0</v>
      </c>
      <c r="E138" s="109">
        <v>0</v>
      </c>
      <c r="F138" s="109">
        <v>0</v>
      </c>
      <c r="G138" s="109">
        <v>0</v>
      </c>
      <c r="H138" s="109">
        <v>0</v>
      </c>
      <c r="I138" s="109">
        <v>0</v>
      </c>
      <c r="J138" s="173">
        <v>0</v>
      </c>
      <c r="K138" s="173">
        <v>0</v>
      </c>
      <c r="L138" s="109">
        <v>0</v>
      </c>
      <c r="M138" s="110">
        <v>0</v>
      </c>
      <c r="N138" s="127"/>
    </row>
    <row r="139" spans="1:14" ht="13.5" customHeight="1" x14ac:dyDescent="0.25">
      <c r="A139" s="728" t="s">
        <v>1144</v>
      </c>
      <c r="B139" s="741"/>
      <c r="C139" s="398">
        <v>718254</v>
      </c>
      <c r="D139" s="109">
        <v>0</v>
      </c>
      <c r="E139" s="109">
        <v>0</v>
      </c>
      <c r="F139" s="109">
        <v>0</v>
      </c>
      <c r="G139" s="109">
        <v>0</v>
      </c>
      <c r="H139" s="109">
        <v>0</v>
      </c>
      <c r="I139" s="109">
        <v>23971</v>
      </c>
      <c r="J139" s="173">
        <v>23971</v>
      </c>
      <c r="K139" s="173">
        <v>742225</v>
      </c>
      <c r="L139" s="109">
        <v>579800.62199999997</v>
      </c>
      <c r="M139" s="110">
        <v>618079.41639600019</v>
      </c>
      <c r="N139" s="127"/>
    </row>
    <row r="140" spans="1:14" ht="13.5" customHeight="1" x14ac:dyDescent="0.25">
      <c r="A140" s="728" t="s">
        <v>1145</v>
      </c>
      <c r="B140" s="741"/>
      <c r="C140" s="398">
        <v>0</v>
      </c>
      <c r="D140" s="109">
        <v>0</v>
      </c>
      <c r="E140" s="109">
        <v>0</v>
      </c>
      <c r="F140" s="109">
        <v>0</v>
      </c>
      <c r="G140" s="109">
        <v>0</v>
      </c>
      <c r="H140" s="109">
        <v>0</v>
      </c>
      <c r="I140" s="109">
        <v>0</v>
      </c>
      <c r="J140" s="173">
        <v>0</v>
      </c>
      <c r="K140" s="173">
        <v>0</v>
      </c>
      <c r="L140" s="109">
        <v>0</v>
      </c>
      <c r="M140" s="110">
        <v>0</v>
      </c>
      <c r="N140" s="127"/>
    </row>
    <row r="141" spans="1:14" ht="13.5" customHeight="1" x14ac:dyDescent="0.25">
      <c r="A141" s="728" t="s">
        <v>528</v>
      </c>
      <c r="B141" s="741"/>
      <c r="C141" s="398">
        <v>0</v>
      </c>
      <c r="D141" s="109">
        <v>0</v>
      </c>
      <c r="E141" s="109">
        <v>0</v>
      </c>
      <c r="F141" s="109">
        <v>0</v>
      </c>
      <c r="G141" s="109">
        <v>0</v>
      </c>
      <c r="H141" s="109">
        <v>0</v>
      </c>
      <c r="I141" s="109">
        <v>0</v>
      </c>
      <c r="J141" s="173">
        <v>0</v>
      </c>
      <c r="K141" s="173">
        <v>0</v>
      </c>
      <c r="L141" s="109">
        <v>0</v>
      </c>
      <c r="M141" s="110">
        <v>0</v>
      </c>
      <c r="N141" s="127"/>
    </row>
    <row r="142" spans="1:14" ht="13.5" customHeight="1" x14ac:dyDescent="0.25">
      <c r="A142" s="276" t="s">
        <v>670</v>
      </c>
      <c r="B142" s="741">
        <v>3</v>
      </c>
      <c r="C142" s="695">
        <v>50647611</v>
      </c>
      <c r="D142" s="696">
        <v>0</v>
      </c>
      <c r="E142" s="696">
        <v>0</v>
      </c>
      <c r="F142" s="696">
        <v>0</v>
      </c>
      <c r="G142" s="696">
        <v>0</v>
      </c>
      <c r="H142" s="696">
        <v>0</v>
      </c>
      <c r="I142" s="696">
        <v>6241583.0600000005</v>
      </c>
      <c r="J142" s="696">
        <v>6241583.0600000005</v>
      </c>
      <c r="K142" s="696">
        <v>56889194.060000002</v>
      </c>
      <c r="L142" s="696">
        <v>52367133.816000007</v>
      </c>
      <c r="M142" s="697">
        <v>55364852.981160007</v>
      </c>
      <c r="N142" s="127"/>
    </row>
    <row r="143" spans="1:14" ht="13.5" customHeight="1" x14ac:dyDescent="0.25">
      <c r="A143" s="732" t="s">
        <v>605</v>
      </c>
      <c r="B143" s="744"/>
      <c r="C143" s="89">
        <v>2692077</v>
      </c>
      <c r="D143" s="90">
        <v>0</v>
      </c>
      <c r="E143" s="90">
        <v>0</v>
      </c>
      <c r="F143" s="90">
        <v>0</v>
      </c>
      <c r="G143" s="90">
        <v>0</v>
      </c>
      <c r="H143" s="90">
        <v>0</v>
      </c>
      <c r="I143" s="90">
        <v>-1684795.75</v>
      </c>
      <c r="J143" s="746">
        <v>-1684795.75</v>
      </c>
      <c r="K143" s="746">
        <v>1007281.25</v>
      </c>
      <c r="L143" s="90">
        <v>3693920.435999997</v>
      </c>
      <c r="M143" s="91">
        <v>6035232.2004479915</v>
      </c>
      <c r="N143" s="127"/>
    </row>
    <row r="144" spans="1:14" ht="13.5" x14ac:dyDescent="0.25">
      <c r="A144" s="658" t="s">
        <v>549</v>
      </c>
      <c r="B144" s="733"/>
      <c r="C144" s="734"/>
      <c r="D144" s="734"/>
      <c r="E144" s="734"/>
      <c r="F144" s="734"/>
      <c r="G144" s="734"/>
      <c r="H144" s="734"/>
      <c r="I144" s="734"/>
      <c r="J144" s="912"/>
      <c r="K144" s="912">
        <v>0</v>
      </c>
      <c r="L144" s="5"/>
    </row>
    <row r="145" spans="1:12" ht="13.5" x14ac:dyDescent="0.25">
      <c r="A145" s="119" t="s">
        <v>1146</v>
      </c>
      <c r="B145" s="733"/>
      <c r="C145" s="735"/>
      <c r="D145" s="735"/>
      <c r="E145" s="736"/>
      <c r="F145" s="736"/>
      <c r="G145" s="736"/>
      <c r="H145" s="736"/>
      <c r="I145" s="736"/>
      <c r="J145" s="913"/>
      <c r="K145" s="913"/>
      <c r="L145" s="5"/>
    </row>
    <row r="146" spans="1:12" ht="13.5" x14ac:dyDescent="0.25">
      <c r="A146" s="656" t="s">
        <v>1147</v>
      </c>
      <c r="B146" s="733"/>
      <c r="C146" s="735"/>
      <c r="D146" s="735"/>
      <c r="E146" s="736"/>
      <c r="F146" s="736"/>
      <c r="G146" s="736"/>
      <c r="H146" s="736"/>
      <c r="I146" s="736"/>
      <c r="J146" s="913"/>
      <c r="K146" s="913"/>
      <c r="L146" s="5"/>
    </row>
    <row r="147" spans="1:12" ht="13.5" x14ac:dyDescent="0.25">
      <c r="A147" s="119" t="s">
        <v>1148</v>
      </c>
      <c r="B147" s="733"/>
      <c r="C147" s="735"/>
      <c r="D147" s="735"/>
      <c r="E147" s="736"/>
      <c r="F147" s="736"/>
      <c r="G147" s="736"/>
      <c r="H147" s="736"/>
      <c r="I147" s="736"/>
      <c r="J147" s="913"/>
      <c r="K147" s="913"/>
      <c r="L147" s="5"/>
    </row>
    <row r="148" spans="1:12" ht="13.5" x14ac:dyDescent="0.25">
      <c r="A148" s="1220" t="s">
        <v>1149</v>
      </c>
      <c r="B148" s="1220"/>
      <c r="C148" s="1220"/>
      <c r="D148" s="1220"/>
      <c r="E148" s="1220"/>
      <c r="F148" s="1220"/>
      <c r="G148" s="1220"/>
      <c r="H148" s="1220"/>
      <c r="I148" s="1220"/>
      <c r="J148" s="1220"/>
      <c r="K148" s="1220"/>
      <c r="L148" s="5"/>
    </row>
    <row r="149" spans="1:12" ht="13.5" x14ac:dyDescent="0.25">
      <c r="A149" s="48"/>
      <c r="B149" s="120"/>
      <c r="C149" s="518"/>
      <c r="D149" s="518"/>
      <c r="E149" s="53"/>
      <c r="F149" s="53"/>
      <c r="G149" s="53"/>
      <c r="H149" s="53"/>
      <c r="I149" s="53"/>
      <c r="J149" s="564"/>
      <c r="K149" s="564"/>
      <c r="L149" s="5"/>
    </row>
    <row r="150" spans="1:12" x14ac:dyDescent="0.2">
      <c r="A150" s="856"/>
      <c r="B150" s="856"/>
      <c r="C150" s="856"/>
    </row>
    <row r="151" spans="1:12" x14ac:dyDescent="0.2">
      <c r="A151" s="856"/>
      <c r="B151" s="856"/>
      <c r="C151" s="856"/>
    </row>
    <row r="152" spans="1:12" x14ac:dyDescent="0.2">
      <c r="A152" s="856"/>
      <c r="B152" s="856"/>
      <c r="C152" s="856"/>
    </row>
    <row r="153" spans="1:12" x14ac:dyDescent="0.2">
      <c r="A153" s="856"/>
      <c r="B153" s="856"/>
      <c r="C153" s="856"/>
    </row>
    <row r="154" spans="1:12" x14ac:dyDescent="0.2">
      <c r="A154" s="856"/>
      <c r="B154" s="856"/>
      <c r="C154" s="856"/>
    </row>
    <row r="155" spans="1:12" x14ac:dyDescent="0.2">
      <c r="A155" s="856"/>
      <c r="B155" s="856"/>
      <c r="C155" s="856"/>
    </row>
    <row r="156" spans="1:12" x14ac:dyDescent="0.2">
      <c r="A156" s="856"/>
      <c r="B156" s="856"/>
      <c r="C156" s="856"/>
    </row>
    <row r="157" spans="1:12" x14ac:dyDescent="0.2">
      <c r="A157" s="856"/>
      <c r="B157" s="856"/>
      <c r="C157" s="856"/>
    </row>
    <row r="158" spans="1:12" x14ac:dyDescent="0.2">
      <c r="A158" s="856"/>
      <c r="B158" s="856"/>
      <c r="C158" s="856"/>
    </row>
    <row r="159" spans="1:12" x14ac:dyDescent="0.2">
      <c r="A159" s="856"/>
      <c r="B159" s="856"/>
      <c r="C159" s="856"/>
    </row>
    <row r="160" spans="1:12" x14ac:dyDescent="0.2">
      <c r="A160" s="856"/>
      <c r="B160" s="856"/>
      <c r="C160" s="856"/>
    </row>
    <row r="161" spans="1:3" x14ac:dyDescent="0.2">
      <c r="A161" s="856"/>
      <c r="B161" s="856"/>
      <c r="C161" s="856"/>
    </row>
    <row r="162" spans="1:3" x14ac:dyDescent="0.2">
      <c r="A162" s="856"/>
      <c r="B162" s="856"/>
      <c r="C162" s="856"/>
    </row>
    <row r="163" spans="1:3" x14ac:dyDescent="0.2">
      <c r="A163" s="856"/>
      <c r="B163" s="856"/>
      <c r="C163" s="856"/>
    </row>
    <row r="164" spans="1:3" x14ac:dyDescent="0.2">
      <c r="A164" s="856"/>
      <c r="B164" s="856"/>
      <c r="C164" s="856"/>
    </row>
    <row r="165" spans="1:3" x14ac:dyDescent="0.2">
      <c r="A165" s="856"/>
      <c r="B165" s="856"/>
      <c r="C165" s="856"/>
    </row>
    <row r="166" spans="1:3" x14ac:dyDescent="0.2">
      <c r="A166" s="856"/>
      <c r="B166" s="856"/>
      <c r="C166" s="856"/>
    </row>
    <row r="167" spans="1:3" x14ac:dyDescent="0.2">
      <c r="A167" s="856"/>
      <c r="B167" s="856"/>
      <c r="C167" s="856"/>
    </row>
  </sheetData>
  <mergeCells count="2">
    <mergeCell ref="A148:K148"/>
    <mergeCell ref="C2:K2"/>
  </mergeCells>
  <phoneticPr fontId="3" type="noConversion"/>
  <pageMargins left="0.75" right="0.75" top="1" bottom="1" header="0.5" footer="0.5"/>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2">
    <tabColor indexed="44"/>
    <pageSetUpPr fitToPage="1"/>
  </sheetPr>
  <dimension ref="A1:Z87"/>
  <sheetViews>
    <sheetView showGridLines="0" workbookViewId="0">
      <pane xSplit="2" ySplit="5" topLeftCell="C27" activePane="bottomRight" state="frozen"/>
      <selection activeCell="M17" sqref="M17:M63"/>
      <selection pane="topRight" activeCell="M17" sqref="M17:M63"/>
      <selection pane="bottomLeft" activeCell="M17" sqref="M17:M63"/>
      <selection pane="bottomRight" activeCell="I41" sqref="I41"/>
    </sheetView>
  </sheetViews>
  <sheetFormatPr defaultRowHeight="12.75" x14ac:dyDescent="0.25"/>
  <cols>
    <col min="1" max="1" width="34.140625" style="5" customWidth="1"/>
    <col min="2" max="2" width="3.140625" style="58" customWidth="1"/>
    <col min="3" max="13" width="8.7109375" style="5" customWidth="1"/>
    <col min="14" max="16384" width="9.140625" style="5"/>
  </cols>
  <sheetData>
    <row r="1" spans="1:26" ht="13.5" x14ac:dyDescent="0.25">
      <c r="A1" s="57" t="str">
        <f>muni&amp;" - "&amp;_ADJ2&amp;" - "&amp;Date</f>
        <v>Choose name from list - Table B3 Adjustments Budget Financial Performance (revenue and expenditure by municipal vote) - 23/01/2014</v>
      </c>
      <c r="B1" s="5"/>
      <c r="C1" s="58"/>
    </row>
    <row r="2" spans="1:26" ht="38.25" x14ac:dyDescent="0.25">
      <c r="A2" s="1216" t="str">
        <f>Vdesc</f>
        <v>Vote Description</v>
      </c>
      <c r="B2" s="1213" t="str">
        <f>head27</f>
        <v>Ref</v>
      </c>
      <c r="C2" s="1210" t="str">
        <f>Head2</f>
        <v>Budget Year 2013/14</v>
      </c>
      <c r="D2" s="1211"/>
      <c r="E2" s="1211"/>
      <c r="F2" s="1211"/>
      <c r="G2" s="1211"/>
      <c r="H2" s="1211"/>
      <c r="I2" s="1211"/>
      <c r="J2" s="1211"/>
      <c r="K2" s="1211"/>
      <c r="L2" s="60" t="str">
        <f>Head10</f>
        <v>Budget Year +1 2014/15</v>
      </c>
      <c r="M2" s="61" t="str">
        <f>Head11</f>
        <v>Budget Year +2 2015/16</v>
      </c>
    </row>
    <row r="3" spans="1:26" ht="25.5" x14ac:dyDescent="0.25">
      <c r="A3" s="1217"/>
      <c r="B3" s="1214"/>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63" t="str">
        <f>Head7</f>
        <v>Adjusted Budget</v>
      </c>
    </row>
    <row r="4" spans="1:26" ht="13.5" customHeight="1" x14ac:dyDescent="0.25">
      <c r="A4" s="64" t="s">
        <v>636</v>
      </c>
      <c r="B4" s="1214"/>
      <c r="C4" s="65"/>
      <c r="D4" s="15">
        <v>3</v>
      </c>
      <c r="E4" s="15">
        <v>4</v>
      </c>
      <c r="F4" s="15">
        <v>5</v>
      </c>
      <c r="G4" s="15">
        <v>6</v>
      </c>
      <c r="H4" s="15">
        <v>7</v>
      </c>
      <c r="I4" s="15">
        <v>8</v>
      </c>
      <c r="J4" s="15">
        <v>9</v>
      </c>
      <c r="K4" s="15">
        <v>10</v>
      </c>
      <c r="L4" s="15"/>
      <c r="M4" s="17"/>
    </row>
    <row r="5" spans="1:26" ht="13.5" customHeight="1" x14ac:dyDescent="0.25">
      <c r="A5" s="66" t="s">
        <v>637</v>
      </c>
      <c r="B5" s="1222"/>
      <c r="C5" s="67" t="s">
        <v>577</v>
      </c>
      <c r="D5" s="68" t="s">
        <v>578</v>
      </c>
      <c r="E5" s="68" t="s">
        <v>579</v>
      </c>
      <c r="F5" s="69" t="s">
        <v>580</v>
      </c>
      <c r="G5" s="69" t="s">
        <v>581</v>
      </c>
      <c r="H5" s="69" t="s">
        <v>582</v>
      </c>
      <c r="I5" s="70" t="s">
        <v>583</v>
      </c>
      <c r="J5" s="70" t="s">
        <v>584</v>
      </c>
      <c r="K5" s="70" t="s">
        <v>585</v>
      </c>
      <c r="L5" s="70"/>
      <c r="M5" s="71"/>
      <c r="N5" s="48"/>
      <c r="O5" s="48"/>
      <c r="P5" s="48"/>
      <c r="Q5" s="48"/>
      <c r="R5" s="48"/>
      <c r="S5" s="48"/>
      <c r="T5" s="48"/>
      <c r="U5" s="48"/>
      <c r="V5" s="48"/>
      <c r="W5" s="48"/>
      <c r="X5" s="48"/>
      <c r="Y5" s="48"/>
      <c r="Z5" s="48"/>
    </row>
    <row r="6" spans="1:26" ht="12.75" customHeight="1" x14ac:dyDescent="0.25">
      <c r="A6" s="72" t="s">
        <v>638</v>
      </c>
      <c r="B6" s="73">
        <v>1</v>
      </c>
      <c r="C6" s="74"/>
      <c r="D6" s="75"/>
      <c r="E6" s="75"/>
      <c r="F6" s="75"/>
      <c r="G6" s="75"/>
      <c r="H6" s="75"/>
      <c r="I6" s="75"/>
      <c r="J6" s="75"/>
      <c r="K6" s="75"/>
      <c r="L6" s="75"/>
      <c r="M6" s="76"/>
      <c r="N6" s="866"/>
      <c r="O6" s="77"/>
      <c r="P6" s="77"/>
      <c r="Q6" s="77"/>
      <c r="R6" s="77"/>
      <c r="S6" s="77"/>
      <c r="T6" s="77"/>
      <c r="U6" s="77"/>
      <c r="V6" s="77"/>
      <c r="W6" s="77"/>
      <c r="X6" s="77"/>
      <c r="Y6" s="77"/>
      <c r="Z6" s="48"/>
    </row>
    <row r="7" spans="1:26" ht="12.75" customHeight="1" x14ac:dyDescent="0.25">
      <c r="A7" s="974" t="str">
        <f>B3B!A7</f>
        <v>Vote 1 - EXECUTIVE AND COUNCIL</v>
      </c>
      <c r="B7" s="73"/>
      <c r="C7" s="126">
        <f>B3B!C7</f>
        <v>8679639</v>
      </c>
      <c r="D7" s="171">
        <f>B3B!D7</f>
        <v>0</v>
      </c>
      <c r="E7" s="171">
        <f>B3B!E7</f>
        <v>0</v>
      </c>
      <c r="F7" s="171">
        <f>B3B!F7</f>
        <v>0</v>
      </c>
      <c r="G7" s="171">
        <f>B3B!G7</f>
        <v>0</v>
      </c>
      <c r="H7" s="171">
        <f>B3B!H7</f>
        <v>0</v>
      </c>
      <c r="I7" s="171">
        <f>B3B!I7</f>
        <v>0</v>
      </c>
      <c r="J7" s="75">
        <f t="shared" ref="J7:J21" si="0">SUM(E7:I7)</f>
        <v>0</v>
      </c>
      <c r="K7" s="75">
        <f t="shared" ref="K7:K21" si="1">IF(D7=0,C7+J7,D7+J7)</f>
        <v>8679639</v>
      </c>
      <c r="L7" s="171">
        <f>B3B!L7</f>
        <v>9364499.5059999991</v>
      </c>
      <c r="M7" s="235">
        <f>B3B!M7</f>
        <v>9814038.479324</v>
      </c>
      <c r="N7" s="867"/>
      <c r="O7" s="77"/>
      <c r="P7" s="77"/>
      <c r="Q7" s="77"/>
      <c r="R7" s="77"/>
      <c r="S7" s="77"/>
      <c r="T7" s="77"/>
      <c r="U7" s="77"/>
      <c r="V7" s="77"/>
      <c r="W7" s="77"/>
      <c r="X7" s="77"/>
      <c r="Y7" s="77"/>
      <c r="Z7" s="48"/>
    </row>
    <row r="8" spans="1:26" ht="12.75" customHeight="1" x14ac:dyDescent="0.25">
      <c r="A8" s="974" t="str">
        <f>B3B!A14</f>
        <v>Vote 2 - BUDGET AND TREASURY</v>
      </c>
      <c r="B8" s="73"/>
      <c r="C8" s="126">
        <f>B3B!C14</f>
        <v>5732648</v>
      </c>
      <c r="D8" s="171">
        <f>B3B!D14</f>
        <v>0</v>
      </c>
      <c r="E8" s="171">
        <f>B3B!E14</f>
        <v>0</v>
      </c>
      <c r="F8" s="171">
        <f>B3B!F14</f>
        <v>0</v>
      </c>
      <c r="G8" s="171">
        <f>B3B!G14</f>
        <v>0</v>
      </c>
      <c r="H8" s="171">
        <f>B3B!H14</f>
        <v>0</v>
      </c>
      <c r="I8" s="171">
        <f>B3B!I14</f>
        <v>1057695</v>
      </c>
      <c r="J8" s="75">
        <f t="shared" si="0"/>
        <v>1057695</v>
      </c>
      <c r="K8" s="75">
        <f t="shared" si="1"/>
        <v>6790343</v>
      </c>
      <c r="L8" s="171">
        <f>B3B!L14</f>
        <v>6011539.972000001</v>
      </c>
      <c r="M8" s="235">
        <f>B3B!M14</f>
        <v>6274293.710488</v>
      </c>
      <c r="N8" s="867"/>
      <c r="O8" s="77"/>
      <c r="P8" s="77"/>
      <c r="Q8" s="77"/>
      <c r="R8" s="77"/>
      <c r="S8" s="77"/>
      <c r="T8" s="77"/>
      <c r="U8" s="77"/>
      <c r="V8" s="77"/>
      <c r="W8" s="77"/>
      <c r="X8" s="77"/>
      <c r="Y8" s="77"/>
      <c r="Z8" s="48"/>
    </row>
    <row r="9" spans="1:26" ht="12.75" customHeight="1" x14ac:dyDescent="0.25">
      <c r="A9" s="974" t="str">
        <f>B3B!A18</f>
        <v>Vote 3 - CORPORATE SERVICES</v>
      </c>
      <c r="B9" s="73"/>
      <c r="C9" s="126">
        <f>B3B!C18</f>
        <v>11947401</v>
      </c>
      <c r="D9" s="171">
        <f>B3B!D18</f>
        <v>0</v>
      </c>
      <c r="E9" s="171">
        <f>B3B!E18</f>
        <v>0</v>
      </c>
      <c r="F9" s="171">
        <f>B3B!F18</f>
        <v>0</v>
      </c>
      <c r="G9" s="171">
        <f>B3B!G18</f>
        <v>0</v>
      </c>
      <c r="H9" s="171">
        <f>B3B!H18</f>
        <v>0</v>
      </c>
      <c r="I9" s="171">
        <f>B3B!I18</f>
        <v>448233.31</v>
      </c>
      <c r="J9" s="75">
        <f t="shared" si="0"/>
        <v>448233.31</v>
      </c>
      <c r="K9" s="75">
        <f t="shared" si="1"/>
        <v>12395634.310000001</v>
      </c>
      <c r="L9" s="171">
        <f>B3B!L18</f>
        <v>12564294.774</v>
      </c>
      <c r="M9" s="235">
        <f>B3B!M18</f>
        <v>15672514.111796001</v>
      </c>
      <c r="N9" s="866"/>
      <c r="O9" s="77"/>
      <c r="P9" s="77"/>
      <c r="Q9" s="77"/>
      <c r="R9" s="77"/>
      <c r="S9" s="77"/>
      <c r="T9" s="77"/>
      <c r="U9" s="77"/>
      <c r="V9" s="77"/>
      <c r="W9" s="77"/>
      <c r="X9" s="77"/>
      <c r="Y9" s="77"/>
      <c r="Z9" s="48"/>
    </row>
    <row r="10" spans="1:26" ht="12.75" customHeight="1" x14ac:dyDescent="0.25">
      <c r="A10" s="974" t="str">
        <f>B3B!A29</f>
        <v>Vote 4 - TECHNICAL SERVICES</v>
      </c>
      <c r="B10" s="73"/>
      <c r="C10" s="126">
        <f>B3B!C29</f>
        <v>26980000</v>
      </c>
      <c r="D10" s="171">
        <f>B3B!D29</f>
        <v>0</v>
      </c>
      <c r="E10" s="171">
        <f>B3B!E29</f>
        <v>0</v>
      </c>
      <c r="F10" s="171">
        <f>B3B!F29</f>
        <v>0</v>
      </c>
      <c r="G10" s="171">
        <f>B3B!G29</f>
        <v>0</v>
      </c>
      <c r="H10" s="171">
        <f>B3B!H29</f>
        <v>0</v>
      </c>
      <c r="I10" s="171">
        <f>B3B!I29</f>
        <v>3050859</v>
      </c>
      <c r="J10" s="75">
        <f t="shared" si="0"/>
        <v>3050859</v>
      </c>
      <c r="K10" s="75">
        <f t="shared" si="1"/>
        <v>30030859</v>
      </c>
      <c r="L10" s="171">
        <f>B3B!L29</f>
        <v>28120720</v>
      </c>
      <c r="M10" s="235">
        <f>B3B!M29</f>
        <v>29639238.879999999</v>
      </c>
      <c r="N10" s="866"/>
      <c r="O10" s="77"/>
      <c r="P10" s="77"/>
      <c r="Q10" s="77"/>
      <c r="R10" s="77"/>
      <c r="S10" s="77"/>
      <c r="T10" s="77"/>
      <c r="U10" s="77"/>
      <c r="V10" s="77"/>
      <c r="W10" s="77"/>
      <c r="X10" s="77"/>
      <c r="Y10" s="77"/>
      <c r="Z10" s="48"/>
    </row>
    <row r="11" spans="1:26" ht="12.75" customHeight="1" x14ac:dyDescent="0.25">
      <c r="A11" s="974" t="str">
        <f>B3B!A40</f>
        <v>Vote 5 - [NAME OF VOTE 5]</v>
      </c>
      <c r="B11" s="73"/>
      <c r="C11" s="126">
        <f>B3B!C40</f>
        <v>0</v>
      </c>
      <c r="D11" s="171">
        <f>B3B!D40</f>
        <v>0</v>
      </c>
      <c r="E11" s="171">
        <f>B3B!E40</f>
        <v>0</v>
      </c>
      <c r="F11" s="171">
        <f>B3B!F40</f>
        <v>0</v>
      </c>
      <c r="G11" s="171">
        <f>B3B!G40</f>
        <v>0</v>
      </c>
      <c r="H11" s="171">
        <f>B3B!H40</f>
        <v>0</v>
      </c>
      <c r="I11" s="171">
        <f>B3B!I40</f>
        <v>0</v>
      </c>
      <c r="J11" s="75">
        <f t="shared" si="0"/>
        <v>0</v>
      </c>
      <c r="K11" s="75">
        <f t="shared" si="1"/>
        <v>0</v>
      </c>
      <c r="L11" s="171">
        <f>B3B!L40</f>
        <v>0</v>
      </c>
      <c r="M11" s="235">
        <f>B3B!M40</f>
        <v>0</v>
      </c>
      <c r="N11" s="866"/>
      <c r="O11" s="77"/>
      <c r="P11" s="77"/>
      <c r="Q11" s="77"/>
      <c r="R11" s="77"/>
      <c r="S11" s="77"/>
      <c r="T11" s="77"/>
      <c r="U11" s="77"/>
      <c r="V11" s="77"/>
      <c r="W11" s="77"/>
      <c r="X11" s="77"/>
      <c r="Y11" s="77"/>
      <c r="Z11" s="48"/>
    </row>
    <row r="12" spans="1:26" ht="12.75" customHeight="1" x14ac:dyDescent="0.25">
      <c r="A12" s="974" t="str">
        <f>B3B!A51</f>
        <v>Vote 6 - [NAME OF VOTE 6]</v>
      </c>
      <c r="B12" s="73"/>
      <c r="C12" s="126">
        <f>B3B!C51</f>
        <v>0</v>
      </c>
      <c r="D12" s="171">
        <f>B3B!D51</f>
        <v>0</v>
      </c>
      <c r="E12" s="171">
        <f>B3B!E51</f>
        <v>0</v>
      </c>
      <c r="F12" s="171">
        <f>B3B!F51</f>
        <v>0</v>
      </c>
      <c r="G12" s="171">
        <f>B3B!G51</f>
        <v>0</v>
      </c>
      <c r="H12" s="171">
        <f>B3B!H51</f>
        <v>0</v>
      </c>
      <c r="I12" s="171">
        <f>B3B!I51</f>
        <v>0</v>
      </c>
      <c r="J12" s="75">
        <f t="shared" si="0"/>
        <v>0</v>
      </c>
      <c r="K12" s="75">
        <f t="shared" si="1"/>
        <v>0</v>
      </c>
      <c r="L12" s="171">
        <f>B3B!L51</f>
        <v>0</v>
      </c>
      <c r="M12" s="235">
        <f>B3B!M51</f>
        <v>0</v>
      </c>
      <c r="N12" s="866"/>
      <c r="O12" s="77"/>
      <c r="P12" s="77"/>
      <c r="Q12" s="77"/>
      <c r="R12" s="77"/>
      <c r="S12" s="77"/>
      <c r="T12" s="77"/>
      <c r="U12" s="77"/>
      <c r="V12" s="77"/>
      <c r="W12" s="77"/>
      <c r="X12" s="77"/>
      <c r="Y12" s="77"/>
      <c r="Z12" s="48"/>
    </row>
    <row r="13" spans="1:26" ht="12.75" customHeight="1" x14ac:dyDescent="0.25">
      <c r="A13" s="974" t="str">
        <f>B3B!A62</f>
        <v>Vote 7 - [NAME OF VOTE 7]</v>
      </c>
      <c r="B13" s="73"/>
      <c r="C13" s="126">
        <f>B3B!C62</f>
        <v>0</v>
      </c>
      <c r="D13" s="171">
        <f>B3B!D62</f>
        <v>0</v>
      </c>
      <c r="E13" s="171">
        <f>B3B!E62</f>
        <v>0</v>
      </c>
      <c r="F13" s="171">
        <f>B3B!F62</f>
        <v>0</v>
      </c>
      <c r="G13" s="171">
        <f>B3B!G62</f>
        <v>0</v>
      </c>
      <c r="H13" s="171">
        <f>B3B!H62</f>
        <v>0</v>
      </c>
      <c r="I13" s="171">
        <f>B3B!I62</f>
        <v>0</v>
      </c>
      <c r="J13" s="75">
        <f t="shared" si="0"/>
        <v>0</v>
      </c>
      <c r="K13" s="75">
        <f t="shared" si="1"/>
        <v>0</v>
      </c>
      <c r="L13" s="171">
        <f>B3B!L62</f>
        <v>0</v>
      </c>
      <c r="M13" s="235">
        <f>B3B!M62</f>
        <v>0</v>
      </c>
      <c r="N13" s="866"/>
      <c r="O13" s="77"/>
      <c r="P13" s="77"/>
      <c r="Q13" s="77"/>
      <c r="R13" s="77"/>
      <c r="S13" s="77"/>
      <c r="T13" s="77"/>
      <c r="U13" s="77"/>
      <c r="V13" s="77"/>
      <c r="W13" s="77"/>
      <c r="X13" s="77"/>
      <c r="Y13" s="77"/>
      <c r="Z13" s="48"/>
    </row>
    <row r="14" spans="1:26" ht="12.75" customHeight="1" x14ac:dyDescent="0.25">
      <c r="A14" s="974" t="str">
        <f>B3B!A73</f>
        <v>Vote 8 - [NAME OF VOTE 8]</v>
      </c>
      <c r="B14" s="73"/>
      <c r="C14" s="126">
        <f>B3B!C73</f>
        <v>0</v>
      </c>
      <c r="D14" s="171">
        <f>B3B!D73</f>
        <v>0</v>
      </c>
      <c r="E14" s="171">
        <f>B3B!E73</f>
        <v>0</v>
      </c>
      <c r="F14" s="171">
        <f>B3B!F73</f>
        <v>0</v>
      </c>
      <c r="G14" s="171">
        <f>B3B!G73</f>
        <v>0</v>
      </c>
      <c r="H14" s="171">
        <f>B3B!H73</f>
        <v>0</v>
      </c>
      <c r="I14" s="171">
        <f>B3B!I73</f>
        <v>0</v>
      </c>
      <c r="J14" s="75">
        <f t="shared" si="0"/>
        <v>0</v>
      </c>
      <c r="K14" s="75">
        <f t="shared" si="1"/>
        <v>0</v>
      </c>
      <c r="L14" s="171">
        <f>B3B!L73</f>
        <v>0</v>
      </c>
      <c r="M14" s="235">
        <f>B3B!M73</f>
        <v>0</v>
      </c>
      <c r="N14" s="866"/>
      <c r="O14" s="77"/>
      <c r="P14" s="77"/>
      <c r="Q14" s="77"/>
      <c r="R14" s="77"/>
      <c r="S14" s="77"/>
      <c r="T14" s="77"/>
      <c r="U14" s="77"/>
      <c r="V14" s="77"/>
      <c r="W14" s="77"/>
      <c r="X14" s="77"/>
      <c r="Y14" s="77"/>
      <c r="Z14" s="48"/>
    </row>
    <row r="15" spans="1:26" ht="12.75" customHeight="1" x14ac:dyDescent="0.25">
      <c r="A15" s="974" t="str">
        <f>B3B!A84</f>
        <v>Vote 9 - [NAME OF VOTE 9]</v>
      </c>
      <c r="B15" s="73"/>
      <c r="C15" s="126">
        <f>B3B!C84</f>
        <v>0</v>
      </c>
      <c r="D15" s="171">
        <f>B3B!D84</f>
        <v>0</v>
      </c>
      <c r="E15" s="171">
        <f>B3B!E84</f>
        <v>0</v>
      </c>
      <c r="F15" s="171">
        <f>B3B!F84</f>
        <v>0</v>
      </c>
      <c r="G15" s="171">
        <f>B3B!G84</f>
        <v>0</v>
      </c>
      <c r="H15" s="171">
        <f>B3B!H84</f>
        <v>0</v>
      </c>
      <c r="I15" s="171">
        <f>B3B!I84</f>
        <v>0</v>
      </c>
      <c r="J15" s="75">
        <f t="shared" si="0"/>
        <v>0</v>
      </c>
      <c r="K15" s="75">
        <f t="shared" si="1"/>
        <v>0</v>
      </c>
      <c r="L15" s="171">
        <f>B3B!L84</f>
        <v>0</v>
      </c>
      <c r="M15" s="235">
        <f>B3B!M84</f>
        <v>0</v>
      </c>
      <c r="N15" s="866"/>
      <c r="O15" s="77"/>
      <c r="P15" s="77"/>
      <c r="Q15" s="77"/>
      <c r="R15" s="77"/>
      <c r="S15" s="77"/>
      <c r="T15" s="77"/>
      <c r="U15" s="77"/>
      <c r="V15" s="77"/>
      <c r="W15" s="77"/>
      <c r="X15" s="77"/>
      <c r="Y15" s="77"/>
      <c r="Z15" s="48"/>
    </row>
    <row r="16" spans="1:26" ht="12.75" customHeight="1" x14ac:dyDescent="0.25">
      <c r="A16" s="974" t="str">
        <f>B3B!A95</f>
        <v>Vote 10 - [NAME OF VOTE 10]</v>
      </c>
      <c r="B16" s="73"/>
      <c r="C16" s="126">
        <f>B3B!C95</f>
        <v>0</v>
      </c>
      <c r="D16" s="171">
        <f>B3B!D95</f>
        <v>0</v>
      </c>
      <c r="E16" s="171">
        <f>B3B!E95</f>
        <v>0</v>
      </c>
      <c r="F16" s="171">
        <f>B3B!F95</f>
        <v>0</v>
      </c>
      <c r="G16" s="171">
        <f>B3B!G95</f>
        <v>0</v>
      </c>
      <c r="H16" s="171">
        <f>B3B!H95</f>
        <v>0</v>
      </c>
      <c r="I16" s="171">
        <f>B3B!I95</f>
        <v>0</v>
      </c>
      <c r="J16" s="75">
        <f t="shared" si="0"/>
        <v>0</v>
      </c>
      <c r="K16" s="75">
        <f t="shared" si="1"/>
        <v>0</v>
      </c>
      <c r="L16" s="171">
        <f>B3B!L95</f>
        <v>0</v>
      </c>
      <c r="M16" s="235">
        <f>B3B!M95</f>
        <v>0</v>
      </c>
      <c r="N16" s="866"/>
      <c r="O16" s="77"/>
      <c r="P16" s="77"/>
      <c r="Q16" s="77"/>
      <c r="R16" s="77"/>
      <c r="S16" s="77"/>
      <c r="T16" s="77"/>
      <c r="U16" s="77"/>
      <c r="V16" s="77"/>
      <c r="W16" s="77"/>
      <c r="X16" s="77"/>
      <c r="Y16" s="77"/>
      <c r="Z16" s="48"/>
    </row>
    <row r="17" spans="1:26" ht="12.75" customHeight="1" x14ac:dyDescent="0.25">
      <c r="A17" s="974" t="str">
        <f>B3B!A106</f>
        <v>Vote 11 - [NAME OF VOTE 11]</v>
      </c>
      <c r="B17" s="73"/>
      <c r="C17" s="126">
        <f>B3B!C106</f>
        <v>0</v>
      </c>
      <c r="D17" s="171">
        <f>B3B!D106</f>
        <v>0</v>
      </c>
      <c r="E17" s="171">
        <f>B3B!E106</f>
        <v>0</v>
      </c>
      <c r="F17" s="171">
        <f>B3B!F106</f>
        <v>0</v>
      </c>
      <c r="G17" s="171">
        <f>B3B!G106</f>
        <v>0</v>
      </c>
      <c r="H17" s="171">
        <f>B3B!H106</f>
        <v>0</v>
      </c>
      <c r="I17" s="171">
        <f>B3B!I106</f>
        <v>0</v>
      </c>
      <c r="J17" s="75">
        <f t="shared" si="0"/>
        <v>0</v>
      </c>
      <c r="K17" s="75">
        <f t="shared" si="1"/>
        <v>0</v>
      </c>
      <c r="L17" s="171">
        <f>B3B!L106</f>
        <v>0</v>
      </c>
      <c r="M17" s="235">
        <f>B3B!M106</f>
        <v>0</v>
      </c>
      <c r="N17" s="866"/>
      <c r="O17" s="77"/>
      <c r="P17" s="77"/>
      <c r="Q17" s="77"/>
      <c r="R17" s="77"/>
      <c r="S17" s="77"/>
      <c r="T17" s="77"/>
      <c r="U17" s="77"/>
      <c r="V17" s="77"/>
      <c r="W17" s="77"/>
      <c r="X17" s="77"/>
      <c r="Y17" s="77"/>
      <c r="Z17" s="48"/>
    </row>
    <row r="18" spans="1:26" ht="12.75" customHeight="1" x14ac:dyDescent="0.25">
      <c r="A18" s="974" t="str">
        <f>B3B!A117</f>
        <v>Vote 12 - [NAME OF VOTE 12]</v>
      </c>
      <c r="B18" s="73"/>
      <c r="C18" s="126">
        <f>B3B!C117</f>
        <v>0</v>
      </c>
      <c r="D18" s="171">
        <f>B3B!D117</f>
        <v>0</v>
      </c>
      <c r="E18" s="171">
        <f>B3B!E117</f>
        <v>0</v>
      </c>
      <c r="F18" s="171">
        <f>B3B!F117</f>
        <v>0</v>
      </c>
      <c r="G18" s="171">
        <f>B3B!G117</f>
        <v>0</v>
      </c>
      <c r="H18" s="171">
        <f>B3B!H117</f>
        <v>0</v>
      </c>
      <c r="I18" s="171">
        <f>B3B!I117</f>
        <v>0</v>
      </c>
      <c r="J18" s="75">
        <f t="shared" si="0"/>
        <v>0</v>
      </c>
      <c r="K18" s="75">
        <f t="shared" si="1"/>
        <v>0</v>
      </c>
      <c r="L18" s="171">
        <f>B3B!L117</f>
        <v>0</v>
      </c>
      <c r="M18" s="235">
        <f>B3B!M117</f>
        <v>0</v>
      </c>
      <c r="N18" s="866"/>
      <c r="O18" s="77"/>
      <c r="P18" s="77"/>
      <c r="Q18" s="77"/>
      <c r="R18" s="77"/>
      <c r="S18" s="77"/>
      <c r="T18" s="77"/>
      <c r="U18" s="77"/>
      <c r="V18" s="77"/>
      <c r="W18" s="77"/>
      <c r="X18" s="77"/>
      <c r="Y18" s="77"/>
      <c r="Z18" s="48"/>
    </row>
    <row r="19" spans="1:26" ht="12.75" customHeight="1" x14ac:dyDescent="0.25">
      <c r="A19" s="974" t="str">
        <f>B3B!A128</f>
        <v>Vote 13 - [NAME OF VOTE 13]</v>
      </c>
      <c r="B19" s="73"/>
      <c r="C19" s="126">
        <f>B3B!C128</f>
        <v>0</v>
      </c>
      <c r="D19" s="171">
        <f>B3B!D128</f>
        <v>0</v>
      </c>
      <c r="E19" s="171">
        <f>B3B!E128</f>
        <v>0</v>
      </c>
      <c r="F19" s="171">
        <f>B3B!F128</f>
        <v>0</v>
      </c>
      <c r="G19" s="171">
        <f>B3B!G128</f>
        <v>0</v>
      </c>
      <c r="H19" s="171">
        <f>B3B!H128</f>
        <v>0</v>
      </c>
      <c r="I19" s="171">
        <f>B3B!I128</f>
        <v>0</v>
      </c>
      <c r="J19" s="75">
        <f t="shared" si="0"/>
        <v>0</v>
      </c>
      <c r="K19" s="75">
        <f t="shared" si="1"/>
        <v>0</v>
      </c>
      <c r="L19" s="171">
        <f>B3B!L128</f>
        <v>0</v>
      </c>
      <c r="M19" s="235">
        <f>B3B!M128</f>
        <v>0</v>
      </c>
      <c r="N19" s="866"/>
      <c r="O19" s="77"/>
      <c r="P19" s="77"/>
      <c r="Q19" s="77"/>
      <c r="R19" s="77"/>
      <c r="S19" s="77"/>
      <c r="T19" s="77"/>
      <c r="U19" s="77"/>
      <c r="V19" s="77"/>
      <c r="W19" s="77"/>
      <c r="X19" s="77"/>
      <c r="Y19" s="77"/>
      <c r="Z19" s="48"/>
    </row>
    <row r="20" spans="1:26" ht="12.75" customHeight="1" x14ac:dyDescent="0.25">
      <c r="A20" s="974" t="str">
        <f>B3B!A139</f>
        <v>Vote 14 - [NAME OF VOTE 14]</v>
      </c>
      <c r="B20" s="73"/>
      <c r="C20" s="126">
        <f>B3B!C139</f>
        <v>0</v>
      </c>
      <c r="D20" s="171">
        <f>B3B!D139</f>
        <v>0</v>
      </c>
      <c r="E20" s="171">
        <f>B3B!E139</f>
        <v>0</v>
      </c>
      <c r="F20" s="171">
        <f>B3B!F139</f>
        <v>0</v>
      </c>
      <c r="G20" s="171">
        <f>B3B!G139</f>
        <v>0</v>
      </c>
      <c r="H20" s="171">
        <f>B3B!H139</f>
        <v>0</v>
      </c>
      <c r="I20" s="171">
        <f>B3B!I139</f>
        <v>0</v>
      </c>
      <c r="J20" s="75">
        <f t="shared" si="0"/>
        <v>0</v>
      </c>
      <c r="K20" s="75">
        <f t="shared" si="1"/>
        <v>0</v>
      </c>
      <c r="L20" s="171">
        <f>B3B!L139</f>
        <v>0</v>
      </c>
      <c r="M20" s="235">
        <f>B3B!M139</f>
        <v>0</v>
      </c>
      <c r="N20" s="866"/>
      <c r="O20" s="77"/>
      <c r="P20" s="77"/>
      <c r="Q20" s="77"/>
      <c r="R20" s="77"/>
      <c r="S20" s="77"/>
      <c r="T20" s="77"/>
      <c r="U20" s="77"/>
      <c r="V20" s="77"/>
      <c r="W20" s="77"/>
      <c r="X20" s="77"/>
      <c r="Y20" s="77"/>
      <c r="Z20" s="48"/>
    </row>
    <row r="21" spans="1:26" ht="12.75" customHeight="1" x14ac:dyDescent="0.25">
      <c r="A21" s="974" t="str">
        <f>B3B!A150</f>
        <v>Vote 15 - [NAME OF VOTE 15]</v>
      </c>
      <c r="B21" s="73"/>
      <c r="C21" s="126">
        <f>B3B!C150</f>
        <v>0</v>
      </c>
      <c r="D21" s="171">
        <f>B3B!D150</f>
        <v>0</v>
      </c>
      <c r="E21" s="171">
        <f>B3B!E150</f>
        <v>0</v>
      </c>
      <c r="F21" s="171">
        <f>B3B!F150</f>
        <v>0</v>
      </c>
      <c r="G21" s="171">
        <f>B3B!G150</f>
        <v>0</v>
      </c>
      <c r="H21" s="171">
        <f>B3B!H150</f>
        <v>0</v>
      </c>
      <c r="I21" s="171">
        <f>B3B!I150</f>
        <v>0</v>
      </c>
      <c r="J21" s="75">
        <f t="shared" si="0"/>
        <v>0</v>
      </c>
      <c r="K21" s="75">
        <f t="shared" si="1"/>
        <v>0</v>
      </c>
      <c r="L21" s="171">
        <f>B3B!L150</f>
        <v>0</v>
      </c>
      <c r="M21" s="235">
        <f>B3B!M150</f>
        <v>0</v>
      </c>
      <c r="N21" s="866"/>
      <c r="O21" s="77"/>
      <c r="P21" s="77"/>
      <c r="Q21" s="77"/>
      <c r="R21" s="77"/>
      <c r="S21" s="77"/>
      <c r="T21" s="77"/>
      <c r="U21" s="77"/>
      <c r="V21" s="77"/>
      <c r="W21" s="77"/>
      <c r="X21" s="77"/>
      <c r="Y21" s="77"/>
      <c r="Z21" s="48"/>
    </row>
    <row r="22" spans="1:26" ht="12.75" customHeight="1" x14ac:dyDescent="0.25">
      <c r="A22" s="78" t="s">
        <v>639</v>
      </c>
      <c r="B22" s="79">
        <v>2</v>
      </c>
      <c r="C22" s="80">
        <f>SUM(C7:C21)</f>
        <v>53339688</v>
      </c>
      <c r="D22" s="81">
        <f t="shared" ref="D22:K22" si="2">SUM(D7:D21)</f>
        <v>0</v>
      </c>
      <c r="E22" s="81">
        <f t="shared" si="2"/>
        <v>0</v>
      </c>
      <c r="F22" s="81">
        <f t="shared" si="2"/>
        <v>0</v>
      </c>
      <c r="G22" s="81">
        <f t="shared" si="2"/>
        <v>0</v>
      </c>
      <c r="H22" s="81">
        <f t="shared" si="2"/>
        <v>0</v>
      </c>
      <c r="I22" s="81">
        <f t="shared" si="2"/>
        <v>4556787.3100000005</v>
      </c>
      <c r="J22" s="81">
        <f>SUM(J7:J21)</f>
        <v>4556787.3100000005</v>
      </c>
      <c r="K22" s="81">
        <f t="shared" si="2"/>
        <v>57896475.310000002</v>
      </c>
      <c r="L22" s="81">
        <f>SUM(L7:L21)</f>
        <v>56061054.252000004</v>
      </c>
      <c r="M22" s="82">
        <f>SUM(M7:M21)</f>
        <v>61400085.181608006</v>
      </c>
      <c r="N22" s="564"/>
      <c r="O22" s="53"/>
      <c r="P22" s="53"/>
      <c r="Q22" s="53"/>
      <c r="R22" s="53"/>
      <c r="S22" s="53"/>
      <c r="T22" s="53"/>
      <c r="U22" s="53"/>
      <c r="V22" s="53"/>
      <c r="W22" s="53"/>
      <c r="X22" s="53"/>
      <c r="Y22" s="53"/>
      <c r="Z22" s="48"/>
    </row>
    <row r="23" spans="1:26" ht="5.0999999999999996" customHeight="1" x14ac:dyDescent="0.25">
      <c r="A23" s="83"/>
      <c r="B23" s="73"/>
      <c r="C23" s="74"/>
      <c r="D23" s="75"/>
      <c r="E23" s="75"/>
      <c r="F23" s="75"/>
      <c r="G23" s="75"/>
      <c r="H23" s="75"/>
      <c r="I23" s="75"/>
      <c r="J23" s="75"/>
      <c r="K23" s="75"/>
      <c r="L23" s="75"/>
      <c r="M23" s="76"/>
      <c r="N23" s="86"/>
      <c r="O23" s="84"/>
      <c r="P23" s="84"/>
      <c r="Q23" s="84"/>
      <c r="R23" s="84"/>
      <c r="S23" s="84"/>
      <c r="T23" s="84"/>
      <c r="U23" s="84"/>
      <c r="V23" s="84"/>
      <c r="W23" s="84"/>
      <c r="X23" s="84"/>
      <c r="Y23" s="84"/>
      <c r="Z23" s="48"/>
    </row>
    <row r="24" spans="1:26" ht="12.75" customHeight="1" x14ac:dyDescent="0.25">
      <c r="A24" s="72" t="s">
        <v>640</v>
      </c>
      <c r="B24" s="73">
        <v>1</v>
      </c>
      <c r="C24" s="74"/>
      <c r="D24" s="75"/>
      <c r="E24" s="75"/>
      <c r="F24" s="75"/>
      <c r="G24" s="75"/>
      <c r="H24" s="75"/>
      <c r="I24" s="75"/>
      <c r="J24" s="75"/>
      <c r="K24" s="75"/>
      <c r="L24" s="75"/>
      <c r="M24" s="76"/>
      <c r="N24" s="86"/>
      <c r="O24" s="84"/>
      <c r="P24" s="84"/>
      <c r="Q24" s="84"/>
      <c r="R24" s="84"/>
      <c r="S24" s="84"/>
      <c r="T24" s="84"/>
      <c r="U24" s="84"/>
      <c r="V24" s="84"/>
      <c r="W24" s="84"/>
      <c r="X24" s="84"/>
      <c r="Y24" s="84"/>
      <c r="Z24" s="48"/>
    </row>
    <row r="25" spans="1:26" ht="12.75" customHeight="1" x14ac:dyDescent="0.25">
      <c r="A25" s="85" t="str">
        <f>B3B!A164</f>
        <v>Vote 1 - EXECUTIVE AND COUNCIL</v>
      </c>
      <c r="B25" s="73"/>
      <c r="C25" s="126">
        <f>B3B!C164</f>
        <v>7884388</v>
      </c>
      <c r="D25" s="171">
        <f>B3B!D164</f>
        <v>0</v>
      </c>
      <c r="E25" s="171">
        <f>B3B!E164</f>
        <v>0</v>
      </c>
      <c r="F25" s="171">
        <f>B3B!F164</f>
        <v>0</v>
      </c>
      <c r="G25" s="171">
        <f>B3B!G164</f>
        <v>0</v>
      </c>
      <c r="H25" s="171">
        <f>B3B!H164</f>
        <v>0</v>
      </c>
      <c r="I25" s="171">
        <f>B3B!I164</f>
        <v>935260</v>
      </c>
      <c r="J25" s="75">
        <f t="shared" ref="J25:J39" si="3">SUM(E25:I25)</f>
        <v>935260</v>
      </c>
      <c r="K25" s="75">
        <f t="shared" ref="K25:K39" si="4">IF(D25=0,C25+J25,D25+J25)</f>
        <v>8819648</v>
      </c>
      <c r="L25" s="171">
        <f>B3B!L164</f>
        <v>8361274.5899999989</v>
      </c>
      <c r="M25" s="235">
        <f>B3B!M164</f>
        <v>8867389.8712440003</v>
      </c>
      <c r="N25" s="867"/>
      <c r="O25" s="84"/>
      <c r="P25" s="84"/>
      <c r="Q25" s="84"/>
      <c r="R25" s="84"/>
      <c r="S25" s="84"/>
      <c r="T25" s="84"/>
      <c r="U25" s="84"/>
      <c r="V25" s="84"/>
      <c r="W25" s="84"/>
      <c r="X25" s="84"/>
      <c r="Y25" s="84"/>
      <c r="Z25" s="48"/>
    </row>
    <row r="26" spans="1:26" ht="12.75" customHeight="1" x14ac:dyDescent="0.25">
      <c r="A26" s="85" t="str">
        <f>B3B!A171</f>
        <v>Vote 2 - BUDGET AND TREASURY</v>
      </c>
      <c r="B26" s="73"/>
      <c r="C26" s="126">
        <f>B3B!C171</f>
        <v>4556249</v>
      </c>
      <c r="D26" s="171">
        <f>B3B!D171</f>
        <v>0</v>
      </c>
      <c r="E26" s="171">
        <f>B3B!E171</f>
        <v>0</v>
      </c>
      <c r="F26" s="171">
        <f>B3B!F171</f>
        <v>0</v>
      </c>
      <c r="G26" s="171">
        <f>B3B!G171</f>
        <v>0</v>
      </c>
      <c r="H26" s="171">
        <f>B3B!H171</f>
        <v>0</v>
      </c>
      <c r="I26" s="171">
        <f>B3B!I171</f>
        <v>2018129</v>
      </c>
      <c r="J26" s="75">
        <f t="shared" si="3"/>
        <v>2018129</v>
      </c>
      <c r="K26" s="75">
        <f t="shared" si="4"/>
        <v>6574378</v>
      </c>
      <c r="L26" s="171">
        <f>B3B!L171</f>
        <v>4811648.68</v>
      </c>
      <c r="M26" s="235">
        <f>B3B!M171</f>
        <v>5081476.5746319992</v>
      </c>
      <c r="N26" s="867"/>
      <c r="O26" s="86"/>
      <c r="P26" s="86"/>
      <c r="Q26" s="86"/>
      <c r="R26" s="86"/>
      <c r="S26" s="86"/>
      <c r="T26" s="86"/>
      <c r="U26" s="86"/>
      <c r="V26" s="86"/>
      <c r="W26" s="86"/>
      <c r="X26" s="86"/>
      <c r="Y26" s="86"/>
      <c r="Z26" s="48"/>
    </row>
    <row r="27" spans="1:26" ht="12.75" customHeight="1" x14ac:dyDescent="0.25">
      <c r="A27" s="85" t="str">
        <f>B3B!A175</f>
        <v>Vote 3 - CORPORATE SERVICES</v>
      </c>
      <c r="B27" s="73"/>
      <c r="C27" s="126">
        <f>B3B!C175</f>
        <v>11226974</v>
      </c>
      <c r="D27" s="171">
        <f>B3B!D175</f>
        <v>0</v>
      </c>
      <c r="E27" s="171">
        <f>B3B!E175</f>
        <v>0</v>
      </c>
      <c r="F27" s="171">
        <f>B3B!F175</f>
        <v>0</v>
      </c>
      <c r="G27" s="171">
        <f>B3B!G175</f>
        <v>0</v>
      </c>
      <c r="H27" s="171">
        <f>B3B!H175</f>
        <v>0</v>
      </c>
      <c r="I27" s="171">
        <f>B3B!I175</f>
        <v>237335.06</v>
      </c>
      <c r="J27" s="75">
        <f t="shared" si="3"/>
        <v>237335.06</v>
      </c>
      <c r="K27" s="75">
        <f t="shared" si="4"/>
        <v>11464309.060000001</v>
      </c>
      <c r="L27" s="171">
        <f>B3B!L175</f>
        <v>10757290.546</v>
      </c>
      <c r="M27" s="235">
        <f>B3B!M175</f>
        <v>11443472.855284005</v>
      </c>
      <c r="N27" s="866"/>
      <c r="O27" s="86"/>
      <c r="P27" s="86"/>
      <c r="Q27" s="86"/>
      <c r="R27" s="86"/>
      <c r="S27" s="86"/>
      <c r="T27" s="86"/>
      <c r="U27" s="86"/>
      <c r="V27" s="86"/>
      <c r="W27" s="86"/>
      <c r="X27" s="86"/>
      <c r="Y27" s="86"/>
      <c r="Z27" s="48"/>
    </row>
    <row r="28" spans="1:26" ht="12.75" customHeight="1" x14ac:dyDescent="0.25">
      <c r="A28" s="85" t="str">
        <f>B3B!A186</f>
        <v>Vote 4 - TECHNICAL SERVICES</v>
      </c>
      <c r="B28" s="73"/>
      <c r="C28" s="126">
        <f>B3B!C186</f>
        <v>26980000</v>
      </c>
      <c r="D28" s="171">
        <f>B3B!D186</f>
        <v>0</v>
      </c>
      <c r="E28" s="171">
        <f>B3B!E186</f>
        <v>0</v>
      </c>
      <c r="F28" s="171">
        <f>B3B!F186</f>
        <v>0</v>
      </c>
      <c r="G28" s="171">
        <f>B3B!G186</f>
        <v>0</v>
      </c>
      <c r="H28" s="171">
        <f>B3B!H186</f>
        <v>0</v>
      </c>
      <c r="I28" s="171">
        <f>B3B!I186</f>
        <v>3050859</v>
      </c>
      <c r="J28" s="75">
        <f t="shared" si="3"/>
        <v>3050859</v>
      </c>
      <c r="K28" s="75">
        <f t="shared" si="4"/>
        <v>30030859</v>
      </c>
      <c r="L28" s="171">
        <f>B3B!L186</f>
        <v>28436920</v>
      </c>
      <c r="M28" s="235">
        <f>B3B!M186</f>
        <v>29972513.68</v>
      </c>
      <c r="N28" s="866"/>
      <c r="O28" s="86"/>
      <c r="P28" s="86"/>
      <c r="Q28" s="86"/>
      <c r="R28" s="86"/>
      <c r="S28" s="86"/>
      <c r="T28" s="86"/>
      <c r="U28" s="86"/>
      <c r="V28" s="86"/>
      <c r="W28" s="86"/>
      <c r="X28" s="86"/>
      <c r="Y28" s="86"/>
      <c r="Z28" s="48"/>
    </row>
    <row r="29" spans="1:26" ht="12.75" customHeight="1" x14ac:dyDescent="0.25">
      <c r="A29" s="85" t="str">
        <f>B3B!A197</f>
        <v>Vote 5 - [NAME OF VOTE 5]</v>
      </c>
      <c r="B29" s="73"/>
      <c r="C29" s="126">
        <f>B3B!C197</f>
        <v>0</v>
      </c>
      <c r="D29" s="171">
        <f>B3B!D197</f>
        <v>0</v>
      </c>
      <c r="E29" s="171">
        <f>B3B!E197</f>
        <v>0</v>
      </c>
      <c r="F29" s="171">
        <f>B3B!F197</f>
        <v>0</v>
      </c>
      <c r="G29" s="171">
        <f>B3B!G197</f>
        <v>0</v>
      </c>
      <c r="H29" s="171">
        <f>B3B!H197</f>
        <v>0</v>
      </c>
      <c r="I29" s="171">
        <f>B3B!I197</f>
        <v>0</v>
      </c>
      <c r="J29" s="75">
        <f t="shared" si="3"/>
        <v>0</v>
      </c>
      <c r="K29" s="75">
        <f t="shared" si="4"/>
        <v>0</v>
      </c>
      <c r="L29" s="171">
        <f>B3B!L197</f>
        <v>0</v>
      </c>
      <c r="M29" s="235">
        <f>B3B!M197</f>
        <v>0</v>
      </c>
      <c r="N29" s="866"/>
      <c r="O29" s="86"/>
      <c r="P29" s="86"/>
      <c r="Q29" s="86"/>
      <c r="R29" s="86"/>
      <c r="S29" s="86"/>
      <c r="T29" s="86"/>
      <c r="U29" s="86"/>
      <c r="V29" s="86"/>
      <c r="W29" s="86"/>
      <c r="X29" s="86"/>
      <c r="Y29" s="86"/>
      <c r="Z29" s="48"/>
    </row>
    <row r="30" spans="1:26" ht="10.5" customHeight="1" x14ac:dyDescent="0.25">
      <c r="A30" s="85" t="str">
        <f>B3B!A208</f>
        <v>Vote 6 - [NAME OF VOTE 6]</v>
      </c>
      <c r="B30" s="73"/>
      <c r="C30" s="126">
        <f>B3B!C208</f>
        <v>0</v>
      </c>
      <c r="D30" s="171">
        <f>B3B!D208</f>
        <v>0</v>
      </c>
      <c r="E30" s="171">
        <f>B3B!E208</f>
        <v>0</v>
      </c>
      <c r="F30" s="171">
        <f>B3B!F208</f>
        <v>0</v>
      </c>
      <c r="G30" s="171">
        <f>B3B!G208</f>
        <v>0</v>
      </c>
      <c r="H30" s="171">
        <f>B3B!H208</f>
        <v>0</v>
      </c>
      <c r="I30" s="171">
        <f>B3B!I208</f>
        <v>0</v>
      </c>
      <c r="J30" s="75">
        <f t="shared" si="3"/>
        <v>0</v>
      </c>
      <c r="K30" s="75">
        <f t="shared" si="4"/>
        <v>0</v>
      </c>
      <c r="L30" s="171">
        <f>B3B!L208</f>
        <v>0</v>
      </c>
      <c r="M30" s="235">
        <f>B3B!M208</f>
        <v>0</v>
      </c>
      <c r="N30" s="866"/>
      <c r="O30" s="86"/>
      <c r="P30" s="86"/>
      <c r="Q30" s="86"/>
      <c r="R30" s="86"/>
      <c r="S30" s="86"/>
      <c r="T30" s="86"/>
      <c r="U30" s="86"/>
      <c r="V30" s="86"/>
      <c r="W30" s="86"/>
      <c r="X30" s="86"/>
      <c r="Y30" s="86"/>
      <c r="Z30" s="48"/>
    </row>
    <row r="31" spans="1:26" ht="12.75" customHeight="1" x14ac:dyDescent="0.25">
      <c r="A31" s="85" t="str">
        <f>B3B!A219</f>
        <v>Vote 7 - [NAME OF VOTE 7]</v>
      </c>
      <c r="B31" s="73"/>
      <c r="C31" s="126">
        <f>B3B!C219</f>
        <v>0</v>
      </c>
      <c r="D31" s="171">
        <f>B3B!D219</f>
        <v>0</v>
      </c>
      <c r="E31" s="171">
        <f>B3B!E219</f>
        <v>0</v>
      </c>
      <c r="F31" s="171">
        <f>B3B!F219</f>
        <v>0</v>
      </c>
      <c r="G31" s="171">
        <f>B3B!G219</f>
        <v>0</v>
      </c>
      <c r="H31" s="171">
        <f>B3B!H219</f>
        <v>0</v>
      </c>
      <c r="I31" s="171">
        <f>B3B!I219</f>
        <v>0</v>
      </c>
      <c r="J31" s="75">
        <f t="shared" si="3"/>
        <v>0</v>
      </c>
      <c r="K31" s="75">
        <f t="shared" si="4"/>
        <v>0</v>
      </c>
      <c r="L31" s="171">
        <f>B3B!L219</f>
        <v>0</v>
      </c>
      <c r="M31" s="235">
        <f>B3B!M219</f>
        <v>0</v>
      </c>
      <c r="N31" s="866"/>
      <c r="O31" s="86"/>
      <c r="P31" s="86"/>
      <c r="Q31" s="86"/>
      <c r="R31" s="86"/>
      <c r="S31" s="86"/>
      <c r="T31" s="86"/>
      <c r="U31" s="86"/>
      <c r="V31" s="86"/>
      <c r="W31" s="86"/>
      <c r="X31" s="86"/>
      <c r="Y31" s="86"/>
      <c r="Z31" s="48"/>
    </row>
    <row r="32" spans="1:26" ht="12.75" customHeight="1" x14ac:dyDescent="0.25">
      <c r="A32" s="85" t="str">
        <f>B3B!A230</f>
        <v>Vote 8 - [NAME OF VOTE 8]</v>
      </c>
      <c r="B32" s="73"/>
      <c r="C32" s="126">
        <f>B3B!C230</f>
        <v>0</v>
      </c>
      <c r="D32" s="171">
        <f>B3B!D230</f>
        <v>0</v>
      </c>
      <c r="E32" s="171">
        <f>B3B!E230</f>
        <v>0</v>
      </c>
      <c r="F32" s="171">
        <f>B3B!F230</f>
        <v>0</v>
      </c>
      <c r="G32" s="171">
        <f>B3B!G230</f>
        <v>0</v>
      </c>
      <c r="H32" s="171">
        <f>B3B!H230</f>
        <v>0</v>
      </c>
      <c r="I32" s="171">
        <f>B3B!I230</f>
        <v>0</v>
      </c>
      <c r="J32" s="75">
        <f t="shared" si="3"/>
        <v>0</v>
      </c>
      <c r="K32" s="75">
        <f t="shared" si="4"/>
        <v>0</v>
      </c>
      <c r="L32" s="171">
        <f>B3B!L230</f>
        <v>0</v>
      </c>
      <c r="M32" s="235">
        <f>B3B!M230</f>
        <v>0</v>
      </c>
      <c r="N32" s="866"/>
      <c r="O32" s="86"/>
      <c r="P32" s="86"/>
      <c r="Q32" s="86"/>
      <c r="R32" s="86"/>
      <c r="S32" s="86"/>
      <c r="T32" s="86"/>
      <c r="U32" s="86"/>
      <c r="V32" s="86"/>
      <c r="W32" s="86"/>
      <c r="X32" s="86"/>
      <c r="Y32" s="86"/>
      <c r="Z32" s="48"/>
    </row>
    <row r="33" spans="1:26" ht="12.75" customHeight="1" x14ac:dyDescent="0.25">
      <c r="A33" s="85" t="str">
        <f>B3B!A241</f>
        <v>Vote 9 - [NAME OF VOTE 9]</v>
      </c>
      <c r="B33" s="73"/>
      <c r="C33" s="126">
        <f>B3B!C241</f>
        <v>0</v>
      </c>
      <c r="D33" s="171">
        <f>B3B!D241</f>
        <v>0</v>
      </c>
      <c r="E33" s="171">
        <f>B3B!E241</f>
        <v>0</v>
      </c>
      <c r="F33" s="171">
        <f>B3B!F241</f>
        <v>0</v>
      </c>
      <c r="G33" s="171">
        <f>B3B!G241</f>
        <v>0</v>
      </c>
      <c r="H33" s="171">
        <f>B3B!H241</f>
        <v>0</v>
      </c>
      <c r="I33" s="171">
        <f>B3B!I241</f>
        <v>0</v>
      </c>
      <c r="J33" s="75">
        <f t="shared" si="3"/>
        <v>0</v>
      </c>
      <c r="K33" s="75">
        <f t="shared" si="4"/>
        <v>0</v>
      </c>
      <c r="L33" s="171">
        <f>B3B!L241</f>
        <v>0</v>
      </c>
      <c r="M33" s="235">
        <f>B3B!M241</f>
        <v>0</v>
      </c>
      <c r="N33" s="866"/>
      <c r="O33" s="86"/>
      <c r="P33" s="86"/>
      <c r="Q33" s="86"/>
      <c r="R33" s="86"/>
      <c r="S33" s="86"/>
      <c r="T33" s="86"/>
      <c r="U33" s="86"/>
      <c r="V33" s="86"/>
      <c r="W33" s="86"/>
      <c r="X33" s="86"/>
      <c r="Y33" s="86"/>
      <c r="Z33" s="48"/>
    </row>
    <row r="34" spans="1:26" ht="12.75" customHeight="1" x14ac:dyDescent="0.25">
      <c r="A34" s="85" t="str">
        <f>B3B!A252</f>
        <v>Vote 10 - [NAME OF VOTE 10]</v>
      </c>
      <c r="B34" s="73"/>
      <c r="C34" s="126">
        <f>B3B!C252</f>
        <v>0</v>
      </c>
      <c r="D34" s="171">
        <f>B3B!D252</f>
        <v>0</v>
      </c>
      <c r="E34" s="171">
        <f>B3B!E252</f>
        <v>0</v>
      </c>
      <c r="F34" s="171">
        <f>B3B!F252</f>
        <v>0</v>
      </c>
      <c r="G34" s="171">
        <f>B3B!G252</f>
        <v>0</v>
      </c>
      <c r="H34" s="171">
        <f>B3B!H252</f>
        <v>0</v>
      </c>
      <c r="I34" s="171">
        <f>B3B!I252</f>
        <v>0</v>
      </c>
      <c r="J34" s="75">
        <f t="shared" si="3"/>
        <v>0</v>
      </c>
      <c r="K34" s="75">
        <f t="shared" si="4"/>
        <v>0</v>
      </c>
      <c r="L34" s="171">
        <f>B3B!L252</f>
        <v>0</v>
      </c>
      <c r="M34" s="235">
        <f>B3B!M252</f>
        <v>0</v>
      </c>
      <c r="N34" s="866"/>
      <c r="O34" s="86"/>
      <c r="P34" s="86"/>
      <c r="Q34" s="86"/>
      <c r="R34" s="86"/>
      <c r="S34" s="86"/>
      <c r="T34" s="86"/>
      <c r="U34" s="86"/>
      <c r="V34" s="86"/>
      <c r="W34" s="86"/>
      <c r="X34" s="86"/>
      <c r="Y34" s="86"/>
      <c r="Z34" s="48"/>
    </row>
    <row r="35" spans="1:26" ht="12.75" customHeight="1" x14ac:dyDescent="0.25">
      <c r="A35" s="85" t="str">
        <f>B3B!A263</f>
        <v>Vote 11 - [NAME OF VOTE 11]</v>
      </c>
      <c r="B35" s="73"/>
      <c r="C35" s="126">
        <f>B3B!C263</f>
        <v>0</v>
      </c>
      <c r="D35" s="171">
        <f>B3B!D263</f>
        <v>0</v>
      </c>
      <c r="E35" s="171">
        <f>B3B!E263</f>
        <v>0</v>
      </c>
      <c r="F35" s="171">
        <f>B3B!F263</f>
        <v>0</v>
      </c>
      <c r="G35" s="171">
        <f>B3B!G263</f>
        <v>0</v>
      </c>
      <c r="H35" s="171">
        <f>B3B!H263</f>
        <v>0</v>
      </c>
      <c r="I35" s="171">
        <f>B3B!I263</f>
        <v>0</v>
      </c>
      <c r="J35" s="75">
        <f t="shared" si="3"/>
        <v>0</v>
      </c>
      <c r="K35" s="75">
        <f t="shared" si="4"/>
        <v>0</v>
      </c>
      <c r="L35" s="171">
        <f>B3B!L263</f>
        <v>0</v>
      </c>
      <c r="M35" s="235">
        <f>B3B!M263</f>
        <v>0</v>
      </c>
      <c r="N35" s="866"/>
      <c r="O35" s="86"/>
      <c r="P35" s="86"/>
      <c r="Q35" s="86"/>
      <c r="R35" s="86"/>
      <c r="S35" s="86"/>
      <c r="T35" s="86"/>
      <c r="U35" s="86"/>
      <c r="V35" s="86"/>
      <c r="W35" s="86"/>
      <c r="X35" s="86"/>
      <c r="Y35" s="86"/>
      <c r="Z35" s="48"/>
    </row>
    <row r="36" spans="1:26" ht="12.75" customHeight="1" x14ac:dyDescent="0.25">
      <c r="A36" s="85" t="str">
        <f>B3B!A274</f>
        <v>Vote 12 - [NAME OF VOTE 12]</v>
      </c>
      <c r="B36" s="73"/>
      <c r="C36" s="126">
        <f>B3B!C274</f>
        <v>0</v>
      </c>
      <c r="D36" s="171">
        <f>B3B!D274</f>
        <v>0</v>
      </c>
      <c r="E36" s="171">
        <f>B3B!E274</f>
        <v>0</v>
      </c>
      <c r="F36" s="171">
        <f>B3B!F274</f>
        <v>0</v>
      </c>
      <c r="G36" s="171">
        <f>B3B!G274</f>
        <v>0</v>
      </c>
      <c r="H36" s="171">
        <f>B3B!H274</f>
        <v>0</v>
      </c>
      <c r="I36" s="171">
        <f>B3B!I274</f>
        <v>0</v>
      </c>
      <c r="J36" s="75">
        <f t="shared" si="3"/>
        <v>0</v>
      </c>
      <c r="K36" s="75">
        <f t="shared" si="4"/>
        <v>0</v>
      </c>
      <c r="L36" s="171">
        <f>B3B!L274</f>
        <v>0</v>
      </c>
      <c r="M36" s="235">
        <f>B3B!M274</f>
        <v>0</v>
      </c>
      <c r="N36" s="866"/>
      <c r="O36" s="86"/>
      <c r="P36" s="86"/>
      <c r="Q36" s="86"/>
      <c r="R36" s="86"/>
      <c r="S36" s="86"/>
      <c r="T36" s="86"/>
      <c r="U36" s="86"/>
      <c r="V36" s="86"/>
      <c r="W36" s="86"/>
      <c r="X36" s="86"/>
      <c r="Y36" s="86"/>
      <c r="Z36" s="48"/>
    </row>
    <row r="37" spans="1:26" ht="12.75" customHeight="1" x14ac:dyDescent="0.25">
      <c r="A37" s="85" t="str">
        <f>B3B!A285</f>
        <v>Vote 13 - [NAME OF VOTE 13]</v>
      </c>
      <c r="B37" s="73"/>
      <c r="C37" s="126">
        <f>B3B!C285</f>
        <v>0</v>
      </c>
      <c r="D37" s="171">
        <f>B3B!D285</f>
        <v>0</v>
      </c>
      <c r="E37" s="171">
        <f>B3B!E285</f>
        <v>0</v>
      </c>
      <c r="F37" s="171">
        <f>B3B!F285</f>
        <v>0</v>
      </c>
      <c r="G37" s="171">
        <f>B3B!G285</f>
        <v>0</v>
      </c>
      <c r="H37" s="171">
        <f>B3B!H285</f>
        <v>0</v>
      </c>
      <c r="I37" s="171">
        <f>B3B!I285</f>
        <v>0</v>
      </c>
      <c r="J37" s="75">
        <f t="shared" si="3"/>
        <v>0</v>
      </c>
      <c r="K37" s="75">
        <f t="shared" si="4"/>
        <v>0</v>
      </c>
      <c r="L37" s="171">
        <f>B3B!L285</f>
        <v>0</v>
      </c>
      <c r="M37" s="235">
        <f>B3B!M285</f>
        <v>0</v>
      </c>
      <c r="N37" s="866"/>
      <c r="O37" s="86"/>
      <c r="P37" s="86"/>
      <c r="Q37" s="86"/>
      <c r="R37" s="86"/>
      <c r="S37" s="86"/>
      <c r="T37" s="86"/>
      <c r="U37" s="86"/>
      <c r="V37" s="86"/>
      <c r="W37" s="86"/>
      <c r="X37" s="86"/>
      <c r="Y37" s="86"/>
      <c r="Z37" s="48"/>
    </row>
    <row r="38" spans="1:26" ht="12.75" customHeight="1" x14ac:dyDescent="0.25">
      <c r="A38" s="85" t="str">
        <f>B3B!A296</f>
        <v>Vote 14 - [NAME OF VOTE 14]</v>
      </c>
      <c r="B38" s="73"/>
      <c r="C38" s="126">
        <f>B3B!C296</f>
        <v>0</v>
      </c>
      <c r="D38" s="171">
        <f>B3B!D296</f>
        <v>0</v>
      </c>
      <c r="E38" s="171">
        <f>B3B!E296</f>
        <v>0</v>
      </c>
      <c r="F38" s="171">
        <f>B3B!F296</f>
        <v>0</v>
      </c>
      <c r="G38" s="171">
        <f>B3B!G296</f>
        <v>0</v>
      </c>
      <c r="H38" s="171">
        <f>B3B!H296</f>
        <v>0</v>
      </c>
      <c r="I38" s="171">
        <f>B3B!I296</f>
        <v>0</v>
      </c>
      <c r="J38" s="75">
        <f t="shared" si="3"/>
        <v>0</v>
      </c>
      <c r="K38" s="75">
        <f t="shared" si="4"/>
        <v>0</v>
      </c>
      <c r="L38" s="171">
        <f>B3B!L296</f>
        <v>0</v>
      </c>
      <c r="M38" s="235">
        <f>B3B!M296</f>
        <v>0</v>
      </c>
      <c r="N38" s="866"/>
      <c r="O38" s="86"/>
      <c r="P38" s="86"/>
      <c r="Q38" s="86"/>
      <c r="R38" s="86"/>
      <c r="S38" s="86"/>
      <c r="T38" s="86"/>
      <c r="U38" s="86"/>
      <c r="V38" s="86"/>
      <c r="W38" s="86"/>
      <c r="X38" s="86"/>
      <c r="Y38" s="86"/>
      <c r="Z38" s="48"/>
    </row>
    <row r="39" spans="1:26" ht="12.75" customHeight="1" x14ac:dyDescent="0.25">
      <c r="A39" s="85" t="str">
        <f>B3B!A307</f>
        <v>Vote 15 - [NAME OF VOTE 15]</v>
      </c>
      <c r="B39" s="73"/>
      <c r="C39" s="126">
        <f>B3B!C307</f>
        <v>0</v>
      </c>
      <c r="D39" s="171">
        <f>B3B!D307</f>
        <v>0</v>
      </c>
      <c r="E39" s="171">
        <f>B3B!E307</f>
        <v>0</v>
      </c>
      <c r="F39" s="171">
        <f>B3B!F307</f>
        <v>0</v>
      </c>
      <c r="G39" s="171">
        <f>B3B!G307</f>
        <v>0</v>
      </c>
      <c r="H39" s="171">
        <f>B3B!H307</f>
        <v>0</v>
      </c>
      <c r="I39" s="171">
        <f>B3B!I307</f>
        <v>0</v>
      </c>
      <c r="J39" s="75">
        <f t="shared" si="3"/>
        <v>0</v>
      </c>
      <c r="K39" s="75">
        <f t="shared" si="4"/>
        <v>0</v>
      </c>
      <c r="L39" s="171">
        <f>B3B!L307</f>
        <v>0</v>
      </c>
      <c r="M39" s="235">
        <f>B3B!M307</f>
        <v>0</v>
      </c>
      <c r="N39" s="866"/>
      <c r="O39" s="86"/>
      <c r="P39" s="86"/>
      <c r="Q39" s="86"/>
      <c r="R39" s="86"/>
      <c r="S39" s="86"/>
      <c r="T39" s="86"/>
      <c r="U39" s="86"/>
      <c r="V39" s="86"/>
      <c r="W39" s="86"/>
      <c r="X39" s="86"/>
      <c r="Y39" s="86"/>
      <c r="Z39" s="48"/>
    </row>
    <row r="40" spans="1:26" ht="12.75" customHeight="1" x14ac:dyDescent="0.25">
      <c r="A40" s="78" t="s">
        <v>641</v>
      </c>
      <c r="B40" s="79">
        <v>2</v>
      </c>
      <c r="C40" s="80">
        <f>SUM(C25:C39)</f>
        <v>50647611</v>
      </c>
      <c r="D40" s="81">
        <f t="shared" ref="D40:I40" si="5">SUM(D25:D39)</f>
        <v>0</v>
      </c>
      <c r="E40" s="81">
        <f t="shared" si="5"/>
        <v>0</v>
      </c>
      <c r="F40" s="81">
        <f t="shared" si="5"/>
        <v>0</v>
      </c>
      <c r="G40" s="81">
        <f t="shared" si="5"/>
        <v>0</v>
      </c>
      <c r="H40" s="81">
        <f t="shared" si="5"/>
        <v>0</v>
      </c>
      <c r="I40" s="81">
        <f t="shared" si="5"/>
        <v>6241583.0600000005</v>
      </c>
      <c r="J40" s="81">
        <f>SUM(J25:J39)</f>
        <v>6241583.0600000005</v>
      </c>
      <c r="K40" s="81">
        <f>SUM(K25:K39)</f>
        <v>56889194.060000002</v>
      </c>
      <c r="L40" s="81">
        <f>SUM(L25:L39)</f>
        <v>52367133.816</v>
      </c>
      <c r="M40" s="82">
        <f>SUM(M25:M39)</f>
        <v>55364852.98116</v>
      </c>
      <c r="N40" s="564"/>
      <c r="O40" s="53"/>
      <c r="P40" s="53"/>
      <c r="Q40" s="53"/>
      <c r="R40" s="53"/>
      <c r="S40" s="53"/>
      <c r="T40" s="53"/>
      <c r="U40" s="53"/>
      <c r="V40" s="53"/>
      <c r="W40" s="53"/>
      <c r="X40" s="53"/>
      <c r="Y40" s="53"/>
      <c r="Z40" s="48"/>
    </row>
    <row r="41" spans="1:26" ht="12.75" customHeight="1" x14ac:dyDescent="0.25">
      <c r="A41" s="87" t="str">
        <f>result</f>
        <v>Surplus/ (Deficit) for the year</v>
      </c>
      <c r="B41" s="88">
        <v>2</v>
      </c>
      <c r="C41" s="89">
        <f>C22-C40</f>
        <v>2692077</v>
      </c>
      <c r="D41" s="90">
        <f t="shared" ref="D41:M41" si="6">D22-D40</f>
        <v>0</v>
      </c>
      <c r="E41" s="90">
        <f t="shared" si="6"/>
        <v>0</v>
      </c>
      <c r="F41" s="90">
        <f t="shared" si="6"/>
        <v>0</v>
      </c>
      <c r="G41" s="90">
        <f t="shared" si="6"/>
        <v>0</v>
      </c>
      <c r="H41" s="90">
        <f t="shared" si="6"/>
        <v>0</v>
      </c>
      <c r="I41" s="90">
        <f t="shared" si="6"/>
        <v>-1684795.75</v>
      </c>
      <c r="J41" s="90">
        <f t="shared" si="6"/>
        <v>-1684795.75</v>
      </c>
      <c r="K41" s="90">
        <f t="shared" si="6"/>
        <v>1007281.25</v>
      </c>
      <c r="L41" s="90">
        <f t="shared" si="6"/>
        <v>3693920.4360000044</v>
      </c>
      <c r="M41" s="91">
        <f t="shared" si="6"/>
        <v>6035232.2004480064</v>
      </c>
      <c r="N41" s="564"/>
      <c r="O41" s="53"/>
      <c r="P41" s="53"/>
      <c r="Q41" s="53"/>
      <c r="R41" s="53"/>
      <c r="S41" s="53"/>
      <c r="T41" s="53"/>
      <c r="U41" s="53"/>
      <c r="V41" s="53"/>
      <c r="W41" s="53"/>
      <c r="X41" s="53"/>
      <c r="Y41" s="53"/>
      <c r="Z41" s="48"/>
    </row>
    <row r="42" spans="1:26" ht="12.75" customHeight="1" x14ac:dyDescent="0.25">
      <c r="A42" s="92" t="str">
        <f>head27a</f>
        <v>References</v>
      </c>
      <c r="B42" s="93"/>
      <c r="C42" s="94"/>
      <c r="D42" s="94"/>
      <c r="E42" s="94"/>
      <c r="F42" s="94"/>
      <c r="G42" s="94"/>
      <c r="H42" s="94"/>
      <c r="I42" s="94"/>
      <c r="J42" s="94"/>
      <c r="K42" s="94"/>
      <c r="L42" s="94"/>
      <c r="M42" s="94"/>
      <c r="N42" s="48"/>
      <c r="O42" s="48"/>
      <c r="P42" s="48"/>
      <c r="Q42" s="48"/>
      <c r="R42" s="48"/>
      <c r="S42" s="48"/>
      <c r="T42" s="48"/>
      <c r="U42" s="48"/>
      <c r="V42" s="48"/>
      <c r="W42" s="48"/>
      <c r="X42" s="48"/>
      <c r="Y42" s="48"/>
      <c r="Z42" s="48"/>
    </row>
    <row r="43" spans="1:26" ht="12.75" customHeight="1" x14ac:dyDescent="0.25">
      <c r="A43" s="95" t="s">
        <v>1175</v>
      </c>
      <c r="B43" s="93"/>
      <c r="C43" s="96"/>
      <c r="D43" s="96"/>
      <c r="E43" s="96"/>
      <c r="F43" s="96"/>
      <c r="G43" s="96"/>
      <c r="H43" s="96"/>
      <c r="I43" s="96"/>
      <c r="J43" s="96"/>
      <c r="K43" s="96"/>
      <c r="L43" s="96"/>
      <c r="M43" s="96"/>
      <c r="N43" s="48"/>
      <c r="O43" s="48"/>
      <c r="P43" s="48"/>
      <c r="Q43" s="48"/>
      <c r="R43" s="48"/>
      <c r="S43" s="48"/>
      <c r="T43" s="48"/>
      <c r="U43" s="48"/>
      <c r="V43" s="48"/>
      <c r="W43" s="48"/>
      <c r="X43" s="48"/>
      <c r="Y43" s="48"/>
      <c r="Z43" s="48"/>
    </row>
    <row r="44" spans="1:26" ht="12.75" customHeight="1" x14ac:dyDescent="0.25">
      <c r="A44" s="650" t="s">
        <v>1176</v>
      </c>
      <c r="B44" s="93"/>
      <c r="C44" s="96"/>
      <c r="D44" s="96"/>
      <c r="E44" s="96"/>
      <c r="F44" s="96"/>
      <c r="G44" s="96"/>
      <c r="H44" s="96"/>
      <c r="I44" s="96"/>
      <c r="J44" s="96"/>
      <c r="K44" s="96"/>
      <c r="L44" s="96"/>
      <c r="M44" s="96"/>
      <c r="N44" s="48"/>
      <c r="O44" s="48"/>
      <c r="P44" s="48"/>
      <c r="Q44" s="48"/>
      <c r="R44" s="48"/>
      <c r="S44" s="48"/>
      <c r="T44" s="48"/>
      <c r="U44" s="48"/>
      <c r="V44" s="48"/>
      <c r="W44" s="48"/>
      <c r="X44" s="48"/>
      <c r="Y44" s="48"/>
      <c r="Z44" s="48"/>
    </row>
    <row r="45" spans="1:26" ht="12.75" customHeight="1" x14ac:dyDescent="0.25">
      <c r="A45" s="1215" t="s">
        <v>1101</v>
      </c>
      <c r="B45" s="1215"/>
      <c r="C45" s="1215"/>
      <c r="D45" s="1215"/>
      <c r="E45" s="1215"/>
      <c r="F45" s="1215"/>
      <c r="G45" s="1215"/>
      <c r="H45" s="1215"/>
      <c r="I45" s="1215"/>
      <c r="J45" s="1215"/>
      <c r="K45" s="1215"/>
      <c r="L45" s="1215"/>
      <c r="M45" s="1215"/>
    </row>
    <row r="46" spans="1:26" ht="25.5" customHeight="1" x14ac:dyDescent="0.25">
      <c r="A46" s="1215" t="s">
        <v>1170</v>
      </c>
      <c r="B46" s="1215"/>
      <c r="C46" s="1215"/>
      <c r="D46" s="1215"/>
      <c r="E46" s="1215"/>
      <c r="F46" s="1215"/>
      <c r="G46" s="1215"/>
      <c r="H46" s="1215"/>
      <c r="I46" s="1215"/>
      <c r="J46" s="1215"/>
      <c r="K46" s="1215"/>
      <c r="L46" s="1215"/>
      <c r="M46" s="1215"/>
    </row>
    <row r="47" spans="1:26" ht="12.75" customHeight="1" x14ac:dyDescent="0.25">
      <c r="A47" s="1209" t="s">
        <v>1171</v>
      </c>
      <c r="B47" s="1209"/>
      <c r="C47" s="1209"/>
      <c r="D47" s="1209"/>
      <c r="E47" s="1209"/>
      <c r="F47" s="1209"/>
      <c r="G47" s="1209"/>
      <c r="H47" s="1209"/>
      <c r="I47" s="1209"/>
      <c r="J47" s="1209"/>
      <c r="K47" s="1209"/>
      <c r="L47" s="1209"/>
      <c r="M47" s="1209"/>
    </row>
    <row r="48" spans="1:26" ht="12.75" customHeight="1" x14ac:dyDescent="0.25">
      <c r="A48" s="1209" t="s">
        <v>1172</v>
      </c>
      <c r="B48" s="1209"/>
      <c r="C48" s="1209"/>
      <c r="D48" s="1209"/>
      <c r="E48" s="1209"/>
      <c r="F48" s="1209"/>
      <c r="G48" s="1209"/>
      <c r="H48" s="1209"/>
      <c r="I48" s="1209"/>
      <c r="J48" s="1209"/>
      <c r="K48" s="1209"/>
      <c r="L48" s="1209"/>
      <c r="M48" s="1209"/>
    </row>
    <row r="49" spans="1:13" ht="12.75" customHeight="1" x14ac:dyDescent="0.25">
      <c r="A49" s="99" t="s">
        <v>1173</v>
      </c>
      <c r="B49" s="93"/>
      <c r="C49" s="96"/>
      <c r="D49" s="96"/>
      <c r="E49" s="96"/>
      <c r="F49" s="96"/>
      <c r="G49" s="96"/>
      <c r="H49" s="96"/>
      <c r="I49" s="96"/>
      <c r="J49" s="96"/>
      <c r="K49" s="96"/>
      <c r="L49" s="96"/>
      <c r="M49" s="96"/>
    </row>
    <row r="50" spans="1:13" ht="27.75" customHeight="1" x14ac:dyDescent="0.25">
      <c r="A50" s="1209" t="s">
        <v>1174</v>
      </c>
      <c r="B50" s="1209"/>
      <c r="C50" s="1209"/>
      <c r="D50" s="1209"/>
      <c r="E50" s="1209"/>
      <c r="F50" s="1209"/>
      <c r="G50" s="1209"/>
      <c r="H50" s="1209"/>
      <c r="I50" s="1209"/>
      <c r="J50" s="1209"/>
      <c r="K50" s="1209"/>
      <c r="L50" s="1209"/>
      <c r="M50" s="1209"/>
    </row>
    <row r="51" spans="1:13" ht="12.75" customHeight="1" x14ac:dyDescent="0.25">
      <c r="A51" s="99" t="s">
        <v>642</v>
      </c>
      <c r="B51" s="93"/>
      <c r="C51" s="96"/>
      <c r="D51" s="96"/>
      <c r="E51" s="96"/>
      <c r="F51" s="96"/>
      <c r="G51" s="96"/>
      <c r="H51" s="96"/>
      <c r="I51" s="96"/>
      <c r="J51" s="96"/>
      <c r="K51" s="96"/>
      <c r="L51" s="96"/>
      <c r="M51" s="96"/>
    </row>
    <row r="52" spans="1:13" ht="12.75" customHeight="1" x14ac:dyDescent="0.25">
      <c r="A52" s="1209" t="s">
        <v>643</v>
      </c>
      <c r="B52" s="1209"/>
      <c r="C52" s="1209"/>
      <c r="D52" s="1209"/>
      <c r="E52" s="1209"/>
      <c r="F52" s="1209"/>
      <c r="G52" s="1209"/>
      <c r="H52" s="1209"/>
      <c r="I52" s="1209"/>
      <c r="J52" s="1209"/>
      <c r="K52" s="1209"/>
      <c r="L52" s="1209"/>
      <c r="M52" s="1209"/>
    </row>
    <row r="53" spans="1:13" ht="12.75" customHeight="1" x14ac:dyDescent="0.25">
      <c r="A53" s="48"/>
    </row>
    <row r="54" spans="1:13" ht="12.75" customHeight="1" x14ac:dyDescent="0.25">
      <c r="A54" s="101" t="s">
        <v>644</v>
      </c>
      <c r="C54" s="349">
        <f>C22-'B4-FinPerf RE'!C63</f>
        <v>0</v>
      </c>
      <c r="D54" s="349">
        <f>D22-'B4-FinPerf RE'!D63</f>
        <v>0</v>
      </c>
      <c r="E54" s="349">
        <f>E22-'B4-FinPerf RE'!E63</f>
        <v>0</v>
      </c>
      <c r="F54" s="349">
        <f>F22-'B4-FinPerf RE'!F63</f>
        <v>0</v>
      </c>
      <c r="G54" s="349">
        <f>G22-'B4-FinPerf RE'!G63</f>
        <v>0</v>
      </c>
      <c r="H54" s="349">
        <f>H22-'B4-FinPerf RE'!H63</f>
        <v>-870000</v>
      </c>
      <c r="I54" s="349">
        <f>I22-'B4-FinPerf RE'!I63</f>
        <v>870000.00000000186</v>
      </c>
      <c r="J54" s="349">
        <f>J22-'B4-FinPerf RE'!J63</f>
        <v>0</v>
      </c>
      <c r="K54" s="349">
        <f>K22-'B4-FinPerf RE'!K63</f>
        <v>0</v>
      </c>
      <c r="L54" s="349">
        <f>L22-'B4-FinPerf RE'!L63</f>
        <v>0</v>
      </c>
      <c r="M54" s="349">
        <f>M22-'B4-FinPerf RE'!M63</f>
        <v>-0.11999998986721039</v>
      </c>
    </row>
    <row r="55" spans="1:13" ht="12.75" customHeight="1" x14ac:dyDescent="0.25">
      <c r="A55" s="101" t="s">
        <v>645</v>
      </c>
      <c r="C55" s="349">
        <f>C40-'B4-FinPerf RE'!C38</f>
        <v>0</v>
      </c>
      <c r="D55" s="349">
        <f>D40-'B4-FinPerf RE'!D38</f>
        <v>0</v>
      </c>
      <c r="E55" s="349">
        <f>E40-'B4-FinPerf RE'!E38</f>
        <v>1125372</v>
      </c>
      <c r="F55" s="349">
        <f>F40-'B4-FinPerf RE'!F38</f>
        <v>0</v>
      </c>
      <c r="G55" s="349">
        <f>G40-'B4-FinPerf RE'!G38</f>
        <v>0</v>
      </c>
      <c r="H55" s="349">
        <f>H40-'B4-FinPerf RE'!H38</f>
        <v>0</v>
      </c>
      <c r="I55" s="349">
        <f>I40-'B4-FinPerf RE'!I38</f>
        <v>-1125525</v>
      </c>
      <c r="J55" s="349">
        <f>J40-'B4-FinPerf RE'!J38</f>
        <v>-153</v>
      </c>
      <c r="K55" s="349">
        <f>K40-'B4-FinPerf RE'!K38</f>
        <v>-153</v>
      </c>
      <c r="L55" s="349">
        <f>L40-'B4-FinPerf RE'!L38</f>
        <v>162</v>
      </c>
      <c r="M55" s="349">
        <f>M40-'B4-FinPerf RE'!M38</f>
        <v>332.74800000339746</v>
      </c>
    </row>
    <row r="56" spans="1:13" ht="11.25" customHeight="1" x14ac:dyDescent="0.25">
      <c r="A56" s="48"/>
      <c r="B56" s="861"/>
    </row>
    <row r="57" spans="1:13" ht="11.25" customHeight="1" x14ac:dyDescent="0.25">
      <c r="A57" s="48"/>
    </row>
    <row r="58" spans="1:13" ht="11.25" customHeight="1" x14ac:dyDescent="0.25">
      <c r="A58" s="48"/>
    </row>
    <row r="59" spans="1:13" ht="11.25" customHeight="1" x14ac:dyDescent="0.25"/>
    <row r="60" spans="1:13" ht="11.25" customHeight="1" x14ac:dyDescent="0.25"/>
    <row r="61" spans="1:13" ht="11.25" customHeight="1" x14ac:dyDescent="0.25"/>
    <row r="62" spans="1:13" ht="11.25" customHeight="1" x14ac:dyDescent="0.25"/>
    <row r="63" spans="1:13" ht="11.25" customHeight="1" x14ac:dyDescent="0.25"/>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sheet="1" objects="1" scenarios="1"/>
  <mergeCells count="9">
    <mergeCell ref="A52:M52"/>
    <mergeCell ref="A48:M48"/>
    <mergeCell ref="A50:M50"/>
    <mergeCell ref="A2:A3"/>
    <mergeCell ref="B2:B5"/>
    <mergeCell ref="C2:K2"/>
    <mergeCell ref="A45:M45"/>
    <mergeCell ref="A46:M46"/>
    <mergeCell ref="A47:M47"/>
  </mergeCells>
  <phoneticPr fontId="3" type="noConversion"/>
  <printOptions horizontalCentered="1"/>
  <pageMargins left="0.36" right="0.17" top="0.79" bottom="0.6" header="0.51181102362204722" footer="0.44"/>
  <pageSetup paperSize="9" scale="38"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4"/>
  </sheetPr>
  <dimension ref="A1:M324"/>
  <sheetViews>
    <sheetView showGridLines="0" showZeros="0" topLeftCell="A330" workbookViewId="0">
      <selection sqref="A1:M324"/>
    </sheetView>
  </sheetViews>
  <sheetFormatPr defaultRowHeight="12.75" x14ac:dyDescent="0.2"/>
  <cols>
    <col min="1" max="1" width="27.42578125" customWidth="1"/>
    <col min="2" max="2" width="5.28515625" customWidth="1"/>
    <col min="3" max="13" width="10.140625" customWidth="1"/>
  </cols>
  <sheetData>
    <row r="1" spans="1:13" ht="13.5" x14ac:dyDescent="0.25">
      <c r="A1" s="57" t="s">
        <v>2486</v>
      </c>
      <c r="B1" s="5"/>
      <c r="C1" s="58"/>
      <c r="D1" s="5"/>
      <c r="E1" s="5"/>
      <c r="F1" s="5"/>
      <c r="G1" s="5"/>
      <c r="H1" s="5"/>
      <c r="I1" s="5"/>
      <c r="J1" s="5"/>
      <c r="K1" s="5"/>
      <c r="L1" s="5"/>
      <c r="M1" s="5"/>
    </row>
    <row r="2" spans="1:13" ht="25.5" x14ac:dyDescent="0.2">
      <c r="A2" s="1216" t="s">
        <v>329</v>
      </c>
      <c r="B2" s="1213" t="s">
        <v>332</v>
      </c>
      <c r="C2" s="1210" t="s">
        <v>2483</v>
      </c>
      <c r="D2" s="1211"/>
      <c r="E2" s="1211"/>
      <c r="F2" s="1211"/>
      <c r="G2" s="1211"/>
      <c r="H2" s="1211"/>
      <c r="I2" s="1211"/>
      <c r="J2" s="1211"/>
      <c r="K2" s="1212"/>
      <c r="L2" s="60" t="s">
        <v>2484</v>
      </c>
      <c r="M2" s="61" t="s">
        <v>2485</v>
      </c>
    </row>
    <row r="3" spans="1:13" ht="25.5" x14ac:dyDescent="0.2">
      <c r="A3" s="1217"/>
      <c r="B3" s="1214"/>
      <c r="C3" s="62" t="s">
        <v>313</v>
      </c>
      <c r="D3" s="10" t="s">
        <v>384</v>
      </c>
      <c r="E3" s="10" t="s">
        <v>378</v>
      </c>
      <c r="F3" s="10" t="s">
        <v>380</v>
      </c>
      <c r="G3" s="10" t="s">
        <v>382</v>
      </c>
      <c r="H3" s="10" t="s">
        <v>386</v>
      </c>
      <c r="I3" s="11" t="s">
        <v>376</v>
      </c>
      <c r="J3" s="11" t="s">
        <v>388</v>
      </c>
      <c r="K3" s="11" t="s">
        <v>243</v>
      </c>
      <c r="L3" s="11" t="s">
        <v>243</v>
      </c>
      <c r="M3" s="63" t="s">
        <v>243</v>
      </c>
    </row>
    <row r="4" spans="1:13" x14ac:dyDescent="0.2">
      <c r="A4" s="64" t="s">
        <v>636</v>
      </c>
      <c r="B4" s="1214"/>
      <c r="C4" s="65"/>
      <c r="D4" s="15">
        <v>3</v>
      </c>
      <c r="E4" s="15">
        <v>4</v>
      </c>
      <c r="F4" s="15">
        <v>5</v>
      </c>
      <c r="G4" s="15">
        <v>6</v>
      </c>
      <c r="H4" s="15">
        <v>7</v>
      </c>
      <c r="I4" s="15">
        <v>8</v>
      </c>
      <c r="J4" s="15">
        <v>9</v>
      </c>
      <c r="K4" s="15">
        <v>10</v>
      </c>
      <c r="L4" s="15"/>
      <c r="M4" s="17"/>
    </row>
    <row r="5" spans="1:13" ht="13.5" x14ac:dyDescent="0.25">
      <c r="A5" s="18" t="s">
        <v>637</v>
      </c>
      <c r="B5" s="1223"/>
      <c r="C5" s="124" t="s">
        <v>577</v>
      </c>
      <c r="D5" s="20" t="s">
        <v>578</v>
      </c>
      <c r="E5" s="20" t="s">
        <v>579</v>
      </c>
      <c r="F5" s="21" t="s">
        <v>580</v>
      </c>
      <c r="G5" s="21" t="s">
        <v>581</v>
      </c>
      <c r="H5" s="21" t="s">
        <v>582</v>
      </c>
      <c r="I5" s="22" t="s">
        <v>583</v>
      </c>
      <c r="J5" s="22" t="s">
        <v>584</v>
      </c>
      <c r="K5" s="22" t="s">
        <v>585</v>
      </c>
      <c r="L5" s="70"/>
      <c r="M5" s="71"/>
    </row>
    <row r="6" spans="1:13" ht="13.5" x14ac:dyDescent="0.25">
      <c r="A6" s="748" t="s">
        <v>638</v>
      </c>
      <c r="B6" s="951">
        <v>1</v>
      </c>
      <c r="C6" s="786"/>
      <c r="D6" s="787"/>
      <c r="E6" s="787"/>
      <c r="F6" s="787"/>
      <c r="G6" s="787"/>
      <c r="H6" s="787"/>
      <c r="I6" s="787"/>
      <c r="J6" s="787"/>
      <c r="K6" s="787"/>
      <c r="L6" s="749"/>
      <c r="M6" s="778"/>
    </row>
    <row r="7" spans="1:13" ht="13.5" x14ac:dyDescent="0.25">
      <c r="A7" s="765" t="s">
        <v>2201</v>
      </c>
      <c r="B7" s="952"/>
      <c r="C7" s="752">
        <v>8679639</v>
      </c>
      <c r="D7" s="751">
        <v>0</v>
      </c>
      <c r="E7" s="751">
        <v>0</v>
      </c>
      <c r="F7" s="751">
        <v>0</v>
      </c>
      <c r="G7" s="751">
        <v>0</v>
      </c>
      <c r="H7" s="751">
        <v>0</v>
      </c>
      <c r="I7" s="751">
        <v>0</v>
      </c>
      <c r="J7" s="75">
        <v>0</v>
      </c>
      <c r="K7" s="75">
        <v>8679639</v>
      </c>
      <c r="L7" s="751">
        <v>9364499.5059999991</v>
      </c>
      <c r="M7" s="779">
        <v>9814038.479324</v>
      </c>
    </row>
    <row r="8" spans="1:13" ht="13.5" x14ac:dyDescent="0.25">
      <c r="A8" s="768" t="s">
        <v>2202</v>
      </c>
      <c r="B8" s="953"/>
      <c r="C8" s="754">
        <v>1737035</v>
      </c>
      <c r="D8" s="753">
        <v>0</v>
      </c>
      <c r="E8" s="753">
        <v>0</v>
      </c>
      <c r="F8" s="753">
        <v>0</v>
      </c>
      <c r="G8" s="753">
        <v>0</v>
      </c>
      <c r="H8" s="753">
        <v>0</v>
      </c>
      <c r="I8" s="753">
        <v>0</v>
      </c>
      <c r="J8" s="75">
        <v>0</v>
      </c>
      <c r="K8" s="75">
        <v>1737035</v>
      </c>
      <c r="L8" s="753">
        <v>1830834.8900000001</v>
      </c>
      <c r="M8" s="755">
        <v>1929699.9740600002</v>
      </c>
    </row>
    <row r="9" spans="1:13" ht="13.5" x14ac:dyDescent="0.25">
      <c r="A9" s="768" t="s">
        <v>2206</v>
      </c>
      <c r="B9" s="953"/>
      <c r="C9" s="754">
        <v>3930211</v>
      </c>
      <c r="D9" s="753">
        <v>0</v>
      </c>
      <c r="E9" s="753">
        <v>0</v>
      </c>
      <c r="F9" s="753">
        <v>0</v>
      </c>
      <c r="G9" s="753">
        <v>0</v>
      </c>
      <c r="H9" s="753">
        <v>0</v>
      </c>
      <c r="I9" s="753">
        <v>0</v>
      </c>
      <c r="J9" s="75">
        <v>0</v>
      </c>
      <c r="K9" s="75">
        <v>3930211</v>
      </c>
      <c r="L9" s="753">
        <v>4362662.3940000003</v>
      </c>
      <c r="M9" s="755">
        <v>4559538.1632759999</v>
      </c>
    </row>
    <row r="10" spans="1:13" ht="13.5" x14ac:dyDescent="0.25">
      <c r="A10" s="768" t="s">
        <v>2261</v>
      </c>
      <c r="B10" s="953"/>
      <c r="C10" s="754">
        <v>410472</v>
      </c>
      <c r="D10" s="753">
        <v>0</v>
      </c>
      <c r="E10" s="753">
        <v>0</v>
      </c>
      <c r="F10" s="753">
        <v>0</v>
      </c>
      <c r="G10" s="753">
        <v>0</v>
      </c>
      <c r="H10" s="753">
        <v>0</v>
      </c>
      <c r="I10" s="753">
        <v>0</v>
      </c>
      <c r="J10" s="75">
        <v>0</v>
      </c>
      <c r="K10" s="75">
        <v>410472</v>
      </c>
      <c r="L10" s="753">
        <v>432637.48800000001</v>
      </c>
      <c r="M10" s="755">
        <v>455999.91235200007</v>
      </c>
    </row>
    <row r="11" spans="1:13" ht="13.5" x14ac:dyDescent="0.25">
      <c r="A11" s="768" t="s">
        <v>2269</v>
      </c>
      <c r="B11" s="953"/>
      <c r="C11" s="754">
        <v>369888</v>
      </c>
      <c r="D11" s="753">
        <v>0</v>
      </c>
      <c r="E11" s="753">
        <v>0</v>
      </c>
      <c r="F11" s="753">
        <v>0</v>
      </c>
      <c r="G11" s="753">
        <v>0</v>
      </c>
      <c r="H11" s="753">
        <v>0</v>
      </c>
      <c r="I11" s="753">
        <v>0</v>
      </c>
      <c r="J11" s="75">
        <v>0</v>
      </c>
      <c r="K11" s="75">
        <v>369888</v>
      </c>
      <c r="L11" s="753">
        <v>389861.95200000005</v>
      </c>
      <c r="M11" s="755">
        <v>410914.49740800005</v>
      </c>
    </row>
    <row r="12" spans="1:13" ht="13.5" x14ac:dyDescent="0.25">
      <c r="A12" s="768" t="s">
        <v>2271</v>
      </c>
      <c r="B12" s="953"/>
      <c r="C12" s="754">
        <v>1922625</v>
      </c>
      <c r="D12" s="753">
        <v>0</v>
      </c>
      <c r="E12" s="753">
        <v>0</v>
      </c>
      <c r="F12" s="753">
        <v>0</v>
      </c>
      <c r="G12" s="753">
        <v>0</v>
      </c>
      <c r="H12" s="753">
        <v>0</v>
      </c>
      <c r="I12" s="753">
        <v>0</v>
      </c>
      <c r="J12" s="75">
        <v>0</v>
      </c>
      <c r="K12" s="75">
        <v>1922625</v>
      </c>
      <c r="L12" s="753">
        <v>2026446.7500000002</v>
      </c>
      <c r="M12" s="755">
        <v>2135874.8745000004</v>
      </c>
    </row>
    <row r="13" spans="1:13" ht="13.5" x14ac:dyDescent="0.25">
      <c r="A13" s="768" t="s">
        <v>2273</v>
      </c>
      <c r="B13" s="953"/>
      <c r="C13" s="754">
        <v>309408</v>
      </c>
      <c r="D13" s="753">
        <v>0</v>
      </c>
      <c r="E13" s="753">
        <v>0</v>
      </c>
      <c r="F13" s="753">
        <v>0</v>
      </c>
      <c r="G13" s="753">
        <v>0</v>
      </c>
      <c r="H13" s="753">
        <v>0</v>
      </c>
      <c r="I13" s="753">
        <v>0</v>
      </c>
      <c r="J13" s="75">
        <v>0</v>
      </c>
      <c r="K13" s="75">
        <v>309408</v>
      </c>
      <c r="L13" s="753">
        <v>322056.03200000001</v>
      </c>
      <c r="M13" s="755">
        <v>322011.05772800004</v>
      </c>
    </row>
    <row r="14" spans="1:13" ht="13.5" x14ac:dyDescent="0.25">
      <c r="A14" s="765" t="s">
        <v>2213</v>
      </c>
      <c r="B14" s="952"/>
      <c r="C14" s="752">
        <v>5732648</v>
      </c>
      <c r="D14" s="751">
        <v>0</v>
      </c>
      <c r="E14" s="751">
        <v>0</v>
      </c>
      <c r="F14" s="751">
        <v>0</v>
      </c>
      <c r="G14" s="751">
        <v>0</v>
      </c>
      <c r="H14" s="751">
        <v>0</v>
      </c>
      <c r="I14" s="751">
        <v>1057695</v>
      </c>
      <c r="J14" s="75">
        <v>1057695</v>
      </c>
      <c r="K14" s="75">
        <v>6790343</v>
      </c>
      <c r="L14" s="751">
        <v>6011539.972000001</v>
      </c>
      <c r="M14" s="779">
        <v>6274293.710488</v>
      </c>
    </row>
    <row r="15" spans="1:13" ht="13.5" x14ac:dyDescent="0.25">
      <c r="A15" s="768" t="s">
        <v>2214</v>
      </c>
      <c r="B15" s="953"/>
      <c r="C15" s="754">
        <v>4932648</v>
      </c>
      <c r="D15" s="753">
        <v>0</v>
      </c>
      <c r="E15" s="753">
        <v>0</v>
      </c>
      <c r="F15" s="753">
        <v>0</v>
      </c>
      <c r="G15" s="753">
        <v>0</v>
      </c>
      <c r="H15" s="753">
        <v>0</v>
      </c>
      <c r="I15" s="753">
        <v>1057695</v>
      </c>
      <c r="J15" s="75">
        <v>1057695</v>
      </c>
      <c r="K15" s="75">
        <v>5990343</v>
      </c>
      <c r="L15" s="753">
        <v>5685039.972000001</v>
      </c>
      <c r="M15" s="755">
        <v>5947793.710488</v>
      </c>
    </row>
    <row r="16" spans="1:13" ht="13.5" x14ac:dyDescent="0.25">
      <c r="A16" s="768" t="s">
        <v>2246</v>
      </c>
      <c r="B16" s="953"/>
      <c r="C16" s="754">
        <v>0</v>
      </c>
      <c r="D16" s="753">
        <v>0</v>
      </c>
      <c r="E16" s="753">
        <v>0</v>
      </c>
      <c r="F16" s="753">
        <v>0</v>
      </c>
      <c r="G16" s="753">
        <v>0</v>
      </c>
      <c r="H16" s="753">
        <v>0</v>
      </c>
      <c r="I16" s="753">
        <v>0</v>
      </c>
      <c r="J16" s="75">
        <v>0</v>
      </c>
      <c r="K16" s="75">
        <v>0</v>
      </c>
      <c r="L16" s="753">
        <v>0</v>
      </c>
      <c r="M16" s="755">
        <v>0</v>
      </c>
    </row>
    <row r="17" spans="1:13" ht="13.5" x14ac:dyDescent="0.25">
      <c r="A17" s="768" t="s">
        <v>2420</v>
      </c>
      <c r="B17" s="953"/>
      <c r="C17" s="754">
        <v>800000</v>
      </c>
      <c r="D17" s="753">
        <v>0</v>
      </c>
      <c r="E17" s="753">
        <v>0</v>
      </c>
      <c r="F17" s="753">
        <v>0</v>
      </c>
      <c r="G17" s="753">
        <v>0</v>
      </c>
      <c r="H17" s="753">
        <v>0</v>
      </c>
      <c r="I17" s="753">
        <v>0</v>
      </c>
      <c r="J17" s="75">
        <v>0</v>
      </c>
      <c r="K17" s="75">
        <v>800000</v>
      </c>
      <c r="L17" s="753">
        <v>326500</v>
      </c>
      <c r="M17" s="755">
        <v>326500</v>
      </c>
    </row>
    <row r="18" spans="1:13" ht="13.5" x14ac:dyDescent="0.25">
      <c r="A18" s="765" t="s">
        <v>2229</v>
      </c>
      <c r="B18" s="952"/>
      <c r="C18" s="752">
        <v>11947401</v>
      </c>
      <c r="D18" s="751">
        <v>0</v>
      </c>
      <c r="E18" s="751">
        <v>0</v>
      </c>
      <c r="F18" s="751">
        <v>0</v>
      </c>
      <c r="G18" s="751">
        <v>0</v>
      </c>
      <c r="H18" s="751">
        <v>0</v>
      </c>
      <c r="I18" s="751">
        <v>448233.31</v>
      </c>
      <c r="J18" s="75">
        <v>448233.31</v>
      </c>
      <c r="K18" s="75">
        <v>12395634.310000001</v>
      </c>
      <c r="L18" s="751">
        <v>12564294.774</v>
      </c>
      <c r="M18" s="779">
        <v>15672514.111796001</v>
      </c>
    </row>
    <row r="19" spans="1:13" ht="13.5" x14ac:dyDescent="0.25">
      <c r="A19" s="768" t="s">
        <v>2230</v>
      </c>
      <c r="B19" s="953"/>
      <c r="C19" s="754">
        <v>5787576</v>
      </c>
      <c r="D19" s="753">
        <v>0</v>
      </c>
      <c r="E19" s="753">
        <v>0</v>
      </c>
      <c r="F19" s="753">
        <v>0</v>
      </c>
      <c r="G19" s="753">
        <v>0</v>
      </c>
      <c r="H19" s="753">
        <v>0</v>
      </c>
      <c r="I19" s="753">
        <v>10101</v>
      </c>
      <c r="J19" s="75">
        <v>10101</v>
      </c>
      <c r="K19" s="75">
        <v>5797677</v>
      </c>
      <c r="L19" s="753">
        <v>5009276.1239999998</v>
      </c>
      <c r="M19" s="755">
        <v>5274146.4546959987</v>
      </c>
    </row>
    <row r="20" spans="1:13" ht="13.5" x14ac:dyDescent="0.25">
      <c r="A20" s="768" t="s">
        <v>2265</v>
      </c>
      <c r="B20" s="953"/>
      <c r="C20" s="754">
        <v>733194</v>
      </c>
      <c r="D20" s="753">
        <v>0</v>
      </c>
      <c r="E20" s="753">
        <v>0</v>
      </c>
      <c r="F20" s="753">
        <v>0</v>
      </c>
      <c r="G20" s="753">
        <v>0</v>
      </c>
      <c r="H20" s="753">
        <v>0</v>
      </c>
      <c r="I20" s="753">
        <v>0</v>
      </c>
      <c r="J20" s="75">
        <v>0</v>
      </c>
      <c r="K20" s="75">
        <v>733194</v>
      </c>
      <c r="L20" s="753">
        <v>589021.576</v>
      </c>
      <c r="M20" s="755">
        <v>620828.74110400002</v>
      </c>
    </row>
    <row r="21" spans="1:13" ht="13.5" x14ac:dyDescent="0.25">
      <c r="A21" s="768" t="s">
        <v>2277</v>
      </c>
      <c r="B21" s="953"/>
      <c r="C21" s="754">
        <v>0</v>
      </c>
      <c r="D21" s="753">
        <v>0</v>
      </c>
      <c r="E21" s="753">
        <v>0</v>
      </c>
      <c r="F21" s="753">
        <v>0</v>
      </c>
      <c r="G21" s="753">
        <v>0</v>
      </c>
      <c r="H21" s="753">
        <v>0</v>
      </c>
      <c r="I21" s="753">
        <v>0</v>
      </c>
      <c r="J21" s="75">
        <v>0</v>
      </c>
      <c r="K21" s="75">
        <v>0</v>
      </c>
      <c r="L21" s="753">
        <v>0</v>
      </c>
      <c r="M21" s="755">
        <v>0</v>
      </c>
    </row>
    <row r="22" spans="1:13" ht="13.5" x14ac:dyDescent="0.25">
      <c r="A22" s="768" t="s">
        <v>2299</v>
      </c>
      <c r="B22" s="953"/>
      <c r="C22" s="754">
        <v>2579538</v>
      </c>
      <c r="D22" s="753">
        <v>0</v>
      </c>
      <c r="E22" s="753">
        <v>0</v>
      </c>
      <c r="F22" s="753">
        <v>0</v>
      </c>
      <c r="G22" s="753">
        <v>0</v>
      </c>
      <c r="H22" s="753">
        <v>0</v>
      </c>
      <c r="I22" s="753">
        <v>30500</v>
      </c>
      <c r="J22" s="75">
        <v>30500</v>
      </c>
      <c r="K22" s="75">
        <v>2610038</v>
      </c>
      <c r="L22" s="753">
        <v>2718833.0520000001</v>
      </c>
      <c r="M22" s="755">
        <v>2865650.0368080004</v>
      </c>
    </row>
    <row r="23" spans="1:13" ht="13.5" x14ac:dyDescent="0.25">
      <c r="A23" s="768" t="s">
        <v>2317</v>
      </c>
      <c r="B23" s="953"/>
      <c r="C23" s="754">
        <v>765800</v>
      </c>
      <c r="D23" s="753">
        <v>0</v>
      </c>
      <c r="E23" s="753">
        <v>0</v>
      </c>
      <c r="F23" s="753">
        <v>0</v>
      </c>
      <c r="G23" s="753">
        <v>0</v>
      </c>
      <c r="H23" s="753">
        <v>0</v>
      </c>
      <c r="I23" s="753">
        <v>0</v>
      </c>
      <c r="J23" s="75">
        <v>0</v>
      </c>
      <c r="K23" s="75">
        <v>765800</v>
      </c>
      <c r="L23" s="753">
        <v>2053481.2000000002</v>
      </c>
      <c r="M23" s="755">
        <v>4599747.1848000009</v>
      </c>
    </row>
    <row r="24" spans="1:13" ht="13.5" x14ac:dyDescent="0.25">
      <c r="A24" s="768" t="s">
        <v>2352</v>
      </c>
      <c r="B24" s="953"/>
      <c r="C24" s="754">
        <v>84600</v>
      </c>
      <c r="D24" s="753">
        <v>0</v>
      </c>
      <c r="E24" s="753">
        <v>0</v>
      </c>
      <c r="F24" s="753">
        <v>0</v>
      </c>
      <c r="G24" s="753">
        <v>0</v>
      </c>
      <c r="H24" s="753">
        <v>0</v>
      </c>
      <c r="I24" s="753">
        <v>0</v>
      </c>
      <c r="J24" s="75">
        <v>0</v>
      </c>
      <c r="K24" s="75">
        <v>84600</v>
      </c>
      <c r="L24" s="753">
        <v>89168.4</v>
      </c>
      <c r="M24" s="755">
        <v>93983.493600000002</v>
      </c>
    </row>
    <row r="25" spans="1:13" ht="13.5" x14ac:dyDescent="0.25">
      <c r="A25" s="768" t="s">
        <v>2382</v>
      </c>
      <c r="B25" s="953"/>
      <c r="C25" s="754">
        <v>1996693</v>
      </c>
      <c r="D25" s="753">
        <v>0</v>
      </c>
      <c r="E25" s="753">
        <v>0</v>
      </c>
      <c r="F25" s="753">
        <v>0</v>
      </c>
      <c r="G25" s="753">
        <v>0</v>
      </c>
      <c r="H25" s="753">
        <v>0</v>
      </c>
      <c r="I25" s="753">
        <v>0</v>
      </c>
      <c r="J25" s="75">
        <v>0</v>
      </c>
      <c r="K25" s="75">
        <v>1996693</v>
      </c>
      <c r="L25" s="753">
        <v>2104514.4219999998</v>
      </c>
      <c r="M25" s="755">
        <v>2218158.2007880001</v>
      </c>
    </row>
    <row r="26" spans="1:13" ht="13.5" x14ac:dyDescent="0.25">
      <c r="A26" s="768" t="s">
        <v>2314</v>
      </c>
      <c r="B26" s="953"/>
      <c r="C26" s="754">
        <v>0</v>
      </c>
      <c r="D26" s="753">
        <v>0</v>
      </c>
      <c r="E26" s="753">
        <v>0</v>
      </c>
      <c r="F26" s="753">
        <v>0</v>
      </c>
      <c r="G26" s="753">
        <v>0</v>
      </c>
      <c r="H26" s="753">
        <v>0</v>
      </c>
      <c r="I26" s="753">
        <v>0</v>
      </c>
      <c r="J26" s="75">
        <v>0</v>
      </c>
      <c r="K26" s="75">
        <v>0</v>
      </c>
      <c r="L26" s="753">
        <v>0</v>
      </c>
      <c r="M26" s="755">
        <v>0</v>
      </c>
    </row>
    <row r="27" spans="1:13" ht="13.5" x14ac:dyDescent="0.25">
      <c r="A27" s="768" t="s">
        <v>2315</v>
      </c>
      <c r="B27" s="953"/>
      <c r="C27" s="754">
        <v>0</v>
      </c>
      <c r="D27" s="753">
        <v>0</v>
      </c>
      <c r="E27" s="753">
        <v>0</v>
      </c>
      <c r="F27" s="753">
        <v>0</v>
      </c>
      <c r="G27" s="753">
        <v>0</v>
      </c>
      <c r="H27" s="753">
        <v>0</v>
      </c>
      <c r="I27" s="753">
        <v>407632.31</v>
      </c>
      <c r="J27" s="75">
        <v>407632.31</v>
      </c>
      <c r="K27" s="75">
        <v>407632.31</v>
      </c>
      <c r="L27" s="753">
        <v>0</v>
      </c>
      <c r="M27" s="755">
        <v>0</v>
      </c>
    </row>
    <row r="28" spans="1:13" ht="13.5" x14ac:dyDescent="0.25">
      <c r="A28" s="768" t="s">
        <v>2436</v>
      </c>
      <c r="B28" s="953"/>
      <c r="C28" s="754">
        <v>0</v>
      </c>
      <c r="D28" s="753">
        <v>0</v>
      </c>
      <c r="E28" s="753">
        <v>0</v>
      </c>
      <c r="F28" s="753">
        <v>0</v>
      </c>
      <c r="G28" s="753">
        <v>0</v>
      </c>
      <c r="H28" s="753">
        <v>0</v>
      </c>
      <c r="I28" s="753">
        <v>0</v>
      </c>
      <c r="J28" s="75">
        <v>0</v>
      </c>
      <c r="K28" s="75">
        <v>0</v>
      </c>
      <c r="L28" s="753">
        <v>0</v>
      </c>
      <c r="M28" s="755">
        <v>0</v>
      </c>
    </row>
    <row r="29" spans="1:13" ht="13.5" x14ac:dyDescent="0.25">
      <c r="A29" s="765" t="s">
        <v>2322</v>
      </c>
      <c r="B29" s="952"/>
      <c r="C29" s="752">
        <v>26980000</v>
      </c>
      <c r="D29" s="751">
        <v>0</v>
      </c>
      <c r="E29" s="751">
        <v>0</v>
      </c>
      <c r="F29" s="751">
        <v>0</v>
      </c>
      <c r="G29" s="751">
        <v>0</v>
      </c>
      <c r="H29" s="751">
        <v>0</v>
      </c>
      <c r="I29" s="751">
        <v>3050859</v>
      </c>
      <c r="J29" s="75">
        <v>3050859</v>
      </c>
      <c r="K29" s="75">
        <v>30030859</v>
      </c>
      <c r="L29" s="751">
        <v>28120720</v>
      </c>
      <c r="M29" s="779">
        <v>29639238.879999999</v>
      </c>
    </row>
    <row r="30" spans="1:13" ht="13.5" x14ac:dyDescent="0.25">
      <c r="A30" s="768" t="s">
        <v>2326</v>
      </c>
      <c r="B30" s="953"/>
      <c r="C30" s="754">
        <v>26980000</v>
      </c>
      <c r="D30" s="753">
        <v>0</v>
      </c>
      <c r="E30" s="753">
        <v>0</v>
      </c>
      <c r="F30" s="753">
        <v>0</v>
      </c>
      <c r="G30" s="753">
        <v>0</v>
      </c>
      <c r="H30" s="753">
        <v>0</v>
      </c>
      <c r="I30" s="753">
        <v>3050859</v>
      </c>
      <c r="J30" s="75">
        <v>3050859</v>
      </c>
      <c r="K30" s="75">
        <v>30030859</v>
      </c>
      <c r="L30" s="753">
        <v>28120720</v>
      </c>
      <c r="M30" s="755">
        <v>29639238.879999999</v>
      </c>
    </row>
    <row r="31" spans="1:13" ht="13.5" x14ac:dyDescent="0.25">
      <c r="A31" s="768" t="s">
        <v>2323</v>
      </c>
      <c r="B31" s="953"/>
      <c r="C31" s="754">
        <v>0</v>
      </c>
      <c r="D31" s="753">
        <v>0</v>
      </c>
      <c r="E31" s="753">
        <v>0</v>
      </c>
      <c r="F31" s="753">
        <v>0</v>
      </c>
      <c r="G31" s="753">
        <v>0</v>
      </c>
      <c r="H31" s="753">
        <v>0</v>
      </c>
      <c r="I31" s="753">
        <v>0</v>
      </c>
      <c r="J31" s="75">
        <v>0</v>
      </c>
      <c r="K31" s="75">
        <v>0</v>
      </c>
      <c r="L31" s="753">
        <v>0</v>
      </c>
      <c r="M31" s="755">
        <v>0</v>
      </c>
    </row>
    <row r="32" spans="1:13" ht="13.5" x14ac:dyDescent="0.25">
      <c r="A32" s="768">
        <v>0</v>
      </c>
      <c r="B32" s="953"/>
      <c r="C32" s="754"/>
      <c r="D32" s="753"/>
      <c r="E32" s="753"/>
      <c r="F32" s="753"/>
      <c r="G32" s="753"/>
      <c r="H32" s="753"/>
      <c r="I32" s="753">
        <v>0</v>
      </c>
      <c r="J32" s="75">
        <v>0</v>
      </c>
      <c r="K32" s="75">
        <v>0</v>
      </c>
      <c r="L32" s="753">
        <v>0</v>
      </c>
      <c r="M32" s="755">
        <v>0</v>
      </c>
    </row>
    <row r="33" spans="1:13" ht="13.5" hidden="1" x14ac:dyDescent="0.25">
      <c r="A33" s="768">
        <v>0</v>
      </c>
      <c r="B33" s="953"/>
      <c r="C33" s="754"/>
      <c r="D33" s="753"/>
      <c r="E33" s="753"/>
      <c r="F33" s="753"/>
      <c r="G33" s="753"/>
      <c r="H33" s="753"/>
      <c r="I33" s="753"/>
      <c r="J33" s="75">
        <v>0</v>
      </c>
      <c r="K33" s="75">
        <v>0</v>
      </c>
      <c r="L33" s="753"/>
      <c r="M33" s="755"/>
    </row>
    <row r="34" spans="1:13" ht="13.5" hidden="1" x14ac:dyDescent="0.25">
      <c r="A34" s="768">
        <v>0</v>
      </c>
      <c r="B34" s="953"/>
      <c r="C34" s="754"/>
      <c r="D34" s="753"/>
      <c r="E34" s="753"/>
      <c r="F34" s="753"/>
      <c r="G34" s="753"/>
      <c r="H34" s="753"/>
      <c r="I34" s="753"/>
      <c r="J34" s="75">
        <v>0</v>
      </c>
      <c r="K34" s="75">
        <v>0</v>
      </c>
      <c r="L34" s="753"/>
      <c r="M34" s="755"/>
    </row>
    <row r="35" spans="1:13" ht="13.5" hidden="1" x14ac:dyDescent="0.25">
      <c r="A35" s="768">
        <v>0</v>
      </c>
      <c r="B35" s="953"/>
      <c r="C35" s="754"/>
      <c r="D35" s="753"/>
      <c r="E35" s="753"/>
      <c r="F35" s="753"/>
      <c r="G35" s="753"/>
      <c r="H35" s="753"/>
      <c r="I35" s="753"/>
      <c r="J35" s="75">
        <v>0</v>
      </c>
      <c r="K35" s="75">
        <v>0</v>
      </c>
      <c r="L35" s="753"/>
      <c r="M35" s="755"/>
    </row>
    <row r="36" spans="1:13" ht="13.5" hidden="1" x14ac:dyDescent="0.25">
      <c r="A36" s="768">
        <v>0</v>
      </c>
      <c r="B36" s="953"/>
      <c r="C36" s="754"/>
      <c r="D36" s="753"/>
      <c r="E36" s="753"/>
      <c r="F36" s="753"/>
      <c r="G36" s="753"/>
      <c r="H36" s="753"/>
      <c r="I36" s="753"/>
      <c r="J36" s="75">
        <v>0</v>
      </c>
      <c r="K36" s="75">
        <v>0</v>
      </c>
      <c r="L36" s="753"/>
      <c r="M36" s="755"/>
    </row>
    <row r="37" spans="1:13" ht="13.5" hidden="1" x14ac:dyDescent="0.25">
      <c r="A37" s="768">
        <v>0</v>
      </c>
      <c r="B37" s="953"/>
      <c r="C37" s="754"/>
      <c r="D37" s="753"/>
      <c r="E37" s="753"/>
      <c r="F37" s="753"/>
      <c r="G37" s="753"/>
      <c r="H37" s="753"/>
      <c r="I37" s="753"/>
      <c r="J37" s="75">
        <v>0</v>
      </c>
      <c r="K37" s="75">
        <v>0</v>
      </c>
      <c r="L37" s="753"/>
      <c r="M37" s="755"/>
    </row>
    <row r="38" spans="1:13" ht="13.5" hidden="1" x14ac:dyDescent="0.25">
      <c r="A38" s="768">
        <v>0</v>
      </c>
      <c r="B38" s="953"/>
      <c r="C38" s="754"/>
      <c r="D38" s="753"/>
      <c r="E38" s="753"/>
      <c r="F38" s="753"/>
      <c r="G38" s="753"/>
      <c r="H38" s="753"/>
      <c r="I38" s="753"/>
      <c r="J38" s="75">
        <v>0</v>
      </c>
      <c r="K38" s="75">
        <v>0</v>
      </c>
      <c r="L38" s="753"/>
      <c r="M38" s="755"/>
    </row>
    <row r="39" spans="1:13" ht="13.5" hidden="1" x14ac:dyDescent="0.25">
      <c r="A39" s="768">
        <v>0</v>
      </c>
      <c r="B39" s="953"/>
      <c r="C39" s="754"/>
      <c r="D39" s="753"/>
      <c r="E39" s="753"/>
      <c r="F39" s="753"/>
      <c r="G39" s="753"/>
      <c r="H39" s="753"/>
      <c r="I39" s="753"/>
      <c r="J39" s="75">
        <v>0</v>
      </c>
      <c r="K39" s="75">
        <v>0</v>
      </c>
      <c r="L39" s="753"/>
      <c r="M39" s="755"/>
    </row>
    <row r="40" spans="1:13" ht="13.5" hidden="1" x14ac:dyDescent="0.25">
      <c r="A40" s="765" t="s">
        <v>2487</v>
      </c>
      <c r="B40" s="952"/>
      <c r="C40" s="752">
        <v>0</v>
      </c>
      <c r="D40" s="751">
        <v>0</v>
      </c>
      <c r="E40" s="751">
        <v>0</v>
      </c>
      <c r="F40" s="751">
        <v>0</v>
      </c>
      <c r="G40" s="751">
        <v>0</v>
      </c>
      <c r="H40" s="751">
        <v>0</v>
      </c>
      <c r="I40" s="751">
        <v>0</v>
      </c>
      <c r="J40" s="75">
        <v>0</v>
      </c>
      <c r="K40" s="75">
        <v>0</v>
      </c>
      <c r="L40" s="751">
        <v>0</v>
      </c>
      <c r="M40" s="779">
        <v>0</v>
      </c>
    </row>
    <row r="41" spans="1:13" ht="13.5" hidden="1" x14ac:dyDescent="0.25">
      <c r="A41" s="768" t="s">
        <v>1484</v>
      </c>
      <c r="B41" s="953"/>
      <c r="C41" s="754"/>
      <c r="D41" s="753"/>
      <c r="E41" s="753"/>
      <c r="F41" s="753"/>
      <c r="G41" s="753"/>
      <c r="H41" s="753"/>
      <c r="I41" s="753"/>
      <c r="J41" s="75">
        <v>0</v>
      </c>
      <c r="K41" s="75">
        <v>0</v>
      </c>
      <c r="L41" s="753"/>
      <c r="M41" s="755"/>
    </row>
    <row r="42" spans="1:13" ht="13.5" hidden="1" x14ac:dyDescent="0.25">
      <c r="A42" s="768">
        <v>0</v>
      </c>
      <c r="B42" s="953"/>
      <c r="C42" s="754"/>
      <c r="D42" s="753"/>
      <c r="E42" s="753"/>
      <c r="F42" s="753"/>
      <c r="G42" s="753"/>
      <c r="H42" s="753"/>
      <c r="I42" s="753"/>
      <c r="J42" s="75">
        <v>0</v>
      </c>
      <c r="K42" s="75">
        <v>0</v>
      </c>
      <c r="L42" s="753"/>
      <c r="M42" s="755"/>
    </row>
    <row r="43" spans="1:13" ht="13.5" hidden="1" x14ac:dyDescent="0.25">
      <c r="A43" s="768">
        <v>0</v>
      </c>
      <c r="B43" s="953"/>
      <c r="C43" s="754"/>
      <c r="D43" s="753"/>
      <c r="E43" s="753"/>
      <c r="F43" s="753"/>
      <c r="G43" s="753"/>
      <c r="H43" s="753"/>
      <c r="I43" s="753"/>
      <c r="J43" s="75">
        <v>0</v>
      </c>
      <c r="K43" s="75">
        <v>0</v>
      </c>
      <c r="L43" s="753"/>
      <c r="M43" s="755"/>
    </row>
    <row r="44" spans="1:13" ht="13.5" hidden="1" x14ac:dyDescent="0.25">
      <c r="A44" s="768">
        <v>0</v>
      </c>
      <c r="B44" s="953"/>
      <c r="C44" s="754"/>
      <c r="D44" s="753"/>
      <c r="E44" s="753"/>
      <c r="F44" s="753"/>
      <c r="G44" s="753"/>
      <c r="H44" s="753"/>
      <c r="I44" s="753"/>
      <c r="J44" s="75">
        <v>0</v>
      </c>
      <c r="K44" s="75">
        <v>0</v>
      </c>
      <c r="L44" s="753"/>
      <c r="M44" s="755"/>
    </row>
    <row r="45" spans="1:13" ht="13.5" hidden="1" x14ac:dyDescent="0.25">
      <c r="A45" s="768">
        <v>0</v>
      </c>
      <c r="B45" s="954"/>
      <c r="C45" s="754"/>
      <c r="D45" s="753"/>
      <c r="E45" s="753"/>
      <c r="F45" s="753"/>
      <c r="G45" s="753"/>
      <c r="H45" s="753"/>
      <c r="I45" s="753"/>
      <c r="J45" s="75">
        <v>0</v>
      </c>
      <c r="K45" s="75">
        <v>0</v>
      </c>
      <c r="L45" s="753"/>
      <c r="M45" s="755"/>
    </row>
    <row r="46" spans="1:13" ht="13.5" hidden="1" x14ac:dyDescent="0.25">
      <c r="A46" s="768">
        <v>0</v>
      </c>
      <c r="B46" s="953"/>
      <c r="C46" s="754"/>
      <c r="D46" s="753"/>
      <c r="E46" s="753"/>
      <c r="F46" s="753"/>
      <c r="G46" s="753"/>
      <c r="H46" s="753"/>
      <c r="I46" s="753"/>
      <c r="J46" s="75">
        <v>0</v>
      </c>
      <c r="K46" s="75">
        <v>0</v>
      </c>
      <c r="L46" s="753"/>
      <c r="M46" s="755"/>
    </row>
    <row r="47" spans="1:13" ht="13.5" hidden="1" x14ac:dyDescent="0.25">
      <c r="A47" s="768">
        <v>0</v>
      </c>
      <c r="B47" s="953"/>
      <c r="C47" s="754"/>
      <c r="D47" s="753"/>
      <c r="E47" s="753"/>
      <c r="F47" s="753"/>
      <c r="G47" s="753"/>
      <c r="H47" s="753"/>
      <c r="I47" s="753"/>
      <c r="J47" s="75">
        <v>0</v>
      </c>
      <c r="K47" s="75">
        <v>0</v>
      </c>
      <c r="L47" s="753"/>
      <c r="M47" s="755"/>
    </row>
    <row r="48" spans="1:13" ht="13.5" hidden="1" x14ac:dyDescent="0.25">
      <c r="A48" s="768">
        <v>0</v>
      </c>
      <c r="B48" s="953"/>
      <c r="C48" s="754"/>
      <c r="D48" s="753"/>
      <c r="E48" s="753"/>
      <c r="F48" s="753"/>
      <c r="G48" s="753"/>
      <c r="H48" s="753"/>
      <c r="I48" s="753"/>
      <c r="J48" s="75">
        <v>0</v>
      </c>
      <c r="K48" s="75">
        <v>0</v>
      </c>
      <c r="L48" s="753"/>
      <c r="M48" s="755"/>
    </row>
    <row r="49" spans="1:13" ht="13.5" hidden="1" x14ac:dyDescent="0.25">
      <c r="A49" s="768">
        <v>0</v>
      </c>
      <c r="B49" s="953"/>
      <c r="C49" s="754"/>
      <c r="D49" s="753"/>
      <c r="E49" s="753"/>
      <c r="F49" s="753"/>
      <c r="G49" s="753"/>
      <c r="H49" s="753"/>
      <c r="I49" s="753"/>
      <c r="J49" s="75">
        <v>0</v>
      </c>
      <c r="K49" s="75">
        <v>0</v>
      </c>
      <c r="L49" s="753"/>
      <c r="M49" s="755"/>
    </row>
    <row r="50" spans="1:13" ht="13.5" hidden="1" x14ac:dyDescent="0.25">
      <c r="A50" s="768">
        <v>0</v>
      </c>
      <c r="B50" s="953"/>
      <c r="C50" s="754"/>
      <c r="D50" s="753"/>
      <c r="E50" s="753"/>
      <c r="F50" s="753"/>
      <c r="G50" s="753"/>
      <c r="H50" s="753"/>
      <c r="I50" s="753"/>
      <c r="J50" s="75">
        <v>0</v>
      </c>
      <c r="K50" s="75">
        <v>0</v>
      </c>
      <c r="L50" s="753"/>
      <c r="M50" s="755"/>
    </row>
    <row r="51" spans="1:13" ht="13.5" hidden="1" x14ac:dyDescent="0.25">
      <c r="A51" s="765" t="s">
        <v>2488</v>
      </c>
      <c r="B51" s="952"/>
      <c r="C51" s="752">
        <v>0</v>
      </c>
      <c r="D51" s="751">
        <v>0</v>
      </c>
      <c r="E51" s="751">
        <v>0</v>
      </c>
      <c r="F51" s="751">
        <v>0</v>
      </c>
      <c r="G51" s="751">
        <v>0</v>
      </c>
      <c r="H51" s="751">
        <v>0</v>
      </c>
      <c r="I51" s="751">
        <v>0</v>
      </c>
      <c r="J51" s="75">
        <v>0</v>
      </c>
      <c r="K51" s="75">
        <v>0</v>
      </c>
      <c r="L51" s="751">
        <v>0</v>
      </c>
      <c r="M51" s="779">
        <v>0</v>
      </c>
    </row>
    <row r="52" spans="1:13" ht="13.5" hidden="1" x14ac:dyDescent="0.25">
      <c r="A52" s="768" t="s">
        <v>1487</v>
      </c>
      <c r="B52" s="953"/>
      <c r="C52" s="754"/>
      <c r="D52" s="753"/>
      <c r="E52" s="753"/>
      <c r="F52" s="753"/>
      <c r="G52" s="753"/>
      <c r="H52" s="753"/>
      <c r="I52" s="753"/>
      <c r="J52" s="75">
        <v>0</v>
      </c>
      <c r="K52" s="75">
        <v>0</v>
      </c>
      <c r="L52" s="753"/>
      <c r="M52" s="755"/>
    </row>
    <row r="53" spans="1:13" ht="13.5" hidden="1" x14ac:dyDescent="0.25">
      <c r="A53" s="768">
        <v>0</v>
      </c>
      <c r="B53" s="953"/>
      <c r="C53" s="754"/>
      <c r="D53" s="753"/>
      <c r="E53" s="753"/>
      <c r="F53" s="753"/>
      <c r="G53" s="753"/>
      <c r="H53" s="753"/>
      <c r="I53" s="753"/>
      <c r="J53" s="75">
        <v>0</v>
      </c>
      <c r="K53" s="75">
        <v>0</v>
      </c>
      <c r="L53" s="753"/>
      <c r="M53" s="755"/>
    </row>
    <row r="54" spans="1:13" ht="13.5" hidden="1" x14ac:dyDescent="0.25">
      <c r="A54" s="768">
        <v>0</v>
      </c>
      <c r="B54" s="953"/>
      <c r="C54" s="754"/>
      <c r="D54" s="753"/>
      <c r="E54" s="753"/>
      <c r="F54" s="753"/>
      <c r="G54" s="753"/>
      <c r="H54" s="753"/>
      <c r="I54" s="753"/>
      <c r="J54" s="75">
        <v>0</v>
      </c>
      <c r="K54" s="75">
        <v>0</v>
      </c>
      <c r="L54" s="753"/>
      <c r="M54" s="755"/>
    </row>
    <row r="55" spans="1:13" ht="13.5" hidden="1" x14ac:dyDescent="0.25">
      <c r="A55" s="768">
        <v>0</v>
      </c>
      <c r="B55" s="953"/>
      <c r="C55" s="754"/>
      <c r="D55" s="753"/>
      <c r="E55" s="753"/>
      <c r="F55" s="753"/>
      <c r="G55" s="753"/>
      <c r="H55" s="753"/>
      <c r="I55" s="753"/>
      <c r="J55" s="75">
        <v>0</v>
      </c>
      <c r="K55" s="75">
        <v>0</v>
      </c>
      <c r="L55" s="753"/>
      <c r="M55" s="755"/>
    </row>
    <row r="56" spans="1:13" ht="13.5" hidden="1" x14ac:dyDescent="0.25">
      <c r="A56" s="768">
        <v>0</v>
      </c>
      <c r="B56" s="953"/>
      <c r="C56" s="754"/>
      <c r="D56" s="753"/>
      <c r="E56" s="753"/>
      <c r="F56" s="753"/>
      <c r="G56" s="753"/>
      <c r="H56" s="753"/>
      <c r="I56" s="753"/>
      <c r="J56" s="75">
        <v>0</v>
      </c>
      <c r="K56" s="75">
        <v>0</v>
      </c>
      <c r="L56" s="753"/>
      <c r="M56" s="755"/>
    </row>
    <row r="57" spans="1:13" ht="13.5" hidden="1" x14ac:dyDescent="0.25">
      <c r="A57" s="768">
        <v>0</v>
      </c>
      <c r="B57" s="953"/>
      <c r="C57" s="754"/>
      <c r="D57" s="753"/>
      <c r="E57" s="753"/>
      <c r="F57" s="753"/>
      <c r="G57" s="753"/>
      <c r="H57" s="753"/>
      <c r="I57" s="753"/>
      <c r="J57" s="75">
        <v>0</v>
      </c>
      <c r="K57" s="75">
        <v>0</v>
      </c>
      <c r="L57" s="753"/>
      <c r="M57" s="755"/>
    </row>
    <row r="58" spans="1:13" ht="13.5" hidden="1" x14ac:dyDescent="0.25">
      <c r="A58" s="768">
        <v>0</v>
      </c>
      <c r="B58" s="953"/>
      <c r="C58" s="754"/>
      <c r="D58" s="753"/>
      <c r="E58" s="753"/>
      <c r="F58" s="753"/>
      <c r="G58" s="753"/>
      <c r="H58" s="753"/>
      <c r="I58" s="753"/>
      <c r="J58" s="75">
        <v>0</v>
      </c>
      <c r="K58" s="75">
        <v>0</v>
      </c>
      <c r="L58" s="753"/>
      <c r="M58" s="755"/>
    </row>
    <row r="59" spans="1:13" ht="13.5" hidden="1" x14ac:dyDescent="0.25">
      <c r="A59" s="768">
        <v>0</v>
      </c>
      <c r="B59" s="953"/>
      <c r="C59" s="754"/>
      <c r="D59" s="753"/>
      <c r="E59" s="753"/>
      <c r="F59" s="753"/>
      <c r="G59" s="753"/>
      <c r="H59" s="753"/>
      <c r="I59" s="753"/>
      <c r="J59" s="75">
        <v>0</v>
      </c>
      <c r="K59" s="75">
        <v>0</v>
      </c>
      <c r="L59" s="753"/>
      <c r="M59" s="755"/>
    </row>
    <row r="60" spans="1:13" ht="13.5" hidden="1" x14ac:dyDescent="0.25">
      <c r="A60" s="768">
        <v>0</v>
      </c>
      <c r="B60" s="953"/>
      <c r="C60" s="754"/>
      <c r="D60" s="753"/>
      <c r="E60" s="753"/>
      <c r="F60" s="753"/>
      <c r="G60" s="753"/>
      <c r="H60" s="753"/>
      <c r="I60" s="753"/>
      <c r="J60" s="75">
        <v>0</v>
      </c>
      <c r="K60" s="75">
        <v>0</v>
      </c>
      <c r="L60" s="753"/>
      <c r="M60" s="755"/>
    </row>
    <row r="61" spans="1:13" ht="13.5" hidden="1" x14ac:dyDescent="0.25">
      <c r="A61" s="768">
        <v>0</v>
      </c>
      <c r="B61" s="953"/>
      <c r="C61" s="754"/>
      <c r="D61" s="753"/>
      <c r="E61" s="753"/>
      <c r="F61" s="753"/>
      <c r="G61" s="753"/>
      <c r="H61" s="753"/>
      <c r="I61" s="753"/>
      <c r="J61" s="75">
        <v>0</v>
      </c>
      <c r="K61" s="75">
        <v>0</v>
      </c>
      <c r="L61" s="753"/>
      <c r="M61" s="755"/>
    </row>
    <row r="62" spans="1:13" ht="13.5" hidden="1" x14ac:dyDescent="0.25">
      <c r="A62" s="765" t="s">
        <v>2489</v>
      </c>
      <c r="B62" s="952"/>
      <c r="C62" s="752">
        <v>0</v>
      </c>
      <c r="D62" s="751">
        <v>0</v>
      </c>
      <c r="E62" s="751">
        <v>0</v>
      </c>
      <c r="F62" s="751">
        <v>0</v>
      </c>
      <c r="G62" s="751">
        <v>0</v>
      </c>
      <c r="H62" s="751">
        <v>0</v>
      </c>
      <c r="I62" s="751">
        <v>0</v>
      </c>
      <c r="J62" s="75">
        <v>0</v>
      </c>
      <c r="K62" s="75">
        <v>0</v>
      </c>
      <c r="L62" s="751">
        <v>0</v>
      </c>
      <c r="M62" s="779">
        <v>0</v>
      </c>
    </row>
    <row r="63" spans="1:13" ht="13.5" hidden="1" x14ac:dyDescent="0.25">
      <c r="A63" s="768" t="s">
        <v>1490</v>
      </c>
      <c r="B63" s="953"/>
      <c r="C63" s="754"/>
      <c r="D63" s="753"/>
      <c r="E63" s="753"/>
      <c r="F63" s="753"/>
      <c r="G63" s="753"/>
      <c r="H63" s="753"/>
      <c r="I63" s="753"/>
      <c r="J63" s="75">
        <v>0</v>
      </c>
      <c r="K63" s="75">
        <v>0</v>
      </c>
      <c r="L63" s="753"/>
      <c r="M63" s="755"/>
    </row>
    <row r="64" spans="1:13" ht="13.5" hidden="1" x14ac:dyDescent="0.25">
      <c r="A64" s="768">
        <v>0</v>
      </c>
      <c r="B64" s="953"/>
      <c r="C64" s="754"/>
      <c r="D64" s="753"/>
      <c r="E64" s="753"/>
      <c r="F64" s="753"/>
      <c r="G64" s="753"/>
      <c r="H64" s="753"/>
      <c r="I64" s="753"/>
      <c r="J64" s="75">
        <v>0</v>
      </c>
      <c r="K64" s="75">
        <v>0</v>
      </c>
      <c r="L64" s="753"/>
      <c r="M64" s="755"/>
    </row>
    <row r="65" spans="1:13" ht="13.5" hidden="1" x14ac:dyDescent="0.25">
      <c r="A65" s="768">
        <v>0</v>
      </c>
      <c r="B65" s="953"/>
      <c r="C65" s="754"/>
      <c r="D65" s="753"/>
      <c r="E65" s="753"/>
      <c r="F65" s="753"/>
      <c r="G65" s="753"/>
      <c r="H65" s="753"/>
      <c r="I65" s="753"/>
      <c r="J65" s="75">
        <v>0</v>
      </c>
      <c r="K65" s="75">
        <v>0</v>
      </c>
      <c r="L65" s="753"/>
      <c r="M65" s="755"/>
    </row>
    <row r="66" spans="1:13" ht="13.5" hidden="1" x14ac:dyDescent="0.25">
      <c r="A66" s="768">
        <v>0</v>
      </c>
      <c r="B66" s="953"/>
      <c r="C66" s="754"/>
      <c r="D66" s="753"/>
      <c r="E66" s="753"/>
      <c r="F66" s="753"/>
      <c r="G66" s="753"/>
      <c r="H66" s="753"/>
      <c r="I66" s="753"/>
      <c r="J66" s="75">
        <v>0</v>
      </c>
      <c r="K66" s="75">
        <v>0</v>
      </c>
      <c r="L66" s="753"/>
      <c r="M66" s="755"/>
    </row>
    <row r="67" spans="1:13" ht="13.5" hidden="1" x14ac:dyDescent="0.25">
      <c r="A67" s="768">
        <v>0</v>
      </c>
      <c r="B67" s="953"/>
      <c r="C67" s="754"/>
      <c r="D67" s="753"/>
      <c r="E67" s="753"/>
      <c r="F67" s="753"/>
      <c r="G67" s="753"/>
      <c r="H67" s="753"/>
      <c r="I67" s="753"/>
      <c r="J67" s="75">
        <v>0</v>
      </c>
      <c r="K67" s="75">
        <v>0</v>
      </c>
      <c r="L67" s="753"/>
      <c r="M67" s="755"/>
    </row>
    <row r="68" spans="1:13" ht="13.5" hidden="1" x14ac:dyDescent="0.25">
      <c r="A68" s="768">
        <v>0</v>
      </c>
      <c r="B68" s="953"/>
      <c r="C68" s="754"/>
      <c r="D68" s="753"/>
      <c r="E68" s="753"/>
      <c r="F68" s="753"/>
      <c r="G68" s="753"/>
      <c r="H68" s="753"/>
      <c r="I68" s="753"/>
      <c r="J68" s="75">
        <v>0</v>
      </c>
      <c r="K68" s="75">
        <v>0</v>
      </c>
      <c r="L68" s="753"/>
      <c r="M68" s="755"/>
    </row>
    <row r="69" spans="1:13" ht="13.5" hidden="1" x14ac:dyDescent="0.25">
      <c r="A69" s="768">
        <v>0</v>
      </c>
      <c r="B69" s="953"/>
      <c r="C69" s="754"/>
      <c r="D69" s="753"/>
      <c r="E69" s="753"/>
      <c r="F69" s="753"/>
      <c r="G69" s="753"/>
      <c r="H69" s="753"/>
      <c r="I69" s="753"/>
      <c r="J69" s="75">
        <v>0</v>
      </c>
      <c r="K69" s="75">
        <v>0</v>
      </c>
      <c r="L69" s="753"/>
      <c r="M69" s="755"/>
    </row>
    <row r="70" spans="1:13" ht="13.5" hidden="1" x14ac:dyDescent="0.25">
      <c r="A70" s="768">
        <v>0</v>
      </c>
      <c r="B70" s="953"/>
      <c r="C70" s="754"/>
      <c r="D70" s="753"/>
      <c r="E70" s="753"/>
      <c r="F70" s="753"/>
      <c r="G70" s="753"/>
      <c r="H70" s="753"/>
      <c r="I70" s="753"/>
      <c r="J70" s="75">
        <v>0</v>
      </c>
      <c r="K70" s="75">
        <v>0</v>
      </c>
      <c r="L70" s="753"/>
      <c r="M70" s="755"/>
    </row>
    <row r="71" spans="1:13" ht="13.5" hidden="1" x14ac:dyDescent="0.25">
      <c r="A71" s="768">
        <v>0</v>
      </c>
      <c r="B71" s="953"/>
      <c r="C71" s="754"/>
      <c r="D71" s="753"/>
      <c r="E71" s="753"/>
      <c r="F71" s="753"/>
      <c r="G71" s="753"/>
      <c r="H71" s="753"/>
      <c r="I71" s="753"/>
      <c r="J71" s="75">
        <v>0</v>
      </c>
      <c r="K71" s="75">
        <v>0</v>
      </c>
      <c r="L71" s="753"/>
      <c r="M71" s="755"/>
    </row>
    <row r="72" spans="1:13" ht="13.5" hidden="1" x14ac:dyDescent="0.25">
      <c r="A72" s="768">
        <v>0</v>
      </c>
      <c r="B72" s="953"/>
      <c r="C72" s="754"/>
      <c r="D72" s="753"/>
      <c r="E72" s="753"/>
      <c r="F72" s="753"/>
      <c r="G72" s="753"/>
      <c r="H72" s="753"/>
      <c r="I72" s="753"/>
      <c r="J72" s="75">
        <v>0</v>
      </c>
      <c r="K72" s="75">
        <v>0</v>
      </c>
      <c r="L72" s="753"/>
      <c r="M72" s="755"/>
    </row>
    <row r="73" spans="1:13" ht="13.5" hidden="1" x14ac:dyDescent="0.25">
      <c r="A73" s="765" t="s">
        <v>2490</v>
      </c>
      <c r="B73" s="953"/>
      <c r="C73" s="752">
        <v>0</v>
      </c>
      <c r="D73" s="751">
        <v>0</v>
      </c>
      <c r="E73" s="751">
        <v>0</v>
      </c>
      <c r="F73" s="751">
        <v>0</v>
      </c>
      <c r="G73" s="751">
        <v>0</v>
      </c>
      <c r="H73" s="751">
        <v>0</v>
      </c>
      <c r="I73" s="751">
        <v>0</v>
      </c>
      <c r="J73" s="75">
        <v>0</v>
      </c>
      <c r="K73" s="75">
        <v>0</v>
      </c>
      <c r="L73" s="751">
        <v>0</v>
      </c>
      <c r="M73" s="779">
        <v>0</v>
      </c>
    </row>
    <row r="74" spans="1:13" ht="13.5" hidden="1" x14ac:dyDescent="0.25">
      <c r="A74" s="768" t="s">
        <v>1493</v>
      </c>
      <c r="B74" s="953"/>
      <c r="C74" s="754"/>
      <c r="D74" s="753"/>
      <c r="E74" s="753"/>
      <c r="F74" s="753"/>
      <c r="G74" s="753"/>
      <c r="H74" s="753"/>
      <c r="I74" s="753"/>
      <c r="J74" s="75">
        <v>0</v>
      </c>
      <c r="K74" s="75">
        <v>0</v>
      </c>
      <c r="L74" s="753"/>
      <c r="M74" s="755"/>
    </row>
    <row r="75" spans="1:13" ht="13.5" hidden="1" x14ac:dyDescent="0.25">
      <c r="A75" s="768">
        <v>0</v>
      </c>
      <c r="B75" s="953"/>
      <c r="C75" s="754"/>
      <c r="D75" s="753"/>
      <c r="E75" s="753"/>
      <c r="F75" s="753"/>
      <c r="G75" s="753"/>
      <c r="H75" s="753"/>
      <c r="I75" s="753"/>
      <c r="J75" s="75">
        <v>0</v>
      </c>
      <c r="K75" s="75">
        <v>0</v>
      </c>
      <c r="L75" s="753"/>
      <c r="M75" s="755"/>
    </row>
    <row r="76" spans="1:13" ht="13.5" hidden="1" x14ac:dyDescent="0.25">
      <c r="A76" s="768">
        <v>0</v>
      </c>
      <c r="B76" s="953"/>
      <c r="C76" s="754"/>
      <c r="D76" s="753"/>
      <c r="E76" s="753"/>
      <c r="F76" s="753"/>
      <c r="G76" s="753"/>
      <c r="H76" s="753"/>
      <c r="I76" s="753"/>
      <c r="J76" s="75">
        <v>0</v>
      </c>
      <c r="K76" s="75">
        <v>0</v>
      </c>
      <c r="L76" s="753"/>
      <c r="M76" s="755"/>
    </row>
    <row r="77" spans="1:13" ht="13.5" hidden="1" x14ac:dyDescent="0.25">
      <c r="A77" s="768">
        <v>0</v>
      </c>
      <c r="B77" s="953"/>
      <c r="C77" s="754"/>
      <c r="D77" s="753"/>
      <c r="E77" s="753"/>
      <c r="F77" s="753"/>
      <c r="G77" s="753"/>
      <c r="H77" s="753"/>
      <c r="I77" s="753"/>
      <c r="J77" s="75">
        <v>0</v>
      </c>
      <c r="K77" s="75">
        <v>0</v>
      </c>
      <c r="L77" s="753"/>
      <c r="M77" s="755"/>
    </row>
    <row r="78" spans="1:13" ht="13.5" hidden="1" x14ac:dyDescent="0.25">
      <c r="A78" s="768">
        <v>0</v>
      </c>
      <c r="B78" s="953"/>
      <c r="C78" s="754"/>
      <c r="D78" s="753"/>
      <c r="E78" s="753"/>
      <c r="F78" s="753"/>
      <c r="G78" s="753"/>
      <c r="H78" s="753"/>
      <c r="I78" s="753"/>
      <c r="J78" s="75">
        <v>0</v>
      </c>
      <c r="K78" s="75">
        <v>0</v>
      </c>
      <c r="L78" s="753"/>
      <c r="M78" s="755"/>
    </row>
    <row r="79" spans="1:13" ht="13.5" hidden="1" x14ac:dyDescent="0.25">
      <c r="A79" s="768">
        <v>0</v>
      </c>
      <c r="B79" s="953"/>
      <c r="C79" s="754"/>
      <c r="D79" s="753"/>
      <c r="E79" s="753"/>
      <c r="F79" s="753"/>
      <c r="G79" s="753"/>
      <c r="H79" s="753"/>
      <c r="I79" s="753"/>
      <c r="J79" s="75">
        <v>0</v>
      </c>
      <c r="K79" s="75">
        <v>0</v>
      </c>
      <c r="L79" s="753"/>
      <c r="M79" s="755"/>
    </row>
    <row r="80" spans="1:13" ht="13.5" hidden="1" x14ac:dyDescent="0.25">
      <c r="A80" s="768">
        <v>0</v>
      </c>
      <c r="B80" s="953"/>
      <c r="C80" s="754"/>
      <c r="D80" s="753"/>
      <c r="E80" s="753"/>
      <c r="F80" s="753"/>
      <c r="G80" s="753"/>
      <c r="H80" s="753"/>
      <c r="I80" s="753"/>
      <c r="J80" s="75">
        <v>0</v>
      </c>
      <c r="K80" s="75">
        <v>0</v>
      </c>
      <c r="L80" s="753"/>
      <c r="M80" s="755"/>
    </row>
    <row r="81" spans="1:13" ht="13.5" hidden="1" x14ac:dyDescent="0.25">
      <c r="A81" s="768">
        <v>0</v>
      </c>
      <c r="B81" s="953"/>
      <c r="C81" s="754"/>
      <c r="D81" s="753"/>
      <c r="E81" s="753"/>
      <c r="F81" s="753"/>
      <c r="G81" s="753"/>
      <c r="H81" s="753"/>
      <c r="I81" s="753"/>
      <c r="J81" s="75">
        <v>0</v>
      </c>
      <c r="K81" s="75">
        <v>0</v>
      </c>
      <c r="L81" s="753"/>
      <c r="M81" s="755"/>
    </row>
    <row r="82" spans="1:13" ht="13.5" hidden="1" x14ac:dyDescent="0.25">
      <c r="A82" s="768">
        <v>0</v>
      </c>
      <c r="B82" s="953"/>
      <c r="C82" s="754"/>
      <c r="D82" s="753"/>
      <c r="E82" s="753"/>
      <c r="F82" s="753"/>
      <c r="G82" s="753"/>
      <c r="H82" s="753"/>
      <c r="I82" s="753"/>
      <c r="J82" s="75">
        <v>0</v>
      </c>
      <c r="K82" s="75">
        <v>0</v>
      </c>
      <c r="L82" s="753"/>
      <c r="M82" s="755"/>
    </row>
    <row r="83" spans="1:13" ht="13.5" hidden="1" x14ac:dyDescent="0.25">
      <c r="A83" s="768">
        <v>0</v>
      </c>
      <c r="B83" s="953"/>
      <c r="C83" s="754"/>
      <c r="D83" s="753"/>
      <c r="E83" s="753"/>
      <c r="F83" s="753"/>
      <c r="G83" s="753"/>
      <c r="H83" s="753"/>
      <c r="I83" s="753"/>
      <c r="J83" s="75">
        <v>0</v>
      </c>
      <c r="K83" s="75">
        <v>0</v>
      </c>
      <c r="L83" s="753"/>
      <c r="M83" s="755"/>
    </row>
    <row r="84" spans="1:13" ht="13.5" hidden="1" x14ac:dyDescent="0.25">
      <c r="A84" s="765" t="s">
        <v>2491</v>
      </c>
      <c r="B84" s="953"/>
      <c r="C84" s="752">
        <v>0</v>
      </c>
      <c r="D84" s="751">
        <v>0</v>
      </c>
      <c r="E84" s="751">
        <v>0</v>
      </c>
      <c r="F84" s="751">
        <v>0</v>
      </c>
      <c r="G84" s="751">
        <v>0</v>
      </c>
      <c r="H84" s="751">
        <v>0</v>
      </c>
      <c r="I84" s="751">
        <v>0</v>
      </c>
      <c r="J84" s="75">
        <v>0</v>
      </c>
      <c r="K84" s="75">
        <v>0</v>
      </c>
      <c r="L84" s="751">
        <v>0</v>
      </c>
      <c r="M84" s="779">
        <v>0</v>
      </c>
    </row>
    <row r="85" spans="1:13" ht="13.5" hidden="1" x14ac:dyDescent="0.25">
      <c r="A85" s="768" t="s">
        <v>1496</v>
      </c>
      <c r="B85" s="953"/>
      <c r="C85" s="754"/>
      <c r="D85" s="753"/>
      <c r="E85" s="753"/>
      <c r="F85" s="753"/>
      <c r="G85" s="753"/>
      <c r="H85" s="753"/>
      <c r="I85" s="753"/>
      <c r="J85" s="75">
        <v>0</v>
      </c>
      <c r="K85" s="75">
        <v>0</v>
      </c>
      <c r="L85" s="753"/>
      <c r="M85" s="755"/>
    </row>
    <row r="86" spans="1:13" ht="13.5" hidden="1" x14ac:dyDescent="0.25">
      <c r="A86" s="768">
        <v>0</v>
      </c>
      <c r="B86" s="953"/>
      <c r="C86" s="754"/>
      <c r="D86" s="753"/>
      <c r="E86" s="753"/>
      <c r="F86" s="753"/>
      <c r="G86" s="753"/>
      <c r="H86" s="753"/>
      <c r="I86" s="753"/>
      <c r="J86" s="75">
        <v>0</v>
      </c>
      <c r="K86" s="75">
        <v>0</v>
      </c>
      <c r="L86" s="753"/>
      <c r="M86" s="755"/>
    </row>
    <row r="87" spans="1:13" ht="13.5" hidden="1" x14ac:dyDescent="0.25">
      <c r="A87" s="768">
        <v>0</v>
      </c>
      <c r="B87" s="953"/>
      <c r="C87" s="754"/>
      <c r="D87" s="753"/>
      <c r="E87" s="753"/>
      <c r="F87" s="753"/>
      <c r="G87" s="753"/>
      <c r="H87" s="753"/>
      <c r="I87" s="753"/>
      <c r="J87" s="75">
        <v>0</v>
      </c>
      <c r="K87" s="75">
        <v>0</v>
      </c>
      <c r="L87" s="753"/>
      <c r="M87" s="755"/>
    </row>
    <row r="88" spans="1:13" ht="13.5" hidden="1" x14ac:dyDescent="0.25">
      <c r="A88" s="768">
        <v>0</v>
      </c>
      <c r="B88" s="953"/>
      <c r="C88" s="754"/>
      <c r="D88" s="753"/>
      <c r="E88" s="753"/>
      <c r="F88" s="753"/>
      <c r="G88" s="753"/>
      <c r="H88" s="753"/>
      <c r="I88" s="753"/>
      <c r="J88" s="75">
        <v>0</v>
      </c>
      <c r="K88" s="75">
        <v>0</v>
      </c>
      <c r="L88" s="753"/>
      <c r="M88" s="755"/>
    </row>
    <row r="89" spans="1:13" ht="13.5" hidden="1" x14ac:dyDescent="0.25">
      <c r="A89" s="768">
        <v>0</v>
      </c>
      <c r="B89" s="953"/>
      <c r="C89" s="754"/>
      <c r="D89" s="753"/>
      <c r="E89" s="753"/>
      <c r="F89" s="753"/>
      <c r="G89" s="753"/>
      <c r="H89" s="753"/>
      <c r="I89" s="753"/>
      <c r="J89" s="75">
        <v>0</v>
      </c>
      <c r="K89" s="75">
        <v>0</v>
      </c>
      <c r="L89" s="753"/>
      <c r="M89" s="755"/>
    </row>
    <row r="90" spans="1:13" ht="13.5" hidden="1" x14ac:dyDescent="0.25">
      <c r="A90" s="768">
        <v>0</v>
      </c>
      <c r="B90" s="953"/>
      <c r="C90" s="754"/>
      <c r="D90" s="753"/>
      <c r="E90" s="753"/>
      <c r="F90" s="753"/>
      <c r="G90" s="753"/>
      <c r="H90" s="753"/>
      <c r="I90" s="753"/>
      <c r="J90" s="75">
        <v>0</v>
      </c>
      <c r="K90" s="75">
        <v>0</v>
      </c>
      <c r="L90" s="753"/>
      <c r="M90" s="755"/>
    </row>
    <row r="91" spans="1:13" ht="13.5" hidden="1" x14ac:dyDescent="0.25">
      <c r="A91" s="768">
        <v>0</v>
      </c>
      <c r="B91" s="953"/>
      <c r="C91" s="754"/>
      <c r="D91" s="753"/>
      <c r="E91" s="753"/>
      <c r="F91" s="753"/>
      <c r="G91" s="753"/>
      <c r="H91" s="753"/>
      <c r="I91" s="753"/>
      <c r="J91" s="75">
        <v>0</v>
      </c>
      <c r="K91" s="75">
        <v>0</v>
      </c>
      <c r="L91" s="753"/>
      <c r="M91" s="755"/>
    </row>
    <row r="92" spans="1:13" ht="13.5" hidden="1" x14ac:dyDescent="0.25">
      <c r="A92" s="768">
        <v>0</v>
      </c>
      <c r="B92" s="953"/>
      <c r="C92" s="754"/>
      <c r="D92" s="753"/>
      <c r="E92" s="753"/>
      <c r="F92" s="753"/>
      <c r="G92" s="753"/>
      <c r="H92" s="753"/>
      <c r="I92" s="753"/>
      <c r="J92" s="75">
        <v>0</v>
      </c>
      <c r="K92" s="75">
        <v>0</v>
      </c>
      <c r="L92" s="753"/>
      <c r="M92" s="755"/>
    </row>
    <row r="93" spans="1:13" ht="13.5" hidden="1" x14ac:dyDescent="0.25">
      <c r="A93" s="768">
        <v>0</v>
      </c>
      <c r="B93" s="953"/>
      <c r="C93" s="754"/>
      <c r="D93" s="753"/>
      <c r="E93" s="753"/>
      <c r="F93" s="753"/>
      <c r="G93" s="753"/>
      <c r="H93" s="753"/>
      <c r="I93" s="753"/>
      <c r="J93" s="75">
        <v>0</v>
      </c>
      <c r="K93" s="75">
        <v>0</v>
      </c>
      <c r="L93" s="753"/>
      <c r="M93" s="755"/>
    </row>
    <row r="94" spans="1:13" ht="13.5" hidden="1" x14ac:dyDescent="0.25">
      <c r="A94" s="768">
        <v>0</v>
      </c>
      <c r="B94" s="953"/>
      <c r="C94" s="754"/>
      <c r="D94" s="753"/>
      <c r="E94" s="753"/>
      <c r="F94" s="753"/>
      <c r="G94" s="753"/>
      <c r="H94" s="753"/>
      <c r="I94" s="753"/>
      <c r="J94" s="75">
        <v>0</v>
      </c>
      <c r="K94" s="75">
        <v>0</v>
      </c>
      <c r="L94" s="753"/>
      <c r="M94" s="755"/>
    </row>
    <row r="95" spans="1:13" ht="13.5" hidden="1" x14ac:dyDescent="0.25">
      <c r="A95" s="765" t="s">
        <v>2492</v>
      </c>
      <c r="B95" s="953"/>
      <c r="C95" s="752">
        <v>0</v>
      </c>
      <c r="D95" s="751">
        <v>0</v>
      </c>
      <c r="E95" s="751">
        <v>0</v>
      </c>
      <c r="F95" s="751">
        <v>0</v>
      </c>
      <c r="G95" s="751">
        <v>0</v>
      </c>
      <c r="H95" s="751">
        <v>0</v>
      </c>
      <c r="I95" s="751">
        <v>0</v>
      </c>
      <c r="J95" s="75">
        <v>0</v>
      </c>
      <c r="K95" s="75">
        <v>0</v>
      </c>
      <c r="L95" s="751">
        <v>0</v>
      </c>
      <c r="M95" s="779">
        <v>0</v>
      </c>
    </row>
    <row r="96" spans="1:13" ht="13.5" hidden="1" x14ac:dyDescent="0.25">
      <c r="A96" s="768" t="s">
        <v>1499</v>
      </c>
      <c r="B96" s="953"/>
      <c r="C96" s="754"/>
      <c r="D96" s="753"/>
      <c r="E96" s="753"/>
      <c r="F96" s="753"/>
      <c r="G96" s="753"/>
      <c r="H96" s="753"/>
      <c r="I96" s="753"/>
      <c r="J96" s="75">
        <v>0</v>
      </c>
      <c r="K96" s="75">
        <v>0</v>
      </c>
      <c r="L96" s="753"/>
      <c r="M96" s="755"/>
    </row>
    <row r="97" spans="1:13" ht="13.5" hidden="1" x14ac:dyDescent="0.25">
      <c r="A97" s="768">
        <v>0</v>
      </c>
      <c r="B97" s="953"/>
      <c r="C97" s="754"/>
      <c r="D97" s="753"/>
      <c r="E97" s="753"/>
      <c r="F97" s="753"/>
      <c r="G97" s="753"/>
      <c r="H97" s="753"/>
      <c r="I97" s="753"/>
      <c r="J97" s="75">
        <v>0</v>
      </c>
      <c r="K97" s="75">
        <v>0</v>
      </c>
      <c r="L97" s="753"/>
      <c r="M97" s="755"/>
    </row>
    <row r="98" spans="1:13" ht="13.5" hidden="1" x14ac:dyDescent="0.25">
      <c r="A98" s="768">
        <v>0</v>
      </c>
      <c r="B98" s="953"/>
      <c r="C98" s="754"/>
      <c r="D98" s="753"/>
      <c r="E98" s="753"/>
      <c r="F98" s="753"/>
      <c r="G98" s="753"/>
      <c r="H98" s="753"/>
      <c r="I98" s="753"/>
      <c r="J98" s="75">
        <v>0</v>
      </c>
      <c r="K98" s="75">
        <v>0</v>
      </c>
      <c r="L98" s="753"/>
      <c r="M98" s="755"/>
    </row>
    <row r="99" spans="1:13" ht="13.5" hidden="1" x14ac:dyDescent="0.25">
      <c r="A99" s="768">
        <v>0</v>
      </c>
      <c r="B99" s="953"/>
      <c r="C99" s="754"/>
      <c r="D99" s="753"/>
      <c r="E99" s="753"/>
      <c r="F99" s="753"/>
      <c r="G99" s="753"/>
      <c r="H99" s="753"/>
      <c r="I99" s="753"/>
      <c r="J99" s="75">
        <v>0</v>
      </c>
      <c r="K99" s="75">
        <v>0</v>
      </c>
      <c r="L99" s="753"/>
      <c r="M99" s="755"/>
    </row>
    <row r="100" spans="1:13" ht="13.5" hidden="1" x14ac:dyDescent="0.25">
      <c r="A100" s="768">
        <v>0</v>
      </c>
      <c r="B100" s="953"/>
      <c r="C100" s="754"/>
      <c r="D100" s="753"/>
      <c r="E100" s="753"/>
      <c r="F100" s="753"/>
      <c r="G100" s="753"/>
      <c r="H100" s="753"/>
      <c r="I100" s="753"/>
      <c r="J100" s="75">
        <v>0</v>
      </c>
      <c r="K100" s="75">
        <v>0</v>
      </c>
      <c r="L100" s="753"/>
      <c r="M100" s="755"/>
    </row>
    <row r="101" spans="1:13" ht="13.5" hidden="1" x14ac:dyDescent="0.25">
      <c r="A101" s="768">
        <v>0</v>
      </c>
      <c r="B101" s="953"/>
      <c r="C101" s="754"/>
      <c r="D101" s="753"/>
      <c r="E101" s="753"/>
      <c r="F101" s="753"/>
      <c r="G101" s="753"/>
      <c r="H101" s="753"/>
      <c r="I101" s="753"/>
      <c r="J101" s="75">
        <v>0</v>
      </c>
      <c r="K101" s="75">
        <v>0</v>
      </c>
      <c r="L101" s="753"/>
      <c r="M101" s="755"/>
    </row>
    <row r="102" spans="1:13" ht="13.5" hidden="1" x14ac:dyDescent="0.25">
      <c r="A102" s="768">
        <v>0</v>
      </c>
      <c r="B102" s="953"/>
      <c r="C102" s="754"/>
      <c r="D102" s="753"/>
      <c r="E102" s="753"/>
      <c r="F102" s="753"/>
      <c r="G102" s="753"/>
      <c r="H102" s="753"/>
      <c r="I102" s="753"/>
      <c r="J102" s="75">
        <v>0</v>
      </c>
      <c r="K102" s="75">
        <v>0</v>
      </c>
      <c r="L102" s="753"/>
      <c r="M102" s="755"/>
    </row>
    <row r="103" spans="1:13" ht="13.5" hidden="1" x14ac:dyDescent="0.25">
      <c r="A103" s="768">
        <v>0</v>
      </c>
      <c r="B103" s="953"/>
      <c r="C103" s="754"/>
      <c r="D103" s="753"/>
      <c r="E103" s="753"/>
      <c r="F103" s="753"/>
      <c r="G103" s="753"/>
      <c r="H103" s="753"/>
      <c r="I103" s="753"/>
      <c r="J103" s="75">
        <v>0</v>
      </c>
      <c r="K103" s="75">
        <v>0</v>
      </c>
      <c r="L103" s="753"/>
      <c r="M103" s="755"/>
    </row>
    <row r="104" spans="1:13" ht="13.5" hidden="1" x14ac:dyDescent="0.25">
      <c r="A104" s="768">
        <v>0</v>
      </c>
      <c r="B104" s="953"/>
      <c r="C104" s="754"/>
      <c r="D104" s="753"/>
      <c r="E104" s="753"/>
      <c r="F104" s="753"/>
      <c r="G104" s="753"/>
      <c r="H104" s="753"/>
      <c r="I104" s="753"/>
      <c r="J104" s="75">
        <v>0</v>
      </c>
      <c r="K104" s="75">
        <v>0</v>
      </c>
      <c r="L104" s="753"/>
      <c r="M104" s="755"/>
    </row>
    <row r="105" spans="1:13" ht="13.5" hidden="1" x14ac:dyDescent="0.25">
      <c r="A105" s="768">
        <v>0</v>
      </c>
      <c r="B105" s="953"/>
      <c r="C105" s="754"/>
      <c r="D105" s="753"/>
      <c r="E105" s="753"/>
      <c r="F105" s="753"/>
      <c r="G105" s="753"/>
      <c r="H105" s="753"/>
      <c r="I105" s="753"/>
      <c r="J105" s="75">
        <v>0</v>
      </c>
      <c r="K105" s="75">
        <v>0</v>
      </c>
      <c r="L105" s="753"/>
      <c r="M105" s="755"/>
    </row>
    <row r="106" spans="1:13" ht="13.5" hidden="1" x14ac:dyDescent="0.25">
      <c r="A106" s="765" t="s">
        <v>2493</v>
      </c>
      <c r="B106" s="953"/>
      <c r="C106" s="752">
        <v>0</v>
      </c>
      <c r="D106" s="751">
        <v>0</v>
      </c>
      <c r="E106" s="751">
        <v>0</v>
      </c>
      <c r="F106" s="751">
        <v>0</v>
      </c>
      <c r="G106" s="751">
        <v>0</v>
      </c>
      <c r="H106" s="751">
        <v>0</v>
      </c>
      <c r="I106" s="751">
        <v>0</v>
      </c>
      <c r="J106" s="75">
        <v>0</v>
      </c>
      <c r="K106" s="75">
        <v>0</v>
      </c>
      <c r="L106" s="751">
        <v>0</v>
      </c>
      <c r="M106" s="779">
        <v>0</v>
      </c>
    </row>
    <row r="107" spans="1:13" ht="13.5" hidden="1" x14ac:dyDescent="0.25">
      <c r="A107" s="768" t="s">
        <v>1502</v>
      </c>
      <c r="B107" s="953"/>
      <c r="C107" s="754"/>
      <c r="D107" s="753"/>
      <c r="E107" s="753"/>
      <c r="F107" s="753"/>
      <c r="G107" s="753"/>
      <c r="H107" s="753"/>
      <c r="I107" s="753"/>
      <c r="J107" s="75">
        <v>0</v>
      </c>
      <c r="K107" s="75">
        <v>0</v>
      </c>
      <c r="L107" s="753"/>
      <c r="M107" s="755"/>
    </row>
    <row r="108" spans="1:13" ht="13.5" hidden="1" x14ac:dyDescent="0.25">
      <c r="A108" s="768">
        <v>0</v>
      </c>
      <c r="B108" s="953"/>
      <c r="C108" s="754"/>
      <c r="D108" s="753"/>
      <c r="E108" s="753"/>
      <c r="F108" s="753"/>
      <c r="G108" s="753"/>
      <c r="H108" s="753"/>
      <c r="I108" s="753"/>
      <c r="J108" s="75">
        <v>0</v>
      </c>
      <c r="K108" s="75">
        <v>0</v>
      </c>
      <c r="L108" s="753"/>
      <c r="M108" s="755"/>
    </row>
    <row r="109" spans="1:13" ht="13.5" hidden="1" x14ac:dyDescent="0.25">
      <c r="A109" s="768">
        <v>0</v>
      </c>
      <c r="B109" s="953"/>
      <c r="C109" s="754"/>
      <c r="D109" s="753"/>
      <c r="E109" s="753"/>
      <c r="F109" s="753"/>
      <c r="G109" s="753"/>
      <c r="H109" s="753"/>
      <c r="I109" s="753"/>
      <c r="J109" s="75">
        <v>0</v>
      </c>
      <c r="K109" s="75">
        <v>0</v>
      </c>
      <c r="L109" s="753"/>
      <c r="M109" s="755"/>
    </row>
    <row r="110" spans="1:13" ht="13.5" hidden="1" x14ac:dyDescent="0.25">
      <c r="A110" s="768">
        <v>0</v>
      </c>
      <c r="B110" s="953"/>
      <c r="C110" s="754"/>
      <c r="D110" s="753"/>
      <c r="E110" s="753"/>
      <c r="F110" s="753"/>
      <c r="G110" s="753"/>
      <c r="H110" s="753"/>
      <c r="I110" s="753"/>
      <c r="J110" s="75">
        <v>0</v>
      </c>
      <c r="K110" s="75">
        <v>0</v>
      </c>
      <c r="L110" s="753"/>
      <c r="M110" s="755"/>
    </row>
    <row r="111" spans="1:13" ht="13.5" hidden="1" x14ac:dyDescent="0.25">
      <c r="A111" s="768">
        <v>0</v>
      </c>
      <c r="B111" s="953"/>
      <c r="C111" s="754"/>
      <c r="D111" s="753"/>
      <c r="E111" s="753"/>
      <c r="F111" s="753"/>
      <c r="G111" s="753"/>
      <c r="H111" s="753"/>
      <c r="I111" s="753"/>
      <c r="J111" s="75">
        <v>0</v>
      </c>
      <c r="K111" s="75">
        <v>0</v>
      </c>
      <c r="L111" s="753"/>
      <c r="M111" s="755"/>
    </row>
    <row r="112" spans="1:13" ht="13.5" hidden="1" x14ac:dyDescent="0.25">
      <c r="A112" s="768">
        <v>0</v>
      </c>
      <c r="B112" s="953"/>
      <c r="C112" s="754"/>
      <c r="D112" s="753"/>
      <c r="E112" s="753"/>
      <c r="F112" s="753"/>
      <c r="G112" s="753"/>
      <c r="H112" s="753"/>
      <c r="I112" s="753"/>
      <c r="J112" s="75">
        <v>0</v>
      </c>
      <c r="K112" s="75">
        <v>0</v>
      </c>
      <c r="L112" s="753"/>
      <c r="M112" s="755"/>
    </row>
    <row r="113" spans="1:13" ht="13.5" hidden="1" x14ac:dyDescent="0.25">
      <c r="A113" s="768">
        <v>0</v>
      </c>
      <c r="B113" s="953"/>
      <c r="C113" s="754"/>
      <c r="D113" s="753"/>
      <c r="E113" s="753"/>
      <c r="F113" s="753"/>
      <c r="G113" s="753"/>
      <c r="H113" s="753"/>
      <c r="I113" s="753"/>
      <c r="J113" s="75">
        <v>0</v>
      </c>
      <c r="K113" s="75">
        <v>0</v>
      </c>
      <c r="L113" s="753"/>
      <c r="M113" s="755"/>
    </row>
    <row r="114" spans="1:13" ht="13.5" hidden="1" x14ac:dyDescent="0.25">
      <c r="A114" s="768">
        <v>0</v>
      </c>
      <c r="B114" s="953"/>
      <c r="C114" s="754"/>
      <c r="D114" s="753"/>
      <c r="E114" s="753"/>
      <c r="F114" s="753"/>
      <c r="G114" s="753"/>
      <c r="H114" s="753"/>
      <c r="I114" s="753"/>
      <c r="J114" s="75">
        <v>0</v>
      </c>
      <c r="K114" s="75">
        <v>0</v>
      </c>
      <c r="L114" s="753"/>
      <c r="M114" s="755"/>
    </row>
    <row r="115" spans="1:13" ht="13.5" hidden="1" x14ac:dyDescent="0.25">
      <c r="A115" s="768">
        <v>0</v>
      </c>
      <c r="B115" s="953"/>
      <c r="C115" s="754"/>
      <c r="D115" s="753"/>
      <c r="E115" s="753"/>
      <c r="F115" s="753"/>
      <c r="G115" s="753"/>
      <c r="H115" s="753"/>
      <c r="I115" s="753"/>
      <c r="J115" s="75">
        <v>0</v>
      </c>
      <c r="K115" s="75">
        <v>0</v>
      </c>
      <c r="L115" s="753"/>
      <c r="M115" s="755"/>
    </row>
    <row r="116" spans="1:13" ht="13.5" hidden="1" x14ac:dyDescent="0.25">
      <c r="A116" s="768">
        <v>0</v>
      </c>
      <c r="B116" s="953"/>
      <c r="C116" s="754"/>
      <c r="D116" s="753"/>
      <c r="E116" s="753"/>
      <c r="F116" s="753"/>
      <c r="G116" s="753"/>
      <c r="H116" s="753"/>
      <c r="I116" s="753"/>
      <c r="J116" s="75">
        <v>0</v>
      </c>
      <c r="K116" s="75">
        <v>0</v>
      </c>
      <c r="L116" s="753"/>
      <c r="M116" s="755"/>
    </row>
    <row r="117" spans="1:13" ht="13.5" hidden="1" x14ac:dyDescent="0.25">
      <c r="A117" s="765" t="s">
        <v>2494</v>
      </c>
      <c r="B117" s="953"/>
      <c r="C117" s="752">
        <v>0</v>
      </c>
      <c r="D117" s="751">
        <v>0</v>
      </c>
      <c r="E117" s="751">
        <v>0</v>
      </c>
      <c r="F117" s="751">
        <v>0</v>
      </c>
      <c r="G117" s="751">
        <v>0</v>
      </c>
      <c r="H117" s="751">
        <v>0</v>
      </c>
      <c r="I117" s="751">
        <v>0</v>
      </c>
      <c r="J117" s="75">
        <v>0</v>
      </c>
      <c r="K117" s="75">
        <v>0</v>
      </c>
      <c r="L117" s="751">
        <v>0</v>
      </c>
      <c r="M117" s="779">
        <v>0</v>
      </c>
    </row>
    <row r="118" spans="1:13" ht="13.5" hidden="1" x14ac:dyDescent="0.25">
      <c r="A118" s="768" t="s">
        <v>1505</v>
      </c>
      <c r="B118" s="953"/>
      <c r="C118" s="754"/>
      <c r="D118" s="753"/>
      <c r="E118" s="753"/>
      <c r="F118" s="753"/>
      <c r="G118" s="753"/>
      <c r="H118" s="753"/>
      <c r="I118" s="753"/>
      <c r="J118" s="75">
        <v>0</v>
      </c>
      <c r="K118" s="75">
        <v>0</v>
      </c>
      <c r="L118" s="753"/>
      <c r="M118" s="755"/>
    </row>
    <row r="119" spans="1:13" ht="13.5" hidden="1" x14ac:dyDescent="0.25">
      <c r="A119" s="768">
        <v>0</v>
      </c>
      <c r="B119" s="953"/>
      <c r="C119" s="754"/>
      <c r="D119" s="753"/>
      <c r="E119" s="753"/>
      <c r="F119" s="753"/>
      <c r="G119" s="753"/>
      <c r="H119" s="753"/>
      <c r="I119" s="753"/>
      <c r="J119" s="75">
        <v>0</v>
      </c>
      <c r="K119" s="75">
        <v>0</v>
      </c>
      <c r="L119" s="753"/>
      <c r="M119" s="755"/>
    </row>
    <row r="120" spans="1:13" ht="13.5" hidden="1" x14ac:dyDescent="0.25">
      <c r="A120" s="768">
        <v>0</v>
      </c>
      <c r="B120" s="953"/>
      <c r="C120" s="754"/>
      <c r="D120" s="753"/>
      <c r="E120" s="753"/>
      <c r="F120" s="753"/>
      <c r="G120" s="753"/>
      <c r="H120" s="753"/>
      <c r="I120" s="753"/>
      <c r="J120" s="75">
        <v>0</v>
      </c>
      <c r="K120" s="75">
        <v>0</v>
      </c>
      <c r="L120" s="753"/>
      <c r="M120" s="755"/>
    </row>
    <row r="121" spans="1:13" ht="13.5" hidden="1" x14ac:dyDescent="0.25">
      <c r="A121" s="768">
        <v>0</v>
      </c>
      <c r="B121" s="953"/>
      <c r="C121" s="754"/>
      <c r="D121" s="753"/>
      <c r="E121" s="753"/>
      <c r="F121" s="753"/>
      <c r="G121" s="753"/>
      <c r="H121" s="753"/>
      <c r="I121" s="753"/>
      <c r="J121" s="75">
        <v>0</v>
      </c>
      <c r="K121" s="75">
        <v>0</v>
      </c>
      <c r="L121" s="753"/>
      <c r="M121" s="755"/>
    </row>
    <row r="122" spans="1:13" ht="13.5" hidden="1" x14ac:dyDescent="0.25">
      <c r="A122" s="768">
        <v>0</v>
      </c>
      <c r="B122" s="953"/>
      <c r="C122" s="754"/>
      <c r="D122" s="753"/>
      <c r="E122" s="753"/>
      <c r="F122" s="753"/>
      <c r="G122" s="753"/>
      <c r="H122" s="753"/>
      <c r="I122" s="753"/>
      <c r="J122" s="75">
        <v>0</v>
      </c>
      <c r="K122" s="75">
        <v>0</v>
      </c>
      <c r="L122" s="753"/>
      <c r="M122" s="755"/>
    </row>
    <row r="123" spans="1:13" ht="13.5" hidden="1" x14ac:dyDescent="0.25">
      <c r="A123" s="768">
        <v>0</v>
      </c>
      <c r="B123" s="953"/>
      <c r="C123" s="754"/>
      <c r="D123" s="753"/>
      <c r="E123" s="753"/>
      <c r="F123" s="753"/>
      <c r="G123" s="753"/>
      <c r="H123" s="753"/>
      <c r="I123" s="753"/>
      <c r="J123" s="75">
        <v>0</v>
      </c>
      <c r="K123" s="75">
        <v>0</v>
      </c>
      <c r="L123" s="753"/>
      <c r="M123" s="755"/>
    </row>
    <row r="124" spans="1:13" ht="13.5" hidden="1" x14ac:dyDescent="0.25">
      <c r="A124" s="768">
        <v>0</v>
      </c>
      <c r="B124" s="953"/>
      <c r="C124" s="754"/>
      <c r="D124" s="753"/>
      <c r="E124" s="753"/>
      <c r="F124" s="753"/>
      <c r="G124" s="753"/>
      <c r="H124" s="753"/>
      <c r="I124" s="753"/>
      <c r="J124" s="75">
        <v>0</v>
      </c>
      <c r="K124" s="75">
        <v>0</v>
      </c>
      <c r="L124" s="753"/>
      <c r="M124" s="755"/>
    </row>
    <row r="125" spans="1:13" ht="13.5" hidden="1" x14ac:dyDescent="0.25">
      <c r="A125" s="768">
        <v>0</v>
      </c>
      <c r="B125" s="953"/>
      <c r="C125" s="754"/>
      <c r="D125" s="753"/>
      <c r="E125" s="753"/>
      <c r="F125" s="753"/>
      <c r="G125" s="753"/>
      <c r="H125" s="753"/>
      <c r="I125" s="753"/>
      <c r="J125" s="75">
        <v>0</v>
      </c>
      <c r="K125" s="75">
        <v>0</v>
      </c>
      <c r="L125" s="753"/>
      <c r="M125" s="755"/>
    </row>
    <row r="126" spans="1:13" ht="13.5" hidden="1" x14ac:dyDescent="0.25">
      <c r="A126" s="768">
        <v>0</v>
      </c>
      <c r="B126" s="953"/>
      <c r="C126" s="754"/>
      <c r="D126" s="753"/>
      <c r="E126" s="753"/>
      <c r="F126" s="753"/>
      <c r="G126" s="753"/>
      <c r="H126" s="753"/>
      <c r="I126" s="753"/>
      <c r="J126" s="75">
        <v>0</v>
      </c>
      <c r="K126" s="75">
        <v>0</v>
      </c>
      <c r="L126" s="753"/>
      <c r="M126" s="755"/>
    </row>
    <row r="127" spans="1:13" ht="13.5" hidden="1" x14ac:dyDescent="0.25">
      <c r="A127" s="768">
        <v>0</v>
      </c>
      <c r="B127" s="953"/>
      <c r="C127" s="754"/>
      <c r="D127" s="753"/>
      <c r="E127" s="753"/>
      <c r="F127" s="753"/>
      <c r="G127" s="753"/>
      <c r="H127" s="753"/>
      <c r="I127" s="753"/>
      <c r="J127" s="75">
        <v>0</v>
      </c>
      <c r="K127" s="75">
        <v>0</v>
      </c>
      <c r="L127" s="753"/>
      <c r="M127" s="755"/>
    </row>
    <row r="128" spans="1:13" ht="13.5" hidden="1" x14ac:dyDescent="0.25">
      <c r="A128" s="765" t="s">
        <v>2495</v>
      </c>
      <c r="B128" s="953"/>
      <c r="C128" s="752">
        <v>0</v>
      </c>
      <c r="D128" s="751">
        <v>0</v>
      </c>
      <c r="E128" s="751">
        <v>0</v>
      </c>
      <c r="F128" s="751">
        <v>0</v>
      </c>
      <c r="G128" s="751">
        <v>0</v>
      </c>
      <c r="H128" s="751">
        <v>0</v>
      </c>
      <c r="I128" s="751">
        <v>0</v>
      </c>
      <c r="J128" s="75">
        <v>0</v>
      </c>
      <c r="K128" s="75">
        <v>0</v>
      </c>
      <c r="L128" s="751">
        <v>0</v>
      </c>
      <c r="M128" s="779">
        <v>0</v>
      </c>
    </row>
    <row r="129" spans="1:13" ht="13.5" hidden="1" x14ac:dyDescent="0.25">
      <c r="A129" s="768" t="s">
        <v>1508</v>
      </c>
      <c r="B129" s="953"/>
      <c r="C129" s="754"/>
      <c r="D129" s="753"/>
      <c r="E129" s="753"/>
      <c r="F129" s="753"/>
      <c r="G129" s="753"/>
      <c r="H129" s="753"/>
      <c r="I129" s="753"/>
      <c r="J129" s="75">
        <v>0</v>
      </c>
      <c r="K129" s="75">
        <v>0</v>
      </c>
      <c r="L129" s="753"/>
      <c r="M129" s="755"/>
    </row>
    <row r="130" spans="1:13" ht="13.5" hidden="1" x14ac:dyDescent="0.25">
      <c r="A130" s="768">
        <v>0</v>
      </c>
      <c r="B130" s="953"/>
      <c r="C130" s="754"/>
      <c r="D130" s="753"/>
      <c r="E130" s="753"/>
      <c r="F130" s="753"/>
      <c r="G130" s="753"/>
      <c r="H130" s="753"/>
      <c r="I130" s="753"/>
      <c r="J130" s="75">
        <v>0</v>
      </c>
      <c r="K130" s="75">
        <v>0</v>
      </c>
      <c r="L130" s="753"/>
      <c r="M130" s="755"/>
    </row>
    <row r="131" spans="1:13" ht="13.5" hidden="1" x14ac:dyDescent="0.25">
      <c r="A131" s="768">
        <v>0</v>
      </c>
      <c r="B131" s="953"/>
      <c r="C131" s="754"/>
      <c r="D131" s="753"/>
      <c r="E131" s="753"/>
      <c r="F131" s="753"/>
      <c r="G131" s="753"/>
      <c r="H131" s="753"/>
      <c r="I131" s="753"/>
      <c r="J131" s="75">
        <v>0</v>
      </c>
      <c r="K131" s="75">
        <v>0</v>
      </c>
      <c r="L131" s="753"/>
      <c r="M131" s="755"/>
    </row>
    <row r="132" spans="1:13" ht="13.5" hidden="1" x14ac:dyDescent="0.25">
      <c r="A132" s="768">
        <v>0</v>
      </c>
      <c r="B132" s="953"/>
      <c r="C132" s="754"/>
      <c r="D132" s="753"/>
      <c r="E132" s="753"/>
      <c r="F132" s="753"/>
      <c r="G132" s="753"/>
      <c r="H132" s="753"/>
      <c r="I132" s="753"/>
      <c r="J132" s="75">
        <v>0</v>
      </c>
      <c r="K132" s="75">
        <v>0</v>
      </c>
      <c r="L132" s="753"/>
      <c r="M132" s="755"/>
    </row>
    <row r="133" spans="1:13" ht="13.5" hidden="1" x14ac:dyDescent="0.25">
      <c r="A133" s="768">
        <v>0</v>
      </c>
      <c r="B133" s="953"/>
      <c r="C133" s="754"/>
      <c r="D133" s="753"/>
      <c r="E133" s="753"/>
      <c r="F133" s="753"/>
      <c r="G133" s="753"/>
      <c r="H133" s="753"/>
      <c r="I133" s="753"/>
      <c r="J133" s="75">
        <v>0</v>
      </c>
      <c r="K133" s="75">
        <v>0</v>
      </c>
      <c r="L133" s="753"/>
      <c r="M133" s="755"/>
    </row>
    <row r="134" spans="1:13" ht="13.5" hidden="1" x14ac:dyDescent="0.25">
      <c r="A134" s="768">
        <v>0</v>
      </c>
      <c r="B134" s="953"/>
      <c r="C134" s="754"/>
      <c r="D134" s="753"/>
      <c r="E134" s="753"/>
      <c r="F134" s="753"/>
      <c r="G134" s="753"/>
      <c r="H134" s="753"/>
      <c r="I134" s="753"/>
      <c r="J134" s="75">
        <v>0</v>
      </c>
      <c r="K134" s="75">
        <v>0</v>
      </c>
      <c r="L134" s="753"/>
      <c r="M134" s="755"/>
    </row>
    <row r="135" spans="1:13" ht="13.5" hidden="1" x14ac:dyDescent="0.25">
      <c r="A135" s="768">
        <v>0</v>
      </c>
      <c r="B135" s="953"/>
      <c r="C135" s="754"/>
      <c r="D135" s="753"/>
      <c r="E135" s="753"/>
      <c r="F135" s="753"/>
      <c r="G135" s="753"/>
      <c r="H135" s="753"/>
      <c r="I135" s="753"/>
      <c r="J135" s="75">
        <v>0</v>
      </c>
      <c r="K135" s="75">
        <v>0</v>
      </c>
      <c r="L135" s="753"/>
      <c r="M135" s="755"/>
    </row>
    <row r="136" spans="1:13" ht="13.5" hidden="1" x14ac:dyDescent="0.25">
      <c r="A136" s="768">
        <v>0</v>
      </c>
      <c r="B136" s="953"/>
      <c r="C136" s="754"/>
      <c r="D136" s="753"/>
      <c r="E136" s="753"/>
      <c r="F136" s="753"/>
      <c r="G136" s="753"/>
      <c r="H136" s="753"/>
      <c r="I136" s="753"/>
      <c r="J136" s="75">
        <v>0</v>
      </c>
      <c r="K136" s="75">
        <v>0</v>
      </c>
      <c r="L136" s="753"/>
      <c r="M136" s="755"/>
    </row>
    <row r="137" spans="1:13" ht="13.5" hidden="1" x14ac:dyDescent="0.25">
      <c r="A137" s="768">
        <v>0</v>
      </c>
      <c r="B137" s="953"/>
      <c r="C137" s="754"/>
      <c r="D137" s="753"/>
      <c r="E137" s="753"/>
      <c r="F137" s="753"/>
      <c r="G137" s="753"/>
      <c r="H137" s="753"/>
      <c r="I137" s="753"/>
      <c r="J137" s="75">
        <v>0</v>
      </c>
      <c r="K137" s="75">
        <v>0</v>
      </c>
      <c r="L137" s="753"/>
      <c r="M137" s="755"/>
    </row>
    <row r="138" spans="1:13" ht="13.5" hidden="1" x14ac:dyDescent="0.25">
      <c r="A138" s="768">
        <v>0</v>
      </c>
      <c r="B138" s="953"/>
      <c r="C138" s="754"/>
      <c r="D138" s="753"/>
      <c r="E138" s="753"/>
      <c r="F138" s="753"/>
      <c r="G138" s="753"/>
      <c r="H138" s="753"/>
      <c r="I138" s="753"/>
      <c r="J138" s="75">
        <v>0</v>
      </c>
      <c r="K138" s="75">
        <v>0</v>
      </c>
      <c r="L138" s="753"/>
      <c r="M138" s="755"/>
    </row>
    <row r="139" spans="1:13" ht="13.5" hidden="1" x14ac:dyDescent="0.25">
      <c r="A139" s="765" t="s">
        <v>2496</v>
      </c>
      <c r="B139" s="953"/>
      <c r="C139" s="752">
        <v>0</v>
      </c>
      <c r="D139" s="751">
        <v>0</v>
      </c>
      <c r="E139" s="751">
        <v>0</v>
      </c>
      <c r="F139" s="751">
        <v>0</v>
      </c>
      <c r="G139" s="751">
        <v>0</v>
      </c>
      <c r="H139" s="751">
        <v>0</v>
      </c>
      <c r="I139" s="751">
        <v>0</v>
      </c>
      <c r="J139" s="75">
        <v>0</v>
      </c>
      <c r="K139" s="75">
        <v>0</v>
      </c>
      <c r="L139" s="751">
        <v>0</v>
      </c>
      <c r="M139" s="779">
        <v>0</v>
      </c>
    </row>
    <row r="140" spans="1:13" ht="13.5" hidden="1" x14ac:dyDescent="0.25">
      <c r="A140" s="768" t="s">
        <v>1511</v>
      </c>
      <c r="B140" s="953"/>
      <c r="C140" s="754"/>
      <c r="D140" s="753"/>
      <c r="E140" s="753"/>
      <c r="F140" s="753"/>
      <c r="G140" s="753"/>
      <c r="H140" s="753"/>
      <c r="I140" s="753"/>
      <c r="J140" s="75">
        <v>0</v>
      </c>
      <c r="K140" s="75">
        <v>0</v>
      </c>
      <c r="L140" s="753"/>
      <c r="M140" s="755"/>
    </row>
    <row r="141" spans="1:13" ht="13.5" hidden="1" x14ac:dyDescent="0.25">
      <c r="A141" s="768">
        <v>0</v>
      </c>
      <c r="B141" s="953"/>
      <c r="C141" s="754"/>
      <c r="D141" s="753"/>
      <c r="E141" s="753"/>
      <c r="F141" s="753"/>
      <c r="G141" s="753"/>
      <c r="H141" s="753"/>
      <c r="I141" s="753"/>
      <c r="J141" s="75">
        <v>0</v>
      </c>
      <c r="K141" s="75">
        <v>0</v>
      </c>
      <c r="L141" s="753"/>
      <c r="M141" s="755"/>
    </row>
    <row r="142" spans="1:13" ht="13.5" hidden="1" x14ac:dyDescent="0.25">
      <c r="A142" s="768">
        <v>0</v>
      </c>
      <c r="B142" s="953"/>
      <c r="C142" s="754"/>
      <c r="D142" s="753"/>
      <c r="E142" s="753"/>
      <c r="F142" s="753"/>
      <c r="G142" s="753"/>
      <c r="H142" s="753"/>
      <c r="I142" s="753"/>
      <c r="J142" s="75">
        <v>0</v>
      </c>
      <c r="K142" s="75">
        <v>0</v>
      </c>
      <c r="L142" s="753"/>
      <c r="M142" s="755"/>
    </row>
    <row r="143" spans="1:13" ht="13.5" hidden="1" x14ac:dyDescent="0.25">
      <c r="A143" s="768">
        <v>0</v>
      </c>
      <c r="B143" s="953"/>
      <c r="C143" s="754"/>
      <c r="D143" s="753"/>
      <c r="E143" s="753"/>
      <c r="F143" s="753"/>
      <c r="G143" s="753"/>
      <c r="H143" s="753"/>
      <c r="I143" s="753"/>
      <c r="J143" s="75">
        <v>0</v>
      </c>
      <c r="K143" s="75">
        <v>0</v>
      </c>
      <c r="L143" s="753"/>
      <c r="M143" s="755"/>
    </row>
    <row r="144" spans="1:13" ht="13.5" hidden="1" x14ac:dyDescent="0.25">
      <c r="A144" s="768">
        <v>0</v>
      </c>
      <c r="B144" s="953"/>
      <c r="C144" s="754"/>
      <c r="D144" s="753"/>
      <c r="E144" s="753"/>
      <c r="F144" s="753"/>
      <c r="G144" s="753"/>
      <c r="H144" s="753"/>
      <c r="I144" s="753"/>
      <c r="J144" s="75">
        <v>0</v>
      </c>
      <c r="K144" s="75">
        <v>0</v>
      </c>
      <c r="L144" s="753"/>
      <c r="M144" s="755"/>
    </row>
    <row r="145" spans="1:13" ht="13.5" hidden="1" x14ac:dyDescent="0.25">
      <c r="A145" s="768">
        <v>0</v>
      </c>
      <c r="B145" s="953"/>
      <c r="C145" s="754"/>
      <c r="D145" s="753"/>
      <c r="E145" s="753"/>
      <c r="F145" s="753"/>
      <c r="G145" s="753"/>
      <c r="H145" s="753"/>
      <c r="I145" s="753"/>
      <c r="J145" s="75">
        <v>0</v>
      </c>
      <c r="K145" s="75">
        <v>0</v>
      </c>
      <c r="L145" s="753"/>
      <c r="M145" s="755"/>
    </row>
    <row r="146" spans="1:13" ht="13.5" hidden="1" x14ac:dyDescent="0.25">
      <c r="A146" s="768">
        <v>0</v>
      </c>
      <c r="B146" s="953"/>
      <c r="C146" s="754"/>
      <c r="D146" s="753"/>
      <c r="E146" s="753"/>
      <c r="F146" s="753"/>
      <c r="G146" s="753"/>
      <c r="H146" s="753"/>
      <c r="I146" s="753"/>
      <c r="J146" s="75">
        <v>0</v>
      </c>
      <c r="K146" s="75">
        <v>0</v>
      </c>
      <c r="L146" s="753"/>
      <c r="M146" s="755"/>
    </row>
    <row r="147" spans="1:13" ht="13.5" hidden="1" x14ac:dyDescent="0.25">
      <c r="A147" s="768">
        <v>0</v>
      </c>
      <c r="B147" s="953"/>
      <c r="C147" s="754"/>
      <c r="D147" s="753"/>
      <c r="E147" s="753"/>
      <c r="F147" s="753"/>
      <c r="G147" s="753"/>
      <c r="H147" s="753"/>
      <c r="I147" s="753"/>
      <c r="J147" s="75">
        <v>0</v>
      </c>
      <c r="K147" s="75">
        <v>0</v>
      </c>
      <c r="L147" s="753"/>
      <c r="M147" s="755"/>
    </row>
    <row r="148" spans="1:13" ht="13.5" hidden="1" x14ac:dyDescent="0.25">
      <c r="A148" s="768">
        <v>0</v>
      </c>
      <c r="B148" s="953"/>
      <c r="C148" s="754"/>
      <c r="D148" s="753"/>
      <c r="E148" s="753"/>
      <c r="F148" s="753"/>
      <c r="G148" s="753"/>
      <c r="H148" s="753"/>
      <c r="I148" s="753"/>
      <c r="J148" s="75">
        <v>0</v>
      </c>
      <c r="K148" s="75">
        <v>0</v>
      </c>
      <c r="L148" s="753"/>
      <c r="M148" s="755"/>
    </row>
    <row r="149" spans="1:13" ht="13.5" hidden="1" x14ac:dyDescent="0.25">
      <c r="A149" s="768">
        <v>0</v>
      </c>
      <c r="B149" s="953"/>
      <c r="C149" s="754"/>
      <c r="D149" s="753"/>
      <c r="E149" s="753"/>
      <c r="F149" s="753"/>
      <c r="G149" s="753"/>
      <c r="H149" s="753"/>
      <c r="I149" s="753"/>
      <c r="J149" s="75">
        <v>0</v>
      </c>
      <c r="K149" s="75">
        <v>0</v>
      </c>
      <c r="L149" s="753"/>
      <c r="M149" s="755"/>
    </row>
    <row r="150" spans="1:13" ht="13.5" hidden="1" x14ac:dyDescent="0.25">
      <c r="A150" s="765" t="s">
        <v>2497</v>
      </c>
      <c r="B150" s="953"/>
      <c r="C150" s="752">
        <v>0</v>
      </c>
      <c r="D150" s="751">
        <v>0</v>
      </c>
      <c r="E150" s="751">
        <v>0</v>
      </c>
      <c r="F150" s="751">
        <v>0</v>
      </c>
      <c r="G150" s="751">
        <v>0</v>
      </c>
      <c r="H150" s="751">
        <v>0</v>
      </c>
      <c r="I150" s="751">
        <v>0</v>
      </c>
      <c r="J150" s="75">
        <v>0</v>
      </c>
      <c r="K150" s="75">
        <v>0</v>
      </c>
      <c r="L150" s="751">
        <v>0</v>
      </c>
      <c r="M150" s="779">
        <v>0</v>
      </c>
    </row>
    <row r="151" spans="1:13" ht="13.5" hidden="1" x14ac:dyDescent="0.25">
      <c r="A151" s="768" t="s">
        <v>1514</v>
      </c>
      <c r="B151" s="953"/>
      <c r="C151" s="754"/>
      <c r="D151" s="753"/>
      <c r="E151" s="753"/>
      <c r="F151" s="753"/>
      <c r="G151" s="753"/>
      <c r="H151" s="753"/>
      <c r="I151" s="753"/>
      <c r="J151" s="75">
        <v>0</v>
      </c>
      <c r="K151" s="75">
        <v>0</v>
      </c>
      <c r="L151" s="753"/>
      <c r="M151" s="755"/>
    </row>
    <row r="152" spans="1:13" ht="13.5" hidden="1" x14ac:dyDescent="0.25">
      <c r="A152" s="768">
        <v>0</v>
      </c>
      <c r="B152" s="953"/>
      <c r="C152" s="754"/>
      <c r="D152" s="753"/>
      <c r="E152" s="753"/>
      <c r="F152" s="753"/>
      <c r="G152" s="753"/>
      <c r="H152" s="753"/>
      <c r="I152" s="753"/>
      <c r="J152" s="75">
        <v>0</v>
      </c>
      <c r="K152" s="75">
        <v>0</v>
      </c>
      <c r="L152" s="753"/>
      <c r="M152" s="755"/>
    </row>
    <row r="153" spans="1:13" ht="13.5" hidden="1" x14ac:dyDescent="0.25">
      <c r="A153" s="768">
        <v>0</v>
      </c>
      <c r="B153" s="953"/>
      <c r="C153" s="754"/>
      <c r="D153" s="753"/>
      <c r="E153" s="753"/>
      <c r="F153" s="753"/>
      <c r="G153" s="753"/>
      <c r="H153" s="753"/>
      <c r="I153" s="753"/>
      <c r="J153" s="75">
        <v>0</v>
      </c>
      <c r="K153" s="75">
        <v>0</v>
      </c>
      <c r="L153" s="753"/>
      <c r="M153" s="755"/>
    </row>
    <row r="154" spans="1:13" ht="13.5" hidden="1" x14ac:dyDescent="0.25">
      <c r="A154" s="768">
        <v>0</v>
      </c>
      <c r="B154" s="953"/>
      <c r="C154" s="754"/>
      <c r="D154" s="753"/>
      <c r="E154" s="753"/>
      <c r="F154" s="753"/>
      <c r="G154" s="753"/>
      <c r="H154" s="753"/>
      <c r="I154" s="753"/>
      <c r="J154" s="75">
        <v>0</v>
      </c>
      <c r="K154" s="75">
        <v>0</v>
      </c>
      <c r="L154" s="753"/>
      <c r="M154" s="755"/>
    </row>
    <row r="155" spans="1:13" ht="13.5" hidden="1" x14ac:dyDescent="0.25">
      <c r="A155" s="768">
        <v>0</v>
      </c>
      <c r="B155" s="953"/>
      <c r="C155" s="754"/>
      <c r="D155" s="753"/>
      <c r="E155" s="753"/>
      <c r="F155" s="753"/>
      <c r="G155" s="753"/>
      <c r="H155" s="753"/>
      <c r="I155" s="753"/>
      <c r="J155" s="75">
        <v>0</v>
      </c>
      <c r="K155" s="75">
        <v>0</v>
      </c>
      <c r="L155" s="753"/>
      <c r="M155" s="755"/>
    </row>
    <row r="156" spans="1:13" ht="13.5" hidden="1" x14ac:dyDescent="0.25">
      <c r="A156" s="768">
        <v>0</v>
      </c>
      <c r="B156" s="953"/>
      <c r="C156" s="754"/>
      <c r="D156" s="753"/>
      <c r="E156" s="753"/>
      <c r="F156" s="753"/>
      <c r="G156" s="753"/>
      <c r="H156" s="753"/>
      <c r="I156" s="753"/>
      <c r="J156" s="75">
        <v>0</v>
      </c>
      <c r="K156" s="75">
        <v>0</v>
      </c>
      <c r="L156" s="753"/>
      <c r="M156" s="755"/>
    </row>
    <row r="157" spans="1:13" ht="13.5" hidden="1" x14ac:dyDescent="0.25">
      <c r="A157" s="768">
        <v>0</v>
      </c>
      <c r="B157" s="953"/>
      <c r="C157" s="754"/>
      <c r="D157" s="753"/>
      <c r="E157" s="753"/>
      <c r="F157" s="753"/>
      <c r="G157" s="753"/>
      <c r="H157" s="753"/>
      <c r="I157" s="753"/>
      <c r="J157" s="75">
        <v>0</v>
      </c>
      <c r="K157" s="75">
        <v>0</v>
      </c>
      <c r="L157" s="753"/>
      <c r="M157" s="755"/>
    </row>
    <row r="158" spans="1:13" ht="13.5" hidden="1" x14ac:dyDescent="0.25">
      <c r="A158" s="768">
        <v>0</v>
      </c>
      <c r="B158" s="953"/>
      <c r="C158" s="754"/>
      <c r="D158" s="753"/>
      <c r="E158" s="753"/>
      <c r="F158" s="753"/>
      <c r="G158" s="753"/>
      <c r="H158" s="753"/>
      <c r="I158" s="753"/>
      <c r="J158" s="75">
        <v>0</v>
      </c>
      <c r="K158" s="75">
        <v>0</v>
      </c>
      <c r="L158" s="753"/>
      <c r="M158" s="755"/>
    </row>
    <row r="159" spans="1:13" ht="13.5" hidden="1" x14ac:dyDescent="0.25">
      <c r="A159" s="768">
        <v>0</v>
      </c>
      <c r="B159" s="953"/>
      <c r="C159" s="754"/>
      <c r="D159" s="753"/>
      <c r="E159" s="753"/>
      <c r="F159" s="753"/>
      <c r="G159" s="753"/>
      <c r="H159" s="753"/>
      <c r="I159" s="753"/>
      <c r="J159" s="75">
        <v>0</v>
      </c>
      <c r="K159" s="75">
        <v>0</v>
      </c>
      <c r="L159" s="753"/>
      <c r="M159" s="755"/>
    </row>
    <row r="160" spans="1:13" ht="13.5" hidden="1" x14ac:dyDescent="0.25">
      <c r="A160" s="768">
        <v>0</v>
      </c>
      <c r="B160" s="953"/>
      <c r="C160" s="754"/>
      <c r="D160" s="753"/>
      <c r="E160" s="753"/>
      <c r="F160" s="753"/>
      <c r="G160" s="753"/>
      <c r="H160" s="753"/>
      <c r="I160" s="753"/>
      <c r="J160" s="75">
        <v>0</v>
      </c>
      <c r="K160" s="75">
        <v>0</v>
      </c>
      <c r="L160" s="753"/>
      <c r="M160" s="755"/>
    </row>
    <row r="161" spans="1:13" ht="13.5" x14ac:dyDescent="0.25">
      <c r="A161" s="756" t="s">
        <v>639</v>
      </c>
      <c r="B161" s="951">
        <v>2</v>
      </c>
      <c r="C161" s="758">
        <v>53339688</v>
      </c>
      <c r="D161" s="757">
        <v>0</v>
      </c>
      <c r="E161" s="757">
        <v>0</v>
      </c>
      <c r="F161" s="757">
        <v>0</v>
      </c>
      <c r="G161" s="757">
        <v>0</v>
      </c>
      <c r="H161" s="757">
        <v>0</v>
      </c>
      <c r="I161" s="757">
        <v>4556787.3100000005</v>
      </c>
      <c r="J161" s="75">
        <v>4556787.3100000005</v>
      </c>
      <c r="K161" s="75">
        <v>57896475.310000002</v>
      </c>
      <c r="L161" s="757">
        <v>56061054.252000004</v>
      </c>
      <c r="M161" s="780">
        <v>61400085.181608006</v>
      </c>
    </row>
    <row r="162" spans="1:13" ht="5.25" customHeight="1" x14ac:dyDescent="0.25">
      <c r="A162" s="759"/>
      <c r="B162" s="955"/>
      <c r="C162" s="761"/>
      <c r="D162" s="760"/>
      <c r="E162" s="760"/>
      <c r="F162" s="760"/>
      <c r="G162" s="760"/>
      <c r="H162" s="760"/>
      <c r="I162" s="760"/>
      <c r="J162" s="760"/>
      <c r="K162" s="760"/>
      <c r="L162" s="760"/>
      <c r="M162" s="781"/>
    </row>
    <row r="163" spans="1:13" ht="13.5" x14ac:dyDescent="0.25">
      <c r="A163" s="762" t="s">
        <v>640</v>
      </c>
      <c r="B163" s="956">
        <v>1</v>
      </c>
      <c r="C163" s="764"/>
      <c r="D163" s="763"/>
      <c r="E163" s="763"/>
      <c r="F163" s="763"/>
      <c r="G163" s="763"/>
      <c r="H163" s="763"/>
      <c r="I163" s="763"/>
      <c r="J163" s="763"/>
      <c r="K163" s="763"/>
      <c r="L163" s="763"/>
      <c r="M163" s="782"/>
    </row>
    <row r="164" spans="1:13" ht="13.5" x14ac:dyDescent="0.25">
      <c r="A164" s="765" t="s">
        <v>2201</v>
      </c>
      <c r="B164" s="957"/>
      <c r="C164" s="767">
        <v>7884388</v>
      </c>
      <c r="D164" s="766">
        <v>0</v>
      </c>
      <c r="E164" s="766">
        <v>0</v>
      </c>
      <c r="F164" s="766">
        <v>0</v>
      </c>
      <c r="G164" s="766">
        <v>0</v>
      </c>
      <c r="H164" s="766">
        <v>0</v>
      </c>
      <c r="I164" s="766">
        <v>935260</v>
      </c>
      <c r="J164" s="75">
        <v>935260</v>
      </c>
      <c r="K164" s="75">
        <v>8819648</v>
      </c>
      <c r="L164" s="766">
        <v>8361274.5899999989</v>
      </c>
      <c r="M164" s="783">
        <v>8867389.8712440003</v>
      </c>
    </row>
    <row r="165" spans="1:13" ht="13.5" x14ac:dyDescent="0.25">
      <c r="A165" s="768" t="s">
        <v>2202</v>
      </c>
      <c r="B165" s="953"/>
      <c r="C165" s="754">
        <v>1343418</v>
      </c>
      <c r="D165" s="109">
        <v>0</v>
      </c>
      <c r="E165" s="109">
        <v>0</v>
      </c>
      <c r="F165" s="109">
        <v>0</v>
      </c>
      <c r="G165" s="109">
        <v>0</v>
      </c>
      <c r="H165" s="109">
        <v>0</v>
      </c>
      <c r="I165" s="753">
        <v>176082</v>
      </c>
      <c r="J165" s="75">
        <v>176082</v>
      </c>
      <c r="K165" s="75">
        <v>1519500</v>
      </c>
      <c r="L165" s="753">
        <v>1433783.4240000001</v>
      </c>
      <c r="M165" s="755">
        <v>1530240.3988320001</v>
      </c>
    </row>
    <row r="166" spans="1:13" ht="13.5" x14ac:dyDescent="0.25">
      <c r="A166" s="768" t="s">
        <v>2206</v>
      </c>
      <c r="B166" s="953"/>
      <c r="C166" s="754">
        <v>3820211</v>
      </c>
      <c r="D166" s="109">
        <v>0</v>
      </c>
      <c r="E166" s="109">
        <v>0</v>
      </c>
      <c r="F166" s="109">
        <v>0</v>
      </c>
      <c r="G166" s="109">
        <v>0</v>
      </c>
      <c r="H166" s="109">
        <v>0</v>
      </c>
      <c r="I166" s="753">
        <v>341109</v>
      </c>
      <c r="J166" s="75">
        <v>341109</v>
      </c>
      <c r="K166" s="75">
        <v>4161320</v>
      </c>
      <c r="L166" s="753">
        <v>4028952.2680000002</v>
      </c>
      <c r="M166" s="755">
        <v>4249132.1559040006</v>
      </c>
    </row>
    <row r="167" spans="1:13" ht="13.5" x14ac:dyDescent="0.25">
      <c r="A167" s="768" t="s">
        <v>2261</v>
      </c>
      <c r="B167" s="953"/>
      <c r="C167" s="754">
        <v>253120</v>
      </c>
      <c r="D167" s="109">
        <v>0</v>
      </c>
      <c r="E167" s="109">
        <v>0</v>
      </c>
      <c r="F167" s="109">
        <v>0</v>
      </c>
      <c r="G167" s="109">
        <v>0</v>
      </c>
      <c r="H167" s="109">
        <v>0</v>
      </c>
      <c r="I167" s="753">
        <v>341000</v>
      </c>
      <c r="J167" s="75">
        <v>341000</v>
      </c>
      <c r="K167" s="75">
        <v>594120</v>
      </c>
      <c r="L167" s="753">
        <v>266788.47999999998</v>
      </c>
      <c r="M167" s="755">
        <v>281195.05791999999</v>
      </c>
    </row>
    <row r="168" spans="1:13" ht="13.5" x14ac:dyDescent="0.25">
      <c r="A168" s="768" t="s">
        <v>2269</v>
      </c>
      <c r="B168" s="953"/>
      <c r="C168" s="754">
        <v>343240</v>
      </c>
      <c r="D168" s="109">
        <v>0</v>
      </c>
      <c r="E168" s="109">
        <v>0</v>
      </c>
      <c r="F168" s="109">
        <v>0</v>
      </c>
      <c r="G168" s="109">
        <v>0</v>
      </c>
      <c r="H168" s="109">
        <v>0</v>
      </c>
      <c r="I168" s="753">
        <v>50694</v>
      </c>
      <c r="J168" s="75">
        <v>50694</v>
      </c>
      <c r="K168" s="75">
        <v>393934</v>
      </c>
      <c r="L168" s="753">
        <v>365711.06</v>
      </c>
      <c r="M168" s="755">
        <v>389663.21204000013</v>
      </c>
    </row>
    <row r="169" spans="1:13" ht="13.5" x14ac:dyDescent="0.25">
      <c r="A169" s="768" t="s">
        <v>2271</v>
      </c>
      <c r="B169" s="953"/>
      <c r="C169" s="754">
        <v>1922625</v>
      </c>
      <c r="D169" s="109">
        <v>0</v>
      </c>
      <c r="E169" s="109">
        <v>0</v>
      </c>
      <c r="F169" s="109">
        <v>0</v>
      </c>
      <c r="G169" s="109">
        <v>0</v>
      </c>
      <c r="H169" s="109">
        <v>0</v>
      </c>
      <c r="I169" s="753">
        <v>33995</v>
      </c>
      <c r="J169" s="75">
        <v>33995</v>
      </c>
      <c r="K169" s="75">
        <v>1956620</v>
      </c>
      <c r="L169" s="753">
        <v>2051048.0819999999</v>
      </c>
      <c r="M169" s="755">
        <v>2188078.9010040001</v>
      </c>
    </row>
    <row r="170" spans="1:13" ht="13.5" x14ac:dyDescent="0.25">
      <c r="A170" s="768" t="s">
        <v>2273</v>
      </c>
      <c r="B170" s="953"/>
      <c r="C170" s="754">
        <v>201774</v>
      </c>
      <c r="D170" s="109">
        <v>0</v>
      </c>
      <c r="E170" s="109">
        <v>0</v>
      </c>
      <c r="F170" s="109">
        <v>0</v>
      </c>
      <c r="G170" s="109">
        <v>0</v>
      </c>
      <c r="H170" s="109">
        <v>0</v>
      </c>
      <c r="I170" s="753">
        <v>-7620</v>
      </c>
      <c r="J170" s="75">
        <v>-7620</v>
      </c>
      <c r="K170" s="75">
        <v>194154</v>
      </c>
      <c r="L170" s="753">
        <v>214991.27600000001</v>
      </c>
      <c r="M170" s="755">
        <v>229080.145544</v>
      </c>
    </row>
    <row r="171" spans="1:13" ht="13.5" x14ac:dyDescent="0.25">
      <c r="A171" s="765" t="s">
        <v>2213</v>
      </c>
      <c r="B171" s="952"/>
      <c r="C171" s="752">
        <v>4556249</v>
      </c>
      <c r="D171" s="751">
        <v>0</v>
      </c>
      <c r="E171" s="751">
        <v>0</v>
      </c>
      <c r="F171" s="751">
        <v>0</v>
      </c>
      <c r="G171" s="751">
        <v>0</v>
      </c>
      <c r="H171" s="751">
        <v>0</v>
      </c>
      <c r="I171" s="751">
        <v>2018129</v>
      </c>
      <c r="J171" s="75">
        <v>2018129</v>
      </c>
      <c r="K171" s="75">
        <v>6574378</v>
      </c>
      <c r="L171" s="751">
        <v>4811648.68</v>
      </c>
      <c r="M171" s="779">
        <v>5081476.5746319992</v>
      </c>
    </row>
    <row r="172" spans="1:13" ht="13.5" x14ac:dyDescent="0.25">
      <c r="A172" s="768" t="s">
        <v>2214</v>
      </c>
      <c r="B172" s="953"/>
      <c r="C172" s="754">
        <v>3839749</v>
      </c>
      <c r="D172" s="109">
        <v>0</v>
      </c>
      <c r="E172" s="109">
        <v>0</v>
      </c>
      <c r="F172" s="109">
        <v>0</v>
      </c>
      <c r="G172" s="109">
        <v>0</v>
      </c>
      <c r="H172" s="109">
        <v>0</v>
      </c>
      <c r="I172" s="753">
        <v>2205129</v>
      </c>
      <c r="J172" s="75">
        <v>2205129</v>
      </c>
      <c r="K172" s="75">
        <v>6044878</v>
      </c>
      <c r="L172" s="753">
        <v>4047560.68</v>
      </c>
      <c r="M172" s="755">
        <v>4266625.8266319996</v>
      </c>
    </row>
    <row r="173" spans="1:13" ht="13.5" x14ac:dyDescent="0.25">
      <c r="A173" s="768" t="s">
        <v>2246</v>
      </c>
      <c r="B173" s="953"/>
      <c r="C173" s="754">
        <v>0</v>
      </c>
      <c r="D173" s="109">
        <v>0</v>
      </c>
      <c r="E173" s="109">
        <v>0</v>
      </c>
      <c r="F173" s="109">
        <v>0</v>
      </c>
      <c r="G173" s="109">
        <v>0</v>
      </c>
      <c r="H173" s="109">
        <v>0</v>
      </c>
      <c r="I173" s="753">
        <v>0</v>
      </c>
      <c r="J173" s="75">
        <v>0</v>
      </c>
      <c r="K173" s="75">
        <v>0</v>
      </c>
      <c r="L173" s="753">
        <v>0</v>
      </c>
      <c r="M173" s="755">
        <v>0</v>
      </c>
    </row>
    <row r="174" spans="1:13" ht="13.5" x14ac:dyDescent="0.25">
      <c r="A174" s="768" t="s">
        <v>2420</v>
      </c>
      <c r="B174" s="953"/>
      <c r="C174" s="754">
        <v>716500</v>
      </c>
      <c r="D174" s="109">
        <v>0</v>
      </c>
      <c r="E174" s="109">
        <v>0</v>
      </c>
      <c r="F174" s="109">
        <v>0</v>
      </c>
      <c r="G174" s="109">
        <v>0</v>
      </c>
      <c r="H174" s="109">
        <v>0</v>
      </c>
      <c r="I174" s="753">
        <v>-187000</v>
      </c>
      <c r="J174" s="75">
        <v>-187000</v>
      </c>
      <c r="K174" s="75">
        <v>529500</v>
      </c>
      <c r="L174" s="753">
        <v>764088</v>
      </c>
      <c r="M174" s="755">
        <v>814850.74800000002</v>
      </c>
    </row>
    <row r="175" spans="1:13" ht="13.5" x14ac:dyDescent="0.25">
      <c r="A175" s="765" t="s">
        <v>2229</v>
      </c>
      <c r="B175" s="952"/>
      <c r="C175" s="752">
        <v>11226974</v>
      </c>
      <c r="D175" s="751">
        <v>0</v>
      </c>
      <c r="E175" s="751">
        <v>0</v>
      </c>
      <c r="F175" s="751">
        <v>0</v>
      </c>
      <c r="G175" s="751">
        <v>0</v>
      </c>
      <c r="H175" s="751">
        <v>0</v>
      </c>
      <c r="I175" s="751">
        <v>237335.06</v>
      </c>
      <c r="J175" s="75">
        <v>237335.06</v>
      </c>
      <c r="K175" s="75">
        <v>11464309.060000001</v>
      </c>
      <c r="L175" s="751">
        <v>10757290.546</v>
      </c>
      <c r="M175" s="779">
        <v>11443472.855284005</v>
      </c>
    </row>
    <row r="176" spans="1:13" ht="13.5" x14ac:dyDescent="0.25">
      <c r="A176" s="768" t="s">
        <v>2230</v>
      </c>
      <c r="B176" s="953"/>
      <c r="C176" s="754">
        <v>5345251</v>
      </c>
      <c r="D176" s="109">
        <v>0</v>
      </c>
      <c r="E176" s="109">
        <v>0</v>
      </c>
      <c r="F176" s="109">
        <v>0</v>
      </c>
      <c r="G176" s="109">
        <v>0</v>
      </c>
      <c r="H176" s="109">
        <v>0</v>
      </c>
      <c r="I176" s="753">
        <v>-24136</v>
      </c>
      <c r="J176" s="75">
        <v>-24136</v>
      </c>
      <c r="K176" s="75">
        <v>5321115</v>
      </c>
      <c r="L176" s="753">
        <v>4691936.2580000004</v>
      </c>
      <c r="M176" s="755">
        <v>4997421.0358040025</v>
      </c>
    </row>
    <row r="177" spans="1:13" ht="13.5" x14ac:dyDescent="0.25">
      <c r="A177" s="768" t="s">
        <v>2265</v>
      </c>
      <c r="B177" s="953"/>
      <c r="C177" s="754">
        <v>718254</v>
      </c>
      <c r="D177" s="109">
        <v>0</v>
      </c>
      <c r="E177" s="109">
        <v>0</v>
      </c>
      <c r="F177" s="109">
        <v>0</v>
      </c>
      <c r="G177" s="109">
        <v>0</v>
      </c>
      <c r="H177" s="109">
        <v>0</v>
      </c>
      <c r="I177" s="753">
        <v>23971</v>
      </c>
      <c r="J177" s="75">
        <v>23971</v>
      </c>
      <c r="K177" s="75">
        <v>742225</v>
      </c>
      <c r="L177" s="753">
        <v>579800.62199999997</v>
      </c>
      <c r="M177" s="755">
        <v>618079.41639600019</v>
      </c>
    </row>
    <row r="178" spans="1:13" ht="13.5" x14ac:dyDescent="0.25">
      <c r="A178" s="768" t="s">
        <v>2277</v>
      </c>
      <c r="B178" s="953"/>
      <c r="C178" s="754">
        <v>0</v>
      </c>
      <c r="D178" s="109">
        <v>0</v>
      </c>
      <c r="E178" s="109">
        <v>0</v>
      </c>
      <c r="F178" s="109">
        <v>0</v>
      </c>
      <c r="G178" s="109">
        <v>0</v>
      </c>
      <c r="H178" s="109">
        <v>0</v>
      </c>
      <c r="I178" s="753">
        <v>0</v>
      </c>
      <c r="J178" s="75">
        <v>0</v>
      </c>
      <c r="K178" s="75">
        <v>0</v>
      </c>
      <c r="L178" s="753">
        <v>0</v>
      </c>
      <c r="M178" s="755">
        <v>0</v>
      </c>
    </row>
    <row r="179" spans="1:13" ht="13.5" x14ac:dyDescent="0.25">
      <c r="A179" s="768" t="s">
        <v>2299</v>
      </c>
      <c r="B179" s="953"/>
      <c r="C179" s="754">
        <v>2366376</v>
      </c>
      <c r="D179" s="109">
        <v>0</v>
      </c>
      <c r="E179" s="109">
        <v>0</v>
      </c>
      <c r="F179" s="109">
        <v>0</v>
      </c>
      <c r="G179" s="109">
        <v>0</v>
      </c>
      <c r="H179" s="109">
        <v>0</v>
      </c>
      <c r="I179" s="753">
        <v>179581</v>
      </c>
      <c r="J179" s="75">
        <v>179581</v>
      </c>
      <c r="K179" s="75">
        <v>2545957</v>
      </c>
      <c r="L179" s="753">
        <v>2523044.9360000002</v>
      </c>
      <c r="M179" s="755">
        <v>2690138.1495200028</v>
      </c>
    </row>
    <row r="180" spans="1:13" ht="13.5" x14ac:dyDescent="0.25">
      <c r="A180" s="768" t="s">
        <v>2317</v>
      </c>
      <c r="B180" s="953"/>
      <c r="C180" s="754">
        <v>715800</v>
      </c>
      <c r="D180" s="109">
        <v>0</v>
      </c>
      <c r="E180" s="109">
        <v>0</v>
      </c>
      <c r="F180" s="109">
        <v>0</v>
      </c>
      <c r="G180" s="109">
        <v>0</v>
      </c>
      <c r="H180" s="109">
        <v>0</v>
      </c>
      <c r="I180" s="753">
        <v>-8000</v>
      </c>
      <c r="J180" s="75">
        <v>-8000</v>
      </c>
      <c r="K180" s="75">
        <v>707800</v>
      </c>
      <c r="L180" s="753">
        <v>761967.7</v>
      </c>
      <c r="M180" s="755">
        <v>811139.44179999991</v>
      </c>
    </row>
    <row r="181" spans="1:13" ht="13.5" x14ac:dyDescent="0.25">
      <c r="A181" s="768" t="s">
        <v>2352</v>
      </c>
      <c r="B181" s="953"/>
      <c r="C181" s="754">
        <v>84600</v>
      </c>
      <c r="D181" s="109">
        <v>0</v>
      </c>
      <c r="E181" s="109">
        <v>0</v>
      </c>
      <c r="F181" s="109">
        <v>0</v>
      </c>
      <c r="G181" s="109">
        <v>0</v>
      </c>
      <c r="H181" s="109">
        <v>0</v>
      </c>
      <c r="I181" s="753">
        <v>0</v>
      </c>
      <c r="J181" s="75">
        <v>0</v>
      </c>
      <c r="K181" s="75">
        <v>84600</v>
      </c>
      <c r="L181" s="753">
        <v>89168.400000000009</v>
      </c>
      <c r="M181" s="755">
        <v>93983.493600000016</v>
      </c>
    </row>
    <row r="182" spans="1:13" ht="13.5" x14ac:dyDescent="0.25">
      <c r="A182" s="768" t="s">
        <v>2382</v>
      </c>
      <c r="B182" s="953"/>
      <c r="C182" s="754">
        <v>1996693</v>
      </c>
      <c r="D182" s="109">
        <v>0</v>
      </c>
      <c r="E182" s="109">
        <v>0</v>
      </c>
      <c r="F182" s="109">
        <v>0</v>
      </c>
      <c r="G182" s="109">
        <v>0</v>
      </c>
      <c r="H182" s="109">
        <v>0</v>
      </c>
      <c r="I182" s="753">
        <v>0</v>
      </c>
      <c r="J182" s="75">
        <v>0</v>
      </c>
      <c r="K182" s="75">
        <v>1996693</v>
      </c>
      <c r="L182" s="753">
        <v>2111372.63</v>
      </c>
      <c r="M182" s="755">
        <v>2232711.3181640003</v>
      </c>
    </row>
    <row r="183" spans="1:13" ht="13.5" x14ac:dyDescent="0.25">
      <c r="A183" s="768" t="s">
        <v>2314</v>
      </c>
      <c r="B183" s="953"/>
      <c r="C183" s="754">
        <v>0</v>
      </c>
      <c r="D183" s="109">
        <v>0</v>
      </c>
      <c r="E183" s="109">
        <v>0</v>
      </c>
      <c r="F183" s="109">
        <v>0</v>
      </c>
      <c r="G183" s="109">
        <v>0</v>
      </c>
      <c r="H183" s="109">
        <v>0</v>
      </c>
      <c r="I183" s="753">
        <v>0</v>
      </c>
      <c r="J183" s="75">
        <v>0</v>
      </c>
      <c r="K183" s="75">
        <v>0</v>
      </c>
      <c r="L183" s="753">
        <v>0</v>
      </c>
      <c r="M183" s="755">
        <v>0</v>
      </c>
    </row>
    <row r="184" spans="1:13" ht="13.5" x14ac:dyDescent="0.25">
      <c r="A184" s="768" t="s">
        <v>2315</v>
      </c>
      <c r="B184" s="953"/>
      <c r="C184" s="754">
        <v>0</v>
      </c>
      <c r="D184" s="109">
        <v>0</v>
      </c>
      <c r="E184" s="109">
        <v>0</v>
      </c>
      <c r="F184" s="109">
        <v>0</v>
      </c>
      <c r="G184" s="109">
        <v>0</v>
      </c>
      <c r="H184" s="109">
        <v>0</v>
      </c>
      <c r="I184" s="753">
        <v>65919.06</v>
      </c>
      <c r="J184" s="75">
        <v>65919.06</v>
      </c>
      <c r="K184" s="75">
        <v>65919.06</v>
      </c>
      <c r="L184" s="753">
        <v>0</v>
      </c>
      <c r="M184" s="755">
        <v>0</v>
      </c>
    </row>
    <row r="185" spans="1:13" ht="13.5" x14ac:dyDescent="0.25">
      <c r="A185" s="768" t="s">
        <v>2436</v>
      </c>
      <c r="B185" s="953"/>
      <c r="C185" s="754">
        <v>0</v>
      </c>
      <c r="D185" s="109">
        <v>0</v>
      </c>
      <c r="E185" s="109">
        <v>0</v>
      </c>
      <c r="F185" s="109">
        <v>0</v>
      </c>
      <c r="G185" s="109">
        <v>0</v>
      </c>
      <c r="H185" s="109">
        <v>0</v>
      </c>
      <c r="I185" s="753">
        <v>0</v>
      </c>
      <c r="J185" s="75">
        <v>0</v>
      </c>
      <c r="K185" s="75">
        <v>0</v>
      </c>
      <c r="L185" s="753">
        <v>0</v>
      </c>
      <c r="M185" s="755">
        <v>0</v>
      </c>
    </row>
    <row r="186" spans="1:13" ht="13.5" x14ac:dyDescent="0.25">
      <c r="A186" s="765" t="s">
        <v>2322</v>
      </c>
      <c r="B186" s="952"/>
      <c r="C186" s="752">
        <v>26980000</v>
      </c>
      <c r="D186" s="751">
        <v>0</v>
      </c>
      <c r="E186" s="751">
        <v>0</v>
      </c>
      <c r="F186" s="751">
        <v>0</v>
      </c>
      <c r="G186" s="751">
        <v>0</v>
      </c>
      <c r="H186" s="751">
        <v>0</v>
      </c>
      <c r="I186" s="751">
        <v>3050859</v>
      </c>
      <c r="J186" s="75">
        <v>3050859</v>
      </c>
      <c r="K186" s="75">
        <v>30030859</v>
      </c>
      <c r="L186" s="751">
        <v>28436920</v>
      </c>
      <c r="M186" s="779">
        <v>29972513.68</v>
      </c>
    </row>
    <row r="187" spans="1:13" ht="13.5" x14ac:dyDescent="0.25">
      <c r="A187" s="768" t="s">
        <v>2326</v>
      </c>
      <c r="B187" s="953"/>
      <c r="C187" s="754">
        <v>26980000</v>
      </c>
      <c r="D187" s="109">
        <v>0</v>
      </c>
      <c r="E187" s="109">
        <v>0</v>
      </c>
      <c r="F187" s="109">
        <v>0</v>
      </c>
      <c r="G187" s="109">
        <v>0</v>
      </c>
      <c r="H187" s="109">
        <v>0</v>
      </c>
      <c r="I187" s="753">
        <v>3050859</v>
      </c>
      <c r="J187" s="75">
        <v>3050859</v>
      </c>
      <c r="K187" s="75">
        <v>30030859</v>
      </c>
      <c r="L187" s="753">
        <v>28436920</v>
      </c>
      <c r="M187" s="755">
        <v>29972513.68</v>
      </c>
    </row>
    <row r="188" spans="1:13" ht="13.5" x14ac:dyDescent="0.25">
      <c r="A188" s="768" t="s">
        <v>2323</v>
      </c>
      <c r="B188" s="953"/>
      <c r="C188" s="754">
        <v>0</v>
      </c>
      <c r="D188" s="109">
        <v>0</v>
      </c>
      <c r="E188" s="109">
        <v>0</v>
      </c>
      <c r="F188" s="109">
        <v>0</v>
      </c>
      <c r="G188" s="109">
        <v>0</v>
      </c>
      <c r="H188" s="109">
        <v>0</v>
      </c>
      <c r="I188" s="753">
        <v>0</v>
      </c>
      <c r="J188" s="75">
        <v>0</v>
      </c>
      <c r="K188" s="75">
        <v>0</v>
      </c>
      <c r="L188" s="753">
        <v>0</v>
      </c>
      <c r="M188" s="755">
        <v>0</v>
      </c>
    </row>
    <row r="189" spans="1:13" ht="13.5" x14ac:dyDescent="0.25">
      <c r="A189" s="768">
        <v>0</v>
      </c>
      <c r="B189" s="953"/>
      <c r="C189" s="398"/>
      <c r="D189" s="109"/>
      <c r="E189" s="109"/>
      <c r="F189" s="109"/>
      <c r="G189" s="109"/>
      <c r="H189" s="109"/>
      <c r="I189" s="753">
        <v>0</v>
      </c>
      <c r="J189" s="75">
        <v>0</v>
      </c>
      <c r="K189" s="75">
        <v>0</v>
      </c>
      <c r="L189" s="753">
        <v>0</v>
      </c>
      <c r="M189" s="755">
        <v>0</v>
      </c>
    </row>
    <row r="190" spans="1:13" ht="13.5" hidden="1" x14ac:dyDescent="0.25">
      <c r="A190" s="768">
        <v>0</v>
      </c>
      <c r="B190" s="953"/>
      <c r="C190" s="398"/>
      <c r="D190" s="109"/>
      <c r="E190" s="109"/>
      <c r="F190" s="109"/>
      <c r="G190" s="109"/>
      <c r="H190" s="109"/>
      <c r="I190" s="109"/>
      <c r="J190" s="75">
        <v>0</v>
      </c>
      <c r="K190" s="75">
        <v>0</v>
      </c>
      <c r="L190" s="109"/>
      <c r="M190" s="110"/>
    </row>
    <row r="191" spans="1:13" ht="13.5" hidden="1" x14ac:dyDescent="0.25">
      <c r="A191" s="768">
        <v>0</v>
      </c>
      <c r="B191" s="953"/>
      <c r="C191" s="398"/>
      <c r="D191" s="109"/>
      <c r="E191" s="109"/>
      <c r="F191" s="109"/>
      <c r="G191" s="109"/>
      <c r="H191" s="109"/>
      <c r="I191" s="109"/>
      <c r="J191" s="75">
        <v>0</v>
      </c>
      <c r="K191" s="75">
        <v>0</v>
      </c>
      <c r="L191" s="109"/>
      <c r="M191" s="110"/>
    </row>
    <row r="192" spans="1:13" ht="13.5" hidden="1" x14ac:dyDescent="0.25">
      <c r="A192" s="768">
        <v>0</v>
      </c>
      <c r="B192" s="953"/>
      <c r="C192" s="398"/>
      <c r="D192" s="109"/>
      <c r="E192" s="109"/>
      <c r="F192" s="109"/>
      <c r="G192" s="109"/>
      <c r="H192" s="109"/>
      <c r="I192" s="109"/>
      <c r="J192" s="75">
        <v>0</v>
      </c>
      <c r="K192" s="75">
        <v>0</v>
      </c>
      <c r="L192" s="109"/>
      <c r="M192" s="110"/>
    </row>
    <row r="193" spans="1:13" ht="13.5" hidden="1" x14ac:dyDescent="0.25">
      <c r="A193" s="768">
        <v>0</v>
      </c>
      <c r="B193" s="953"/>
      <c r="C193" s="398"/>
      <c r="D193" s="109"/>
      <c r="E193" s="109"/>
      <c r="F193" s="109"/>
      <c r="G193" s="109"/>
      <c r="H193" s="109"/>
      <c r="I193" s="109"/>
      <c r="J193" s="75">
        <v>0</v>
      </c>
      <c r="K193" s="75">
        <v>0</v>
      </c>
      <c r="L193" s="109"/>
      <c r="M193" s="110"/>
    </row>
    <row r="194" spans="1:13" ht="13.5" hidden="1" x14ac:dyDescent="0.25">
      <c r="A194" s="768">
        <v>0</v>
      </c>
      <c r="B194" s="953"/>
      <c r="C194" s="398"/>
      <c r="D194" s="109"/>
      <c r="E194" s="109"/>
      <c r="F194" s="109"/>
      <c r="G194" s="109"/>
      <c r="H194" s="109"/>
      <c r="I194" s="109"/>
      <c r="J194" s="75">
        <v>0</v>
      </c>
      <c r="K194" s="75">
        <v>0</v>
      </c>
      <c r="L194" s="109"/>
      <c r="M194" s="110"/>
    </row>
    <row r="195" spans="1:13" ht="13.5" hidden="1" x14ac:dyDescent="0.25">
      <c r="A195" s="768">
        <v>0</v>
      </c>
      <c r="B195" s="953"/>
      <c r="C195" s="398"/>
      <c r="D195" s="109"/>
      <c r="E195" s="109"/>
      <c r="F195" s="109"/>
      <c r="G195" s="109"/>
      <c r="H195" s="109"/>
      <c r="I195" s="109"/>
      <c r="J195" s="75">
        <v>0</v>
      </c>
      <c r="K195" s="75">
        <v>0</v>
      </c>
      <c r="L195" s="109"/>
      <c r="M195" s="110"/>
    </row>
    <row r="196" spans="1:13" ht="13.5" hidden="1" x14ac:dyDescent="0.25">
      <c r="A196" s="768">
        <v>0</v>
      </c>
      <c r="B196" s="953"/>
      <c r="C196" s="398"/>
      <c r="D196" s="109"/>
      <c r="E196" s="109"/>
      <c r="F196" s="109"/>
      <c r="G196" s="109"/>
      <c r="H196" s="109"/>
      <c r="I196" s="109"/>
      <c r="J196" s="75">
        <v>0</v>
      </c>
      <c r="K196" s="75">
        <v>0</v>
      </c>
      <c r="L196" s="109"/>
      <c r="M196" s="110"/>
    </row>
    <row r="197" spans="1:13" ht="13.5" hidden="1" x14ac:dyDescent="0.25">
      <c r="A197" s="765" t="s">
        <v>2487</v>
      </c>
      <c r="B197" s="952"/>
      <c r="C197" s="752">
        <v>0</v>
      </c>
      <c r="D197" s="751">
        <v>0</v>
      </c>
      <c r="E197" s="751">
        <v>0</v>
      </c>
      <c r="F197" s="751">
        <v>0</v>
      </c>
      <c r="G197" s="751">
        <v>0</v>
      </c>
      <c r="H197" s="751">
        <v>0</v>
      </c>
      <c r="I197" s="751">
        <v>0</v>
      </c>
      <c r="J197" s="75">
        <v>0</v>
      </c>
      <c r="K197" s="75">
        <v>0</v>
      </c>
      <c r="L197" s="751">
        <v>0</v>
      </c>
      <c r="M197" s="779">
        <v>0</v>
      </c>
    </row>
    <row r="198" spans="1:13" ht="13.5" hidden="1" x14ac:dyDescent="0.25">
      <c r="A198" s="768" t="s">
        <v>1484</v>
      </c>
      <c r="B198" s="953"/>
      <c r="C198" s="398"/>
      <c r="D198" s="109"/>
      <c r="E198" s="109"/>
      <c r="F198" s="109"/>
      <c r="G198" s="109"/>
      <c r="H198" s="109"/>
      <c r="I198" s="109"/>
      <c r="J198" s="75">
        <v>0</v>
      </c>
      <c r="K198" s="75">
        <v>0</v>
      </c>
      <c r="L198" s="109"/>
      <c r="M198" s="110"/>
    </row>
    <row r="199" spans="1:13" ht="13.5" hidden="1" x14ac:dyDescent="0.25">
      <c r="A199" s="768">
        <v>0</v>
      </c>
      <c r="B199" s="953"/>
      <c r="C199" s="398"/>
      <c r="D199" s="109"/>
      <c r="E199" s="109"/>
      <c r="F199" s="109"/>
      <c r="G199" s="109"/>
      <c r="H199" s="109"/>
      <c r="I199" s="109"/>
      <c r="J199" s="75">
        <v>0</v>
      </c>
      <c r="K199" s="75">
        <v>0</v>
      </c>
      <c r="L199" s="109"/>
      <c r="M199" s="110"/>
    </row>
    <row r="200" spans="1:13" ht="13.5" hidden="1" x14ac:dyDescent="0.25">
      <c r="A200" s="768">
        <v>0</v>
      </c>
      <c r="B200" s="953"/>
      <c r="C200" s="398"/>
      <c r="D200" s="109"/>
      <c r="E200" s="109"/>
      <c r="F200" s="109"/>
      <c r="G200" s="109"/>
      <c r="H200" s="109"/>
      <c r="I200" s="109"/>
      <c r="J200" s="75">
        <v>0</v>
      </c>
      <c r="K200" s="75">
        <v>0</v>
      </c>
      <c r="L200" s="109"/>
      <c r="M200" s="110"/>
    </row>
    <row r="201" spans="1:13" ht="13.5" hidden="1" x14ac:dyDescent="0.25">
      <c r="A201" s="768">
        <v>0</v>
      </c>
      <c r="B201" s="953"/>
      <c r="C201" s="398"/>
      <c r="D201" s="109"/>
      <c r="E201" s="109"/>
      <c r="F201" s="109"/>
      <c r="G201" s="109"/>
      <c r="H201" s="109"/>
      <c r="I201" s="109"/>
      <c r="J201" s="75">
        <v>0</v>
      </c>
      <c r="K201" s="75">
        <v>0</v>
      </c>
      <c r="L201" s="109"/>
      <c r="M201" s="110"/>
    </row>
    <row r="202" spans="1:13" ht="13.5" hidden="1" x14ac:dyDescent="0.25">
      <c r="A202" s="768">
        <v>0</v>
      </c>
      <c r="B202" s="953"/>
      <c r="C202" s="398"/>
      <c r="D202" s="109"/>
      <c r="E202" s="109"/>
      <c r="F202" s="109"/>
      <c r="G202" s="109"/>
      <c r="H202" s="109"/>
      <c r="I202" s="109"/>
      <c r="J202" s="75">
        <v>0</v>
      </c>
      <c r="K202" s="75">
        <v>0</v>
      </c>
      <c r="L202" s="109"/>
      <c r="M202" s="110"/>
    </row>
    <row r="203" spans="1:13" ht="13.5" hidden="1" x14ac:dyDescent="0.25">
      <c r="A203" s="768">
        <v>0</v>
      </c>
      <c r="B203" s="953"/>
      <c r="C203" s="398"/>
      <c r="D203" s="109"/>
      <c r="E203" s="109"/>
      <c r="F203" s="109"/>
      <c r="G203" s="109"/>
      <c r="H203" s="109"/>
      <c r="I203" s="109"/>
      <c r="J203" s="75">
        <v>0</v>
      </c>
      <c r="K203" s="75">
        <v>0</v>
      </c>
      <c r="L203" s="109"/>
      <c r="M203" s="110"/>
    </row>
    <row r="204" spans="1:13" ht="13.5" hidden="1" x14ac:dyDescent="0.25">
      <c r="A204" s="768">
        <v>0</v>
      </c>
      <c r="B204" s="953"/>
      <c r="C204" s="398"/>
      <c r="D204" s="109"/>
      <c r="E204" s="109"/>
      <c r="F204" s="109"/>
      <c r="G204" s="109"/>
      <c r="H204" s="109"/>
      <c r="I204" s="109"/>
      <c r="J204" s="75">
        <v>0</v>
      </c>
      <c r="K204" s="75">
        <v>0</v>
      </c>
      <c r="L204" s="109"/>
      <c r="M204" s="110"/>
    </row>
    <row r="205" spans="1:13" ht="13.5" hidden="1" x14ac:dyDescent="0.25">
      <c r="A205" s="768">
        <v>0</v>
      </c>
      <c r="B205" s="953"/>
      <c r="C205" s="398"/>
      <c r="D205" s="109"/>
      <c r="E205" s="109"/>
      <c r="F205" s="109"/>
      <c r="G205" s="109"/>
      <c r="H205" s="109"/>
      <c r="I205" s="109"/>
      <c r="J205" s="75">
        <v>0</v>
      </c>
      <c r="K205" s="75">
        <v>0</v>
      </c>
      <c r="L205" s="109"/>
      <c r="M205" s="110"/>
    </row>
    <row r="206" spans="1:13" ht="13.5" hidden="1" x14ac:dyDescent="0.25">
      <c r="A206" s="768">
        <v>0</v>
      </c>
      <c r="B206" s="953"/>
      <c r="C206" s="398"/>
      <c r="D206" s="109"/>
      <c r="E206" s="109"/>
      <c r="F206" s="109"/>
      <c r="G206" s="109"/>
      <c r="H206" s="109"/>
      <c r="I206" s="109"/>
      <c r="J206" s="75">
        <v>0</v>
      </c>
      <c r="K206" s="75">
        <v>0</v>
      </c>
      <c r="L206" s="109"/>
      <c r="M206" s="110"/>
    </row>
    <row r="207" spans="1:13" ht="13.5" hidden="1" x14ac:dyDescent="0.25">
      <c r="A207" s="768">
        <v>0</v>
      </c>
      <c r="B207" s="953"/>
      <c r="C207" s="398"/>
      <c r="D207" s="109"/>
      <c r="E207" s="109"/>
      <c r="F207" s="109"/>
      <c r="G207" s="109"/>
      <c r="H207" s="109"/>
      <c r="I207" s="109"/>
      <c r="J207" s="75">
        <v>0</v>
      </c>
      <c r="K207" s="75">
        <v>0</v>
      </c>
      <c r="L207" s="109"/>
      <c r="M207" s="110"/>
    </row>
    <row r="208" spans="1:13" ht="13.5" hidden="1" x14ac:dyDescent="0.25">
      <c r="A208" s="765" t="s">
        <v>2488</v>
      </c>
      <c r="B208" s="952"/>
      <c r="C208" s="752">
        <v>0</v>
      </c>
      <c r="D208" s="751">
        <v>0</v>
      </c>
      <c r="E208" s="751">
        <v>0</v>
      </c>
      <c r="F208" s="751">
        <v>0</v>
      </c>
      <c r="G208" s="751">
        <v>0</v>
      </c>
      <c r="H208" s="751">
        <v>0</v>
      </c>
      <c r="I208" s="751">
        <v>0</v>
      </c>
      <c r="J208" s="75">
        <v>0</v>
      </c>
      <c r="K208" s="75">
        <v>0</v>
      </c>
      <c r="L208" s="751">
        <v>0</v>
      </c>
      <c r="M208" s="779">
        <v>0</v>
      </c>
    </row>
    <row r="209" spans="1:13" ht="13.5" hidden="1" x14ac:dyDescent="0.25">
      <c r="A209" s="768" t="s">
        <v>1487</v>
      </c>
      <c r="B209" s="953"/>
      <c r="C209" s="398"/>
      <c r="D209" s="109"/>
      <c r="E209" s="109"/>
      <c r="F209" s="109"/>
      <c r="G209" s="109"/>
      <c r="H209" s="109"/>
      <c r="I209" s="109"/>
      <c r="J209" s="75">
        <v>0</v>
      </c>
      <c r="K209" s="75">
        <v>0</v>
      </c>
      <c r="L209" s="109"/>
      <c r="M209" s="110"/>
    </row>
    <row r="210" spans="1:13" ht="13.5" hidden="1" x14ac:dyDescent="0.25">
      <c r="A210" s="768">
        <v>0</v>
      </c>
      <c r="B210" s="953"/>
      <c r="C210" s="398"/>
      <c r="D210" s="109"/>
      <c r="E210" s="109"/>
      <c r="F210" s="109"/>
      <c r="G210" s="109"/>
      <c r="H210" s="109"/>
      <c r="I210" s="109"/>
      <c r="J210" s="75">
        <v>0</v>
      </c>
      <c r="K210" s="75">
        <v>0</v>
      </c>
      <c r="L210" s="109"/>
      <c r="M210" s="110"/>
    </row>
    <row r="211" spans="1:13" ht="13.5" hidden="1" x14ac:dyDescent="0.25">
      <c r="A211" s="768">
        <v>0</v>
      </c>
      <c r="B211" s="953"/>
      <c r="C211" s="398"/>
      <c r="D211" s="109"/>
      <c r="E211" s="109"/>
      <c r="F211" s="109"/>
      <c r="G211" s="109"/>
      <c r="H211" s="109"/>
      <c r="I211" s="109"/>
      <c r="J211" s="75">
        <v>0</v>
      </c>
      <c r="K211" s="75">
        <v>0</v>
      </c>
      <c r="L211" s="109"/>
      <c r="M211" s="110"/>
    </row>
    <row r="212" spans="1:13" ht="13.5" hidden="1" x14ac:dyDescent="0.25">
      <c r="A212" s="768">
        <v>0</v>
      </c>
      <c r="B212" s="953"/>
      <c r="C212" s="398"/>
      <c r="D212" s="109"/>
      <c r="E212" s="109"/>
      <c r="F212" s="109"/>
      <c r="G212" s="109"/>
      <c r="H212" s="109"/>
      <c r="I212" s="109"/>
      <c r="J212" s="75">
        <v>0</v>
      </c>
      <c r="K212" s="75">
        <v>0</v>
      </c>
      <c r="L212" s="109"/>
      <c r="M212" s="110"/>
    </row>
    <row r="213" spans="1:13" ht="13.5" hidden="1" x14ac:dyDescent="0.25">
      <c r="A213" s="768">
        <v>0</v>
      </c>
      <c r="B213" s="953"/>
      <c r="C213" s="398"/>
      <c r="D213" s="109"/>
      <c r="E213" s="109"/>
      <c r="F213" s="109"/>
      <c r="G213" s="109"/>
      <c r="H213" s="109"/>
      <c r="I213" s="109"/>
      <c r="J213" s="75">
        <v>0</v>
      </c>
      <c r="K213" s="75">
        <v>0</v>
      </c>
      <c r="L213" s="109"/>
      <c r="M213" s="110"/>
    </row>
    <row r="214" spans="1:13" ht="13.5" hidden="1" x14ac:dyDescent="0.25">
      <c r="A214" s="768">
        <v>0</v>
      </c>
      <c r="B214" s="953"/>
      <c r="C214" s="398"/>
      <c r="D214" s="109"/>
      <c r="E214" s="109"/>
      <c r="F214" s="109"/>
      <c r="G214" s="109"/>
      <c r="H214" s="109"/>
      <c r="I214" s="109"/>
      <c r="J214" s="75">
        <v>0</v>
      </c>
      <c r="K214" s="75">
        <v>0</v>
      </c>
      <c r="L214" s="109"/>
      <c r="M214" s="110"/>
    </row>
    <row r="215" spans="1:13" ht="13.5" hidden="1" x14ac:dyDescent="0.25">
      <c r="A215" s="768">
        <v>0</v>
      </c>
      <c r="B215" s="953"/>
      <c r="C215" s="398"/>
      <c r="D215" s="109"/>
      <c r="E215" s="109"/>
      <c r="F215" s="109"/>
      <c r="G215" s="109"/>
      <c r="H215" s="109"/>
      <c r="I215" s="109"/>
      <c r="J215" s="75">
        <v>0</v>
      </c>
      <c r="K215" s="75">
        <v>0</v>
      </c>
      <c r="L215" s="109"/>
      <c r="M215" s="110"/>
    </row>
    <row r="216" spans="1:13" ht="13.5" hidden="1" x14ac:dyDescent="0.25">
      <c r="A216" s="768">
        <v>0</v>
      </c>
      <c r="B216" s="953"/>
      <c r="C216" s="398"/>
      <c r="D216" s="109"/>
      <c r="E216" s="109"/>
      <c r="F216" s="109"/>
      <c r="G216" s="109"/>
      <c r="H216" s="109"/>
      <c r="I216" s="109"/>
      <c r="J216" s="75">
        <v>0</v>
      </c>
      <c r="K216" s="75">
        <v>0</v>
      </c>
      <c r="L216" s="109"/>
      <c r="M216" s="110"/>
    </row>
    <row r="217" spans="1:13" ht="13.5" hidden="1" x14ac:dyDescent="0.25">
      <c r="A217" s="768">
        <v>0</v>
      </c>
      <c r="B217" s="953"/>
      <c r="C217" s="398"/>
      <c r="D217" s="109"/>
      <c r="E217" s="109"/>
      <c r="F217" s="109"/>
      <c r="G217" s="109"/>
      <c r="H217" s="109"/>
      <c r="I217" s="109"/>
      <c r="J217" s="75">
        <v>0</v>
      </c>
      <c r="K217" s="75">
        <v>0</v>
      </c>
      <c r="L217" s="109"/>
      <c r="M217" s="110"/>
    </row>
    <row r="218" spans="1:13" ht="13.5" hidden="1" x14ac:dyDescent="0.25">
      <c r="A218" s="768">
        <v>0</v>
      </c>
      <c r="B218" s="953"/>
      <c r="C218" s="398"/>
      <c r="D218" s="109"/>
      <c r="E218" s="109"/>
      <c r="F218" s="109"/>
      <c r="G218" s="109"/>
      <c r="H218" s="109"/>
      <c r="I218" s="109"/>
      <c r="J218" s="75">
        <v>0</v>
      </c>
      <c r="K218" s="75">
        <v>0</v>
      </c>
      <c r="L218" s="109"/>
      <c r="M218" s="110"/>
    </row>
    <row r="219" spans="1:13" ht="13.5" hidden="1" x14ac:dyDescent="0.25">
      <c r="A219" s="765" t="s">
        <v>2489</v>
      </c>
      <c r="B219" s="952"/>
      <c r="C219" s="752">
        <v>0</v>
      </c>
      <c r="D219" s="751">
        <v>0</v>
      </c>
      <c r="E219" s="751">
        <v>0</v>
      </c>
      <c r="F219" s="751">
        <v>0</v>
      </c>
      <c r="G219" s="751">
        <v>0</v>
      </c>
      <c r="H219" s="751">
        <v>0</v>
      </c>
      <c r="I219" s="751">
        <v>0</v>
      </c>
      <c r="J219" s="75">
        <v>0</v>
      </c>
      <c r="K219" s="75">
        <v>0</v>
      </c>
      <c r="L219" s="751">
        <v>0</v>
      </c>
      <c r="M219" s="779">
        <v>0</v>
      </c>
    </row>
    <row r="220" spans="1:13" ht="13.5" hidden="1" x14ac:dyDescent="0.25">
      <c r="A220" s="768" t="s">
        <v>1490</v>
      </c>
      <c r="B220" s="953"/>
      <c r="C220" s="398"/>
      <c r="D220" s="109"/>
      <c r="E220" s="109"/>
      <c r="F220" s="109"/>
      <c r="G220" s="109"/>
      <c r="H220" s="109"/>
      <c r="I220" s="109"/>
      <c r="J220" s="75">
        <v>0</v>
      </c>
      <c r="K220" s="75">
        <v>0</v>
      </c>
      <c r="L220" s="109"/>
      <c r="M220" s="110"/>
    </row>
    <row r="221" spans="1:13" ht="13.5" hidden="1" x14ac:dyDescent="0.25">
      <c r="A221" s="768">
        <v>0</v>
      </c>
      <c r="B221" s="953"/>
      <c r="C221" s="398"/>
      <c r="D221" s="109"/>
      <c r="E221" s="109"/>
      <c r="F221" s="109"/>
      <c r="G221" s="109"/>
      <c r="H221" s="109"/>
      <c r="I221" s="109"/>
      <c r="J221" s="75">
        <v>0</v>
      </c>
      <c r="K221" s="75">
        <v>0</v>
      </c>
      <c r="L221" s="109"/>
      <c r="M221" s="110"/>
    </row>
    <row r="222" spans="1:13" ht="13.5" hidden="1" x14ac:dyDescent="0.25">
      <c r="A222" s="768">
        <v>0</v>
      </c>
      <c r="B222" s="953"/>
      <c r="C222" s="398"/>
      <c r="D222" s="109"/>
      <c r="E222" s="109"/>
      <c r="F222" s="109"/>
      <c r="G222" s="109"/>
      <c r="H222" s="109"/>
      <c r="I222" s="109"/>
      <c r="J222" s="75">
        <v>0</v>
      </c>
      <c r="K222" s="75">
        <v>0</v>
      </c>
      <c r="L222" s="109"/>
      <c r="M222" s="110"/>
    </row>
    <row r="223" spans="1:13" ht="13.5" hidden="1" x14ac:dyDescent="0.25">
      <c r="A223" s="768">
        <v>0</v>
      </c>
      <c r="B223" s="953"/>
      <c r="C223" s="398"/>
      <c r="D223" s="109"/>
      <c r="E223" s="109"/>
      <c r="F223" s="109"/>
      <c r="G223" s="109"/>
      <c r="H223" s="109"/>
      <c r="I223" s="109"/>
      <c r="J223" s="75">
        <v>0</v>
      </c>
      <c r="K223" s="75">
        <v>0</v>
      </c>
      <c r="L223" s="109"/>
      <c r="M223" s="110"/>
    </row>
    <row r="224" spans="1:13" ht="13.5" hidden="1" x14ac:dyDescent="0.25">
      <c r="A224" s="768">
        <v>0</v>
      </c>
      <c r="B224" s="953"/>
      <c r="C224" s="398"/>
      <c r="D224" s="109"/>
      <c r="E224" s="109"/>
      <c r="F224" s="109"/>
      <c r="G224" s="109"/>
      <c r="H224" s="109"/>
      <c r="I224" s="109"/>
      <c r="J224" s="75">
        <v>0</v>
      </c>
      <c r="K224" s="75">
        <v>0</v>
      </c>
      <c r="L224" s="109"/>
      <c r="M224" s="110"/>
    </row>
    <row r="225" spans="1:13" ht="13.5" hidden="1" x14ac:dyDescent="0.25">
      <c r="A225" s="768">
        <v>0</v>
      </c>
      <c r="B225" s="953"/>
      <c r="C225" s="398"/>
      <c r="D225" s="109"/>
      <c r="E225" s="109"/>
      <c r="F225" s="109"/>
      <c r="G225" s="109"/>
      <c r="H225" s="109"/>
      <c r="I225" s="109"/>
      <c r="J225" s="75">
        <v>0</v>
      </c>
      <c r="K225" s="75">
        <v>0</v>
      </c>
      <c r="L225" s="109"/>
      <c r="M225" s="110"/>
    </row>
    <row r="226" spans="1:13" ht="13.5" hidden="1" x14ac:dyDescent="0.25">
      <c r="A226" s="768">
        <v>0</v>
      </c>
      <c r="B226" s="953"/>
      <c r="C226" s="398"/>
      <c r="D226" s="109"/>
      <c r="E226" s="109"/>
      <c r="F226" s="109"/>
      <c r="G226" s="109"/>
      <c r="H226" s="109"/>
      <c r="I226" s="109"/>
      <c r="J226" s="75">
        <v>0</v>
      </c>
      <c r="K226" s="75">
        <v>0</v>
      </c>
      <c r="L226" s="109"/>
      <c r="M226" s="110"/>
    </row>
    <row r="227" spans="1:13" ht="13.5" hidden="1" x14ac:dyDescent="0.25">
      <c r="A227" s="768">
        <v>0</v>
      </c>
      <c r="B227" s="953"/>
      <c r="C227" s="398"/>
      <c r="D227" s="109"/>
      <c r="E227" s="109"/>
      <c r="F227" s="109"/>
      <c r="G227" s="109"/>
      <c r="H227" s="109"/>
      <c r="I227" s="109"/>
      <c r="J227" s="75">
        <v>0</v>
      </c>
      <c r="K227" s="75">
        <v>0</v>
      </c>
      <c r="L227" s="109"/>
      <c r="M227" s="110"/>
    </row>
    <row r="228" spans="1:13" ht="13.5" hidden="1" x14ac:dyDescent="0.25">
      <c r="A228" s="768">
        <v>0</v>
      </c>
      <c r="B228" s="953"/>
      <c r="C228" s="398"/>
      <c r="D228" s="109"/>
      <c r="E228" s="109"/>
      <c r="F228" s="109"/>
      <c r="G228" s="109"/>
      <c r="H228" s="109"/>
      <c r="I228" s="109"/>
      <c r="J228" s="75">
        <v>0</v>
      </c>
      <c r="K228" s="75">
        <v>0</v>
      </c>
      <c r="L228" s="109"/>
      <c r="M228" s="110"/>
    </row>
    <row r="229" spans="1:13" ht="13.5" hidden="1" x14ac:dyDescent="0.25">
      <c r="A229" s="768">
        <v>0</v>
      </c>
      <c r="B229" s="953"/>
      <c r="C229" s="398"/>
      <c r="D229" s="109"/>
      <c r="E229" s="109"/>
      <c r="F229" s="109"/>
      <c r="G229" s="109"/>
      <c r="H229" s="109"/>
      <c r="I229" s="109"/>
      <c r="J229" s="75">
        <v>0</v>
      </c>
      <c r="K229" s="75">
        <v>0</v>
      </c>
      <c r="L229" s="109"/>
      <c r="M229" s="110"/>
    </row>
    <row r="230" spans="1:13" ht="13.5" hidden="1" x14ac:dyDescent="0.25">
      <c r="A230" s="765" t="s">
        <v>2490</v>
      </c>
      <c r="B230" s="953"/>
      <c r="C230" s="752">
        <v>0</v>
      </c>
      <c r="D230" s="751">
        <v>0</v>
      </c>
      <c r="E230" s="751">
        <v>0</v>
      </c>
      <c r="F230" s="751">
        <v>0</v>
      </c>
      <c r="G230" s="751">
        <v>0</v>
      </c>
      <c r="H230" s="751">
        <v>0</v>
      </c>
      <c r="I230" s="751">
        <v>0</v>
      </c>
      <c r="J230" s="75">
        <v>0</v>
      </c>
      <c r="K230" s="75">
        <v>0</v>
      </c>
      <c r="L230" s="751">
        <v>0</v>
      </c>
      <c r="M230" s="779">
        <v>0</v>
      </c>
    </row>
    <row r="231" spans="1:13" ht="13.5" hidden="1" x14ac:dyDescent="0.25">
      <c r="A231" s="768" t="s">
        <v>1493</v>
      </c>
      <c r="B231" s="953"/>
      <c r="C231" s="398"/>
      <c r="D231" s="109"/>
      <c r="E231" s="109"/>
      <c r="F231" s="109"/>
      <c r="G231" s="109"/>
      <c r="H231" s="109"/>
      <c r="I231" s="109"/>
      <c r="J231" s="75">
        <v>0</v>
      </c>
      <c r="K231" s="75">
        <v>0</v>
      </c>
      <c r="L231" s="109"/>
      <c r="M231" s="110"/>
    </row>
    <row r="232" spans="1:13" ht="13.5" hidden="1" x14ac:dyDescent="0.25">
      <c r="A232" s="768">
        <v>0</v>
      </c>
      <c r="B232" s="953"/>
      <c r="C232" s="398"/>
      <c r="D232" s="109"/>
      <c r="E232" s="109"/>
      <c r="F232" s="109"/>
      <c r="G232" s="109"/>
      <c r="H232" s="109"/>
      <c r="I232" s="109"/>
      <c r="J232" s="75">
        <v>0</v>
      </c>
      <c r="K232" s="75">
        <v>0</v>
      </c>
      <c r="L232" s="109"/>
      <c r="M232" s="110"/>
    </row>
    <row r="233" spans="1:13" ht="13.5" hidden="1" x14ac:dyDescent="0.25">
      <c r="A233" s="768">
        <v>0</v>
      </c>
      <c r="B233" s="953"/>
      <c r="C233" s="398"/>
      <c r="D233" s="109"/>
      <c r="E233" s="109"/>
      <c r="F233" s="109"/>
      <c r="G233" s="109"/>
      <c r="H233" s="109"/>
      <c r="I233" s="109"/>
      <c r="J233" s="75">
        <v>0</v>
      </c>
      <c r="K233" s="75">
        <v>0</v>
      </c>
      <c r="L233" s="109"/>
      <c r="M233" s="110"/>
    </row>
    <row r="234" spans="1:13" ht="13.5" hidden="1" x14ac:dyDescent="0.25">
      <c r="A234" s="768">
        <v>0</v>
      </c>
      <c r="B234" s="953"/>
      <c r="C234" s="398"/>
      <c r="D234" s="109"/>
      <c r="E234" s="109"/>
      <c r="F234" s="109"/>
      <c r="G234" s="109"/>
      <c r="H234" s="109"/>
      <c r="I234" s="109"/>
      <c r="J234" s="75">
        <v>0</v>
      </c>
      <c r="K234" s="75">
        <v>0</v>
      </c>
      <c r="L234" s="109"/>
      <c r="M234" s="110"/>
    </row>
    <row r="235" spans="1:13" ht="13.5" hidden="1" x14ac:dyDescent="0.25">
      <c r="A235" s="768">
        <v>0</v>
      </c>
      <c r="B235" s="953"/>
      <c r="C235" s="398"/>
      <c r="D235" s="109"/>
      <c r="E235" s="109"/>
      <c r="F235" s="109"/>
      <c r="G235" s="109"/>
      <c r="H235" s="109"/>
      <c r="I235" s="109"/>
      <c r="J235" s="75">
        <v>0</v>
      </c>
      <c r="K235" s="75">
        <v>0</v>
      </c>
      <c r="L235" s="109"/>
      <c r="M235" s="110"/>
    </row>
    <row r="236" spans="1:13" ht="13.5" hidden="1" x14ac:dyDescent="0.25">
      <c r="A236" s="768">
        <v>0</v>
      </c>
      <c r="B236" s="953"/>
      <c r="C236" s="398"/>
      <c r="D236" s="109"/>
      <c r="E236" s="109"/>
      <c r="F236" s="109"/>
      <c r="G236" s="109"/>
      <c r="H236" s="109"/>
      <c r="I236" s="109"/>
      <c r="J236" s="75">
        <v>0</v>
      </c>
      <c r="K236" s="75">
        <v>0</v>
      </c>
      <c r="L236" s="109"/>
      <c r="M236" s="110"/>
    </row>
    <row r="237" spans="1:13" ht="13.5" hidden="1" x14ac:dyDescent="0.25">
      <c r="A237" s="768">
        <v>0</v>
      </c>
      <c r="B237" s="953"/>
      <c r="C237" s="398"/>
      <c r="D237" s="109"/>
      <c r="E237" s="109"/>
      <c r="F237" s="109"/>
      <c r="G237" s="109"/>
      <c r="H237" s="109"/>
      <c r="I237" s="109"/>
      <c r="J237" s="75">
        <v>0</v>
      </c>
      <c r="K237" s="75">
        <v>0</v>
      </c>
      <c r="L237" s="109"/>
      <c r="M237" s="110"/>
    </row>
    <row r="238" spans="1:13" ht="13.5" hidden="1" x14ac:dyDescent="0.25">
      <c r="A238" s="768">
        <v>0</v>
      </c>
      <c r="B238" s="953"/>
      <c r="C238" s="398"/>
      <c r="D238" s="109"/>
      <c r="E238" s="109"/>
      <c r="F238" s="109"/>
      <c r="G238" s="109"/>
      <c r="H238" s="109"/>
      <c r="I238" s="109"/>
      <c r="J238" s="75">
        <v>0</v>
      </c>
      <c r="K238" s="75">
        <v>0</v>
      </c>
      <c r="L238" s="109"/>
      <c r="M238" s="110"/>
    </row>
    <row r="239" spans="1:13" ht="13.5" hidden="1" x14ac:dyDescent="0.25">
      <c r="A239" s="768">
        <v>0</v>
      </c>
      <c r="B239" s="953"/>
      <c r="C239" s="398"/>
      <c r="D239" s="109"/>
      <c r="E239" s="109"/>
      <c r="F239" s="109"/>
      <c r="G239" s="109"/>
      <c r="H239" s="109"/>
      <c r="I239" s="109"/>
      <c r="J239" s="75">
        <v>0</v>
      </c>
      <c r="K239" s="75">
        <v>0</v>
      </c>
      <c r="L239" s="109"/>
      <c r="M239" s="110"/>
    </row>
    <row r="240" spans="1:13" ht="13.5" hidden="1" x14ac:dyDescent="0.25">
      <c r="A240" s="768">
        <v>0</v>
      </c>
      <c r="B240" s="953"/>
      <c r="C240" s="398"/>
      <c r="D240" s="109"/>
      <c r="E240" s="109"/>
      <c r="F240" s="109"/>
      <c r="G240" s="109"/>
      <c r="H240" s="109"/>
      <c r="I240" s="109"/>
      <c r="J240" s="75">
        <v>0</v>
      </c>
      <c r="K240" s="75">
        <v>0</v>
      </c>
      <c r="L240" s="109"/>
      <c r="M240" s="110"/>
    </row>
    <row r="241" spans="1:13" ht="13.5" hidden="1" x14ac:dyDescent="0.25">
      <c r="A241" s="765" t="s">
        <v>2491</v>
      </c>
      <c r="B241" s="953"/>
      <c r="C241" s="752">
        <v>0</v>
      </c>
      <c r="D241" s="751">
        <v>0</v>
      </c>
      <c r="E241" s="751">
        <v>0</v>
      </c>
      <c r="F241" s="751">
        <v>0</v>
      </c>
      <c r="G241" s="751">
        <v>0</v>
      </c>
      <c r="H241" s="751">
        <v>0</v>
      </c>
      <c r="I241" s="751">
        <v>0</v>
      </c>
      <c r="J241" s="75">
        <v>0</v>
      </c>
      <c r="K241" s="75">
        <v>0</v>
      </c>
      <c r="L241" s="751">
        <v>0</v>
      </c>
      <c r="M241" s="779">
        <v>0</v>
      </c>
    </row>
    <row r="242" spans="1:13" ht="13.5" hidden="1" x14ac:dyDescent="0.25">
      <c r="A242" s="768" t="s">
        <v>1496</v>
      </c>
      <c r="B242" s="953"/>
      <c r="C242" s="398"/>
      <c r="D242" s="109"/>
      <c r="E242" s="109"/>
      <c r="F242" s="109"/>
      <c r="G242" s="109"/>
      <c r="H242" s="109"/>
      <c r="I242" s="109"/>
      <c r="J242" s="75">
        <v>0</v>
      </c>
      <c r="K242" s="75">
        <v>0</v>
      </c>
      <c r="L242" s="109"/>
      <c r="M242" s="110"/>
    </row>
    <row r="243" spans="1:13" ht="13.5" hidden="1" x14ac:dyDescent="0.25">
      <c r="A243" s="768">
        <v>0</v>
      </c>
      <c r="B243" s="953"/>
      <c r="C243" s="398"/>
      <c r="D243" s="109"/>
      <c r="E243" s="109"/>
      <c r="F243" s="109"/>
      <c r="G243" s="109"/>
      <c r="H243" s="109"/>
      <c r="I243" s="109"/>
      <c r="J243" s="75">
        <v>0</v>
      </c>
      <c r="K243" s="75">
        <v>0</v>
      </c>
      <c r="L243" s="109"/>
      <c r="M243" s="110"/>
    </row>
    <row r="244" spans="1:13" ht="13.5" hidden="1" x14ac:dyDescent="0.25">
      <c r="A244" s="768">
        <v>0</v>
      </c>
      <c r="B244" s="953"/>
      <c r="C244" s="398"/>
      <c r="D244" s="109"/>
      <c r="E244" s="109"/>
      <c r="F244" s="109"/>
      <c r="G244" s="109"/>
      <c r="H244" s="109"/>
      <c r="I244" s="109"/>
      <c r="J244" s="75">
        <v>0</v>
      </c>
      <c r="K244" s="75">
        <v>0</v>
      </c>
      <c r="L244" s="109"/>
      <c r="M244" s="110"/>
    </row>
    <row r="245" spans="1:13" ht="13.5" hidden="1" x14ac:dyDescent="0.25">
      <c r="A245" s="768">
        <v>0</v>
      </c>
      <c r="B245" s="953"/>
      <c r="C245" s="398"/>
      <c r="D245" s="109"/>
      <c r="E245" s="109"/>
      <c r="F245" s="109"/>
      <c r="G245" s="109"/>
      <c r="H245" s="109"/>
      <c r="I245" s="109"/>
      <c r="J245" s="75">
        <v>0</v>
      </c>
      <c r="K245" s="75">
        <v>0</v>
      </c>
      <c r="L245" s="109"/>
      <c r="M245" s="110"/>
    </row>
    <row r="246" spans="1:13" ht="13.5" hidden="1" x14ac:dyDescent="0.25">
      <c r="A246" s="768">
        <v>0</v>
      </c>
      <c r="B246" s="953"/>
      <c r="C246" s="398"/>
      <c r="D246" s="109"/>
      <c r="E246" s="109"/>
      <c r="F246" s="109"/>
      <c r="G246" s="109"/>
      <c r="H246" s="109"/>
      <c r="I246" s="109"/>
      <c r="J246" s="75">
        <v>0</v>
      </c>
      <c r="K246" s="75">
        <v>0</v>
      </c>
      <c r="L246" s="109"/>
      <c r="M246" s="110"/>
    </row>
    <row r="247" spans="1:13" ht="13.5" hidden="1" x14ac:dyDescent="0.25">
      <c r="A247" s="768">
        <v>0</v>
      </c>
      <c r="B247" s="953"/>
      <c r="C247" s="398"/>
      <c r="D247" s="109"/>
      <c r="E247" s="109"/>
      <c r="F247" s="109"/>
      <c r="G247" s="109"/>
      <c r="H247" s="109"/>
      <c r="I247" s="109"/>
      <c r="J247" s="75">
        <v>0</v>
      </c>
      <c r="K247" s="75">
        <v>0</v>
      </c>
      <c r="L247" s="109"/>
      <c r="M247" s="110"/>
    </row>
    <row r="248" spans="1:13" ht="13.5" hidden="1" x14ac:dyDescent="0.25">
      <c r="A248" s="768">
        <v>0</v>
      </c>
      <c r="B248" s="953"/>
      <c r="C248" s="398"/>
      <c r="D248" s="109"/>
      <c r="E248" s="109"/>
      <c r="F248" s="109"/>
      <c r="G248" s="109"/>
      <c r="H248" s="109"/>
      <c r="I248" s="109"/>
      <c r="J248" s="75">
        <v>0</v>
      </c>
      <c r="K248" s="75">
        <v>0</v>
      </c>
      <c r="L248" s="109"/>
      <c r="M248" s="110"/>
    </row>
    <row r="249" spans="1:13" ht="13.5" hidden="1" x14ac:dyDescent="0.25">
      <c r="A249" s="768">
        <v>0</v>
      </c>
      <c r="B249" s="953"/>
      <c r="C249" s="398"/>
      <c r="D249" s="109"/>
      <c r="E249" s="109"/>
      <c r="F249" s="109"/>
      <c r="G249" s="109"/>
      <c r="H249" s="109"/>
      <c r="I249" s="109"/>
      <c r="J249" s="75">
        <v>0</v>
      </c>
      <c r="K249" s="75">
        <v>0</v>
      </c>
      <c r="L249" s="109"/>
      <c r="M249" s="110"/>
    </row>
    <row r="250" spans="1:13" ht="13.5" hidden="1" x14ac:dyDescent="0.25">
      <c r="A250" s="768">
        <v>0</v>
      </c>
      <c r="B250" s="953"/>
      <c r="C250" s="398"/>
      <c r="D250" s="109"/>
      <c r="E250" s="109"/>
      <c r="F250" s="109"/>
      <c r="G250" s="109"/>
      <c r="H250" s="109"/>
      <c r="I250" s="109"/>
      <c r="J250" s="75">
        <v>0</v>
      </c>
      <c r="K250" s="75">
        <v>0</v>
      </c>
      <c r="L250" s="109"/>
      <c r="M250" s="110"/>
    </row>
    <row r="251" spans="1:13" ht="13.5" hidden="1" x14ac:dyDescent="0.25">
      <c r="A251" s="768">
        <v>0</v>
      </c>
      <c r="B251" s="953"/>
      <c r="C251" s="398"/>
      <c r="D251" s="109"/>
      <c r="E251" s="109"/>
      <c r="F251" s="109"/>
      <c r="G251" s="109"/>
      <c r="H251" s="109"/>
      <c r="I251" s="109"/>
      <c r="J251" s="75">
        <v>0</v>
      </c>
      <c r="K251" s="75">
        <v>0</v>
      </c>
      <c r="L251" s="109"/>
      <c r="M251" s="110"/>
    </row>
    <row r="252" spans="1:13" ht="13.5" hidden="1" x14ac:dyDescent="0.25">
      <c r="A252" s="765" t="s">
        <v>2492</v>
      </c>
      <c r="B252" s="953"/>
      <c r="C252" s="752">
        <v>0</v>
      </c>
      <c r="D252" s="751">
        <v>0</v>
      </c>
      <c r="E252" s="751">
        <v>0</v>
      </c>
      <c r="F252" s="751">
        <v>0</v>
      </c>
      <c r="G252" s="751">
        <v>0</v>
      </c>
      <c r="H252" s="751">
        <v>0</v>
      </c>
      <c r="I252" s="751">
        <v>0</v>
      </c>
      <c r="J252" s="75">
        <v>0</v>
      </c>
      <c r="K252" s="75">
        <v>0</v>
      </c>
      <c r="L252" s="751">
        <v>0</v>
      </c>
      <c r="M252" s="779">
        <v>0</v>
      </c>
    </row>
    <row r="253" spans="1:13" ht="13.5" hidden="1" x14ac:dyDescent="0.25">
      <c r="A253" s="768" t="s">
        <v>1499</v>
      </c>
      <c r="B253" s="953"/>
      <c r="C253" s="398"/>
      <c r="D253" s="109"/>
      <c r="E253" s="109"/>
      <c r="F253" s="109"/>
      <c r="G253" s="109"/>
      <c r="H253" s="109"/>
      <c r="I253" s="109"/>
      <c r="J253" s="75">
        <v>0</v>
      </c>
      <c r="K253" s="75">
        <v>0</v>
      </c>
      <c r="L253" s="109"/>
      <c r="M253" s="110"/>
    </row>
    <row r="254" spans="1:13" ht="13.5" hidden="1" x14ac:dyDescent="0.25">
      <c r="A254" s="768">
        <v>0</v>
      </c>
      <c r="B254" s="953"/>
      <c r="C254" s="398"/>
      <c r="D254" s="109"/>
      <c r="E254" s="109"/>
      <c r="F254" s="109"/>
      <c r="G254" s="109"/>
      <c r="H254" s="109"/>
      <c r="I254" s="109"/>
      <c r="J254" s="75">
        <v>0</v>
      </c>
      <c r="K254" s="75">
        <v>0</v>
      </c>
      <c r="L254" s="109"/>
      <c r="M254" s="110"/>
    </row>
    <row r="255" spans="1:13" ht="13.5" hidden="1" x14ac:dyDescent="0.25">
      <c r="A255" s="768">
        <v>0</v>
      </c>
      <c r="B255" s="953"/>
      <c r="C255" s="398"/>
      <c r="D255" s="109"/>
      <c r="E255" s="109"/>
      <c r="F255" s="109"/>
      <c r="G255" s="109"/>
      <c r="H255" s="109"/>
      <c r="I255" s="109"/>
      <c r="J255" s="75">
        <v>0</v>
      </c>
      <c r="K255" s="75">
        <v>0</v>
      </c>
      <c r="L255" s="109"/>
      <c r="M255" s="110"/>
    </row>
    <row r="256" spans="1:13" ht="13.5" hidden="1" x14ac:dyDescent="0.25">
      <c r="A256" s="768">
        <v>0</v>
      </c>
      <c r="B256" s="953"/>
      <c r="C256" s="398"/>
      <c r="D256" s="109"/>
      <c r="E256" s="109"/>
      <c r="F256" s="109"/>
      <c r="G256" s="109"/>
      <c r="H256" s="109"/>
      <c r="I256" s="109"/>
      <c r="J256" s="75">
        <v>0</v>
      </c>
      <c r="K256" s="75">
        <v>0</v>
      </c>
      <c r="L256" s="109"/>
      <c r="M256" s="110"/>
    </row>
    <row r="257" spans="1:13" ht="13.5" hidden="1" x14ac:dyDescent="0.25">
      <c r="A257" s="768">
        <v>0</v>
      </c>
      <c r="B257" s="953"/>
      <c r="C257" s="398"/>
      <c r="D257" s="109"/>
      <c r="E257" s="109"/>
      <c r="F257" s="109"/>
      <c r="G257" s="109"/>
      <c r="H257" s="109"/>
      <c r="I257" s="109"/>
      <c r="J257" s="75">
        <v>0</v>
      </c>
      <c r="K257" s="75">
        <v>0</v>
      </c>
      <c r="L257" s="109"/>
      <c r="M257" s="110"/>
    </row>
    <row r="258" spans="1:13" ht="13.5" hidden="1" x14ac:dyDescent="0.25">
      <c r="A258" s="768">
        <v>0</v>
      </c>
      <c r="B258" s="953"/>
      <c r="C258" s="398"/>
      <c r="D258" s="109"/>
      <c r="E258" s="109"/>
      <c r="F258" s="109"/>
      <c r="G258" s="109"/>
      <c r="H258" s="109"/>
      <c r="I258" s="109"/>
      <c r="J258" s="75">
        <v>0</v>
      </c>
      <c r="K258" s="75">
        <v>0</v>
      </c>
      <c r="L258" s="109"/>
      <c r="M258" s="110"/>
    </row>
    <row r="259" spans="1:13" ht="13.5" hidden="1" x14ac:dyDescent="0.25">
      <c r="A259" s="768">
        <v>0</v>
      </c>
      <c r="B259" s="953"/>
      <c r="C259" s="398"/>
      <c r="D259" s="109"/>
      <c r="E259" s="109"/>
      <c r="F259" s="109"/>
      <c r="G259" s="109"/>
      <c r="H259" s="109"/>
      <c r="I259" s="109"/>
      <c r="J259" s="75">
        <v>0</v>
      </c>
      <c r="K259" s="75">
        <v>0</v>
      </c>
      <c r="L259" s="109"/>
      <c r="M259" s="110"/>
    </row>
    <row r="260" spans="1:13" ht="13.5" hidden="1" x14ac:dyDescent="0.25">
      <c r="A260" s="768">
        <v>0</v>
      </c>
      <c r="B260" s="953"/>
      <c r="C260" s="398"/>
      <c r="D260" s="109"/>
      <c r="E260" s="109"/>
      <c r="F260" s="109"/>
      <c r="G260" s="109"/>
      <c r="H260" s="109"/>
      <c r="I260" s="109"/>
      <c r="J260" s="75">
        <v>0</v>
      </c>
      <c r="K260" s="75">
        <v>0</v>
      </c>
      <c r="L260" s="109"/>
      <c r="M260" s="110"/>
    </row>
    <row r="261" spans="1:13" ht="13.5" hidden="1" x14ac:dyDescent="0.25">
      <c r="A261" s="768">
        <v>0</v>
      </c>
      <c r="B261" s="953"/>
      <c r="C261" s="398"/>
      <c r="D261" s="109"/>
      <c r="E261" s="109"/>
      <c r="F261" s="109"/>
      <c r="G261" s="109"/>
      <c r="H261" s="109"/>
      <c r="I261" s="109"/>
      <c r="J261" s="75">
        <v>0</v>
      </c>
      <c r="K261" s="75">
        <v>0</v>
      </c>
      <c r="L261" s="109"/>
      <c r="M261" s="110"/>
    </row>
    <row r="262" spans="1:13" ht="13.5" hidden="1" x14ac:dyDescent="0.25">
      <c r="A262" s="768">
        <v>0</v>
      </c>
      <c r="B262" s="953"/>
      <c r="C262" s="398"/>
      <c r="D262" s="109"/>
      <c r="E262" s="109"/>
      <c r="F262" s="109"/>
      <c r="G262" s="109"/>
      <c r="H262" s="109"/>
      <c r="I262" s="109"/>
      <c r="J262" s="75">
        <v>0</v>
      </c>
      <c r="K262" s="75">
        <v>0</v>
      </c>
      <c r="L262" s="109"/>
      <c r="M262" s="110"/>
    </row>
    <row r="263" spans="1:13" ht="13.5" hidden="1" x14ac:dyDescent="0.25">
      <c r="A263" s="765" t="s">
        <v>2493</v>
      </c>
      <c r="B263" s="953"/>
      <c r="C263" s="752">
        <v>0</v>
      </c>
      <c r="D263" s="751">
        <v>0</v>
      </c>
      <c r="E263" s="751">
        <v>0</v>
      </c>
      <c r="F263" s="751">
        <v>0</v>
      </c>
      <c r="G263" s="751">
        <v>0</v>
      </c>
      <c r="H263" s="751">
        <v>0</v>
      </c>
      <c r="I263" s="751">
        <v>0</v>
      </c>
      <c r="J263" s="75">
        <v>0</v>
      </c>
      <c r="K263" s="75">
        <v>0</v>
      </c>
      <c r="L263" s="751">
        <v>0</v>
      </c>
      <c r="M263" s="779">
        <v>0</v>
      </c>
    </row>
    <row r="264" spans="1:13" ht="13.5" hidden="1" x14ac:dyDescent="0.25">
      <c r="A264" s="768" t="s">
        <v>1502</v>
      </c>
      <c r="B264" s="953"/>
      <c r="C264" s="398"/>
      <c r="D264" s="109"/>
      <c r="E264" s="109"/>
      <c r="F264" s="109"/>
      <c r="G264" s="109"/>
      <c r="H264" s="109"/>
      <c r="I264" s="109"/>
      <c r="J264" s="75">
        <v>0</v>
      </c>
      <c r="K264" s="75">
        <v>0</v>
      </c>
      <c r="L264" s="109"/>
      <c r="M264" s="110"/>
    </row>
    <row r="265" spans="1:13" ht="13.5" hidden="1" x14ac:dyDescent="0.25">
      <c r="A265" s="768">
        <v>0</v>
      </c>
      <c r="B265" s="953"/>
      <c r="C265" s="398"/>
      <c r="D265" s="109"/>
      <c r="E265" s="109"/>
      <c r="F265" s="109"/>
      <c r="G265" s="109"/>
      <c r="H265" s="109"/>
      <c r="I265" s="109"/>
      <c r="J265" s="75">
        <v>0</v>
      </c>
      <c r="K265" s="75">
        <v>0</v>
      </c>
      <c r="L265" s="109"/>
      <c r="M265" s="110"/>
    </row>
    <row r="266" spans="1:13" ht="13.5" hidden="1" x14ac:dyDescent="0.25">
      <c r="A266" s="768">
        <v>0</v>
      </c>
      <c r="B266" s="953"/>
      <c r="C266" s="398"/>
      <c r="D266" s="109"/>
      <c r="E266" s="109"/>
      <c r="F266" s="109"/>
      <c r="G266" s="109"/>
      <c r="H266" s="109"/>
      <c r="I266" s="109"/>
      <c r="J266" s="75">
        <v>0</v>
      </c>
      <c r="K266" s="75">
        <v>0</v>
      </c>
      <c r="L266" s="109"/>
      <c r="M266" s="110"/>
    </row>
    <row r="267" spans="1:13" ht="13.5" hidden="1" x14ac:dyDescent="0.25">
      <c r="A267" s="768">
        <v>0</v>
      </c>
      <c r="B267" s="953"/>
      <c r="C267" s="398"/>
      <c r="D267" s="109"/>
      <c r="E267" s="109"/>
      <c r="F267" s="109"/>
      <c r="G267" s="109"/>
      <c r="H267" s="109"/>
      <c r="I267" s="109"/>
      <c r="J267" s="75">
        <v>0</v>
      </c>
      <c r="K267" s="75">
        <v>0</v>
      </c>
      <c r="L267" s="109"/>
      <c r="M267" s="110"/>
    </row>
    <row r="268" spans="1:13" ht="13.5" hidden="1" x14ac:dyDescent="0.25">
      <c r="A268" s="768">
        <v>0</v>
      </c>
      <c r="B268" s="953"/>
      <c r="C268" s="398"/>
      <c r="D268" s="109"/>
      <c r="E268" s="109"/>
      <c r="F268" s="109"/>
      <c r="G268" s="109"/>
      <c r="H268" s="109"/>
      <c r="I268" s="109"/>
      <c r="J268" s="75">
        <v>0</v>
      </c>
      <c r="K268" s="75">
        <v>0</v>
      </c>
      <c r="L268" s="109"/>
      <c r="M268" s="110"/>
    </row>
    <row r="269" spans="1:13" ht="13.5" hidden="1" x14ac:dyDescent="0.25">
      <c r="A269" s="768">
        <v>0</v>
      </c>
      <c r="B269" s="953"/>
      <c r="C269" s="398"/>
      <c r="D269" s="109"/>
      <c r="E269" s="109"/>
      <c r="F269" s="109"/>
      <c r="G269" s="109"/>
      <c r="H269" s="109"/>
      <c r="I269" s="109"/>
      <c r="J269" s="75">
        <v>0</v>
      </c>
      <c r="K269" s="75">
        <v>0</v>
      </c>
      <c r="L269" s="109"/>
      <c r="M269" s="110"/>
    </row>
    <row r="270" spans="1:13" ht="13.5" hidden="1" x14ac:dyDescent="0.25">
      <c r="A270" s="768">
        <v>0</v>
      </c>
      <c r="B270" s="953"/>
      <c r="C270" s="398"/>
      <c r="D270" s="109"/>
      <c r="E270" s="109"/>
      <c r="F270" s="109"/>
      <c r="G270" s="109"/>
      <c r="H270" s="109"/>
      <c r="I270" s="109"/>
      <c r="J270" s="75">
        <v>0</v>
      </c>
      <c r="K270" s="75">
        <v>0</v>
      </c>
      <c r="L270" s="109"/>
      <c r="M270" s="110"/>
    </row>
    <row r="271" spans="1:13" ht="13.5" hidden="1" x14ac:dyDescent="0.25">
      <c r="A271" s="768">
        <v>0</v>
      </c>
      <c r="B271" s="953"/>
      <c r="C271" s="398"/>
      <c r="D271" s="109"/>
      <c r="E271" s="109"/>
      <c r="F271" s="109"/>
      <c r="G271" s="109"/>
      <c r="H271" s="109"/>
      <c r="I271" s="109"/>
      <c r="J271" s="75">
        <v>0</v>
      </c>
      <c r="K271" s="75">
        <v>0</v>
      </c>
      <c r="L271" s="109"/>
      <c r="M271" s="110"/>
    </row>
    <row r="272" spans="1:13" ht="13.5" hidden="1" x14ac:dyDescent="0.25">
      <c r="A272" s="768">
        <v>0</v>
      </c>
      <c r="B272" s="953"/>
      <c r="C272" s="398"/>
      <c r="D272" s="109"/>
      <c r="E272" s="109"/>
      <c r="F272" s="109"/>
      <c r="G272" s="109"/>
      <c r="H272" s="109"/>
      <c r="I272" s="109"/>
      <c r="J272" s="75">
        <v>0</v>
      </c>
      <c r="K272" s="75">
        <v>0</v>
      </c>
      <c r="L272" s="109"/>
      <c r="M272" s="110"/>
    </row>
    <row r="273" spans="1:13" ht="13.5" hidden="1" x14ac:dyDescent="0.25">
      <c r="A273" s="768">
        <v>0</v>
      </c>
      <c r="B273" s="953"/>
      <c r="C273" s="398"/>
      <c r="D273" s="109"/>
      <c r="E273" s="109"/>
      <c r="F273" s="109"/>
      <c r="G273" s="109"/>
      <c r="H273" s="109"/>
      <c r="I273" s="109"/>
      <c r="J273" s="75">
        <v>0</v>
      </c>
      <c r="K273" s="75">
        <v>0</v>
      </c>
      <c r="L273" s="109"/>
      <c r="M273" s="110"/>
    </row>
    <row r="274" spans="1:13" ht="13.5" hidden="1" x14ac:dyDescent="0.25">
      <c r="A274" s="765" t="s">
        <v>2494</v>
      </c>
      <c r="B274" s="953"/>
      <c r="C274" s="752">
        <v>0</v>
      </c>
      <c r="D274" s="751">
        <v>0</v>
      </c>
      <c r="E274" s="751">
        <v>0</v>
      </c>
      <c r="F274" s="751">
        <v>0</v>
      </c>
      <c r="G274" s="751">
        <v>0</v>
      </c>
      <c r="H274" s="751">
        <v>0</v>
      </c>
      <c r="I274" s="751">
        <v>0</v>
      </c>
      <c r="J274" s="75">
        <v>0</v>
      </c>
      <c r="K274" s="75">
        <v>0</v>
      </c>
      <c r="L274" s="751">
        <v>0</v>
      </c>
      <c r="M274" s="779">
        <v>0</v>
      </c>
    </row>
    <row r="275" spans="1:13" ht="13.5" hidden="1" x14ac:dyDescent="0.25">
      <c r="A275" s="768" t="s">
        <v>1505</v>
      </c>
      <c r="B275" s="953"/>
      <c r="C275" s="398"/>
      <c r="D275" s="109"/>
      <c r="E275" s="109"/>
      <c r="F275" s="109"/>
      <c r="G275" s="109"/>
      <c r="H275" s="109"/>
      <c r="I275" s="109"/>
      <c r="J275" s="75">
        <v>0</v>
      </c>
      <c r="K275" s="75">
        <v>0</v>
      </c>
      <c r="L275" s="109"/>
      <c r="M275" s="110"/>
    </row>
    <row r="276" spans="1:13" ht="13.5" hidden="1" x14ac:dyDescent="0.25">
      <c r="A276" s="768">
        <v>0</v>
      </c>
      <c r="B276" s="953"/>
      <c r="C276" s="398"/>
      <c r="D276" s="109"/>
      <c r="E276" s="109"/>
      <c r="F276" s="109"/>
      <c r="G276" s="109"/>
      <c r="H276" s="109"/>
      <c r="I276" s="109"/>
      <c r="J276" s="75">
        <v>0</v>
      </c>
      <c r="K276" s="75">
        <v>0</v>
      </c>
      <c r="L276" s="109"/>
      <c r="M276" s="110"/>
    </row>
    <row r="277" spans="1:13" ht="13.5" hidden="1" x14ac:dyDescent="0.25">
      <c r="A277" s="768">
        <v>0</v>
      </c>
      <c r="B277" s="953"/>
      <c r="C277" s="398"/>
      <c r="D277" s="109"/>
      <c r="E277" s="109"/>
      <c r="F277" s="109"/>
      <c r="G277" s="109"/>
      <c r="H277" s="109"/>
      <c r="I277" s="109"/>
      <c r="J277" s="75">
        <v>0</v>
      </c>
      <c r="K277" s="75">
        <v>0</v>
      </c>
      <c r="L277" s="109"/>
      <c r="M277" s="110"/>
    </row>
    <row r="278" spans="1:13" ht="13.5" hidden="1" x14ac:dyDescent="0.25">
      <c r="A278" s="768">
        <v>0</v>
      </c>
      <c r="B278" s="953"/>
      <c r="C278" s="398"/>
      <c r="D278" s="109"/>
      <c r="E278" s="109"/>
      <c r="F278" s="109"/>
      <c r="G278" s="109"/>
      <c r="H278" s="109"/>
      <c r="I278" s="109"/>
      <c r="J278" s="75">
        <v>0</v>
      </c>
      <c r="K278" s="75">
        <v>0</v>
      </c>
      <c r="L278" s="109"/>
      <c r="M278" s="110"/>
    </row>
    <row r="279" spans="1:13" ht="13.5" hidden="1" x14ac:dyDescent="0.25">
      <c r="A279" s="768">
        <v>0</v>
      </c>
      <c r="B279" s="953"/>
      <c r="C279" s="398"/>
      <c r="D279" s="109"/>
      <c r="E279" s="109"/>
      <c r="F279" s="109"/>
      <c r="G279" s="109"/>
      <c r="H279" s="109"/>
      <c r="I279" s="109"/>
      <c r="J279" s="75">
        <v>0</v>
      </c>
      <c r="K279" s="75">
        <v>0</v>
      </c>
      <c r="L279" s="109"/>
      <c r="M279" s="110"/>
    </row>
    <row r="280" spans="1:13" ht="13.5" hidden="1" x14ac:dyDescent="0.25">
      <c r="A280" s="768">
        <v>0</v>
      </c>
      <c r="B280" s="953"/>
      <c r="C280" s="398"/>
      <c r="D280" s="109"/>
      <c r="E280" s="109"/>
      <c r="F280" s="109"/>
      <c r="G280" s="109"/>
      <c r="H280" s="109"/>
      <c r="I280" s="109"/>
      <c r="J280" s="75">
        <v>0</v>
      </c>
      <c r="K280" s="75">
        <v>0</v>
      </c>
      <c r="L280" s="109"/>
      <c r="M280" s="110"/>
    </row>
    <row r="281" spans="1:13" ht="13.5" hidden="1" x14ac:dyDescent="0.25">
      <c r="A281" s="768">
        <v>0</v>
      </c>
      <c r="B281" s="953"/>
      <c r="C281" s="398"/>
      <c r="D281" s="109"/>
      <c r="E281" s="109"/>
      <c r="F281" s="109"/>
      <c r="G281" s="109"/>
      <c r="H281" s="109"/>
      <c r="I281" s="109"/>
      <c r="J281" s="75">
        <v>0</v>
      </c>
      <c r="K281" s="75">
        <v>0</v>
      </c>
      <c r="L281" s="109"/>
      <c r="M281" s="110"/>
    </row>
    <row r="282" spans="1:13" ht="13.5" hidden="1" x14ac:dyDescent="0.25">
      <c r="A282" s="768">
        <v>0</v>
      </c>
      <c r="B282" s="953"/>
      <c r="C282" s="398"/>
      <c r="D282" s="109"/>
      <c r="E282" s="109"/>
      <c r="F282" s="109"/>
      <c r="G282" s="109"/>
      <c r="H282" s="109"/>
      <c r="I282" s="109"/>
      <c r="J282" s="75">
        <v>0</v>
      </c>
      <c r="K282" s="75">
        <v>0</v>
      </c>
      <c r="L282" s="109"/>
      <c r="M282" s="110"/>
    </row>
    <row r="283" spans="1:13" ht="13.5" hidden="1" x14ac:dyDescent="0.25">
      <c r="A283" s="768">
        <v>0</v>
      </c>
      <c r="B283" s="953"/>
      <c r="C283" s="398"/>
      <c r="D283" s="109"/>
      <c r="E283" s="109"/>
      <c r="F283" s="109"/>
      <c r="G283" s="109"/>
      <c r="H283" s="109"/>
      <c r="I283" s="109"/>
      <c r="J283" s="75">
        <v>0</v>
      </c>
      <c r="K283" s="75">
        <v>0</v>
      </c>
      <c r="L283" s="109"/>
      <c r="M283" s="110"/>
    </row>
    <row r="284" spans="1:13" ht="13.5" hidden="1" x14ac:dyDescent="0.25">
      <c r="A284" s="768">
        <v>0</v>
      </c>
      <c r="B284" s="953"/>
      <c r="C284" s="398"/>
      <c r="D284" s="109"/>
      <c r="E284" s="109"/>
      <c r="F284" s="109"/>
      <c r="G284" s="109"/>
      <c r="H284" s="109"/>
      <c r="I284" s="109"/>
      <c r="J284" s="75">
        <v>0</v>
      </c>
      <c r="K284" s="75">
        <v>0</v>
      </c>
      <c r="L284" s="109"/>
      <c r="M284" s="110"/>
    </row>
    <row r="285" spans="1:13" ht="13.5" hidden="1" x14ac:dyDescent="0.25">
      <c r="A285" s="765" t="s">
        <v>2495</v>
      </c>
      <c r="B285" s="953"/>
      <c r="C285" s="752">
        <v>0</v>
      </c>
      <c r="D285" s="751">
        <v>0</v>
      </c>
      <c r="E285" s="751">
        <v>0</v>
      </c>
      <c r="F285" s="751">
        <v>0</v>
      </c>
      <c r="G285" s="751">
        <v>0</v>
      </c>
      <c r="H285" s="751">
        <v>0</v>
      </c>
      <c r="I285" s="751">
        <v>0</v>
      </c>
      <c r="J285" s="75">
        <v>0</v>
      </c>
      <c r="K285" s="75">
        <v>0</v>
      </c>
      <c r="L285" s="751">
        <v>0</v>
      </c>
      <c r="M285" s="779">
        <v>0</v>
      </c>
    </row>
    <row r="286" spans="1:13" ht="13.5" hidden="1" x14ac:dyDescent="0.25">
      <c r="A286" s="768" t="s">
        <v>1508</v>
      </c>
      <c r="B286" s="953"/>
      <c r="C286" s="398"/>
      <c r="D286" s="109"/>
      <c r="E286" s="109"/>
      <c r="F286" s="109"/>
      <c r="G286" s="109"/>
      <c r="H286" s="109"/>
      <c r="I286" s="109"/>
      <c r="J286" s="75">
        <v>0</v>
      </c>
      <c r="K286" s="75">
        <v>0</v>
      </c>
      <c r="L286" s="109"/>
      <c r="M286" s="110"/>
    </row>
    <row r="287" spans="1:13" ht="13.5" hidden="1" x14ac:dyDescent="0.25">
      <c r="A287" s="768">
        <v>0</v>
      </c>
      <c r="B287" s="953"/>
      <c r="C287" s="398"/>
      <c r="D287" s="109"/>
      <c r="E287" s="109"/>
      <c r="F287" s="109"/>
      <c r="G287" s="109"/>
      <c r="H287" s="109"/>
      <c r="I287" s="109"/>
      <c r="J287" s="75">
        <v>0</v>
      </c>
      <c r="K287" s="75">
        <v>0</v>
      </c>
      <c r="L287" s="109"/>
      <c r="M287" s="110"/>
    </row>
    <row r="288" spans="1:13" ht="13.5" hidden="1" x14ac:dyDescent="0.25">
      <c r="A288" s="768">
        <v>0</v>
      </c>
      <c r="B288" s="953"/>
      <c r="C288" s="398"/>
      <c r="D288" s="109"/>
      <c r="E288" s="109"/>
      <c r="F288" s="109"/>
      <c r="G288" s="109"/>
      <c r="H288" s="109"/>
      <c r="I288" s="109"/>
      <c r="J288" s="75">
        <v>0</v>
      </c>
      <c r="K288" s="75">
        <v>0</v>
      </c>
      <c r="L288" s="109"/>
      <c r="M288" s="110"/>
    </row>
    <row r="289" spans="1:13" ht="13.5" hidden="1" x14ac:dyDescent="0.25">
      <c r="A289" s="768">
        <v>0</v>
      </c>
      <c r="B289" s="953"/>
      <c r="C289" s="398"/>
      <c r="D289" s="109"/>
      <c r="E289" s="109"/>
      <c r="F289" s="109"/>
      <c r="G289" s="109"/>
      <c r="H289" s="109"/>
      <c r="I289" s="109"/>
      <c r="J289" s="75">
        <v>0</v>
      </c>
      <c r="K289" s="75">
        <v>0</v>
      </c>
      <c r="L289" s="109"/>
      <c r="M289" s="110"/>
    </row>
    <row r="290" spans="1:13" ht="13.5" hidden="1" x14ac:dyDescent="0.25">
      <c r="A290" s="768">
        <v>0</v>
      </c>
      <c r="B290" s="953"/>
      <c r="C290" s="398"/>
      <c r="D290" s="109"/>
      <c r="E290" s="109"/>
      <c r="F290" s="109"/>
      <c r="G290" s="109"/>
      <c r="H290" s="109"/>
      <c r="I290" s="109"/>
      <c r="J290" s="75">
        <v>0</v>
      </c>
      <c r="K290" s="75">
        <v>0</v>
      </c>
      <c r="L290" s="109"/>
      <c r="M290" s="110"/>
    </row>
    <row r="291" spans="1:13" ht="13.5" hidden="1" x14ac:dyDescent="0.25">
      <c r="A291" s="768">
        <v>0</v>
      </c>
      <c r="B291" s="953"/>
      <c r="C291" s="398"/>
      <c r="D291" s="109"/>
      <c r="E291" s="109"/>
      <c r="F291" s="109"/>
      <c r="G291" s="109"/>
      <c r="H291" s="109"/>
      <c r="I291" s="109"/>
      <c r="J291" s="75">
        <v>0</v>
      </c>
      <c r="K291" s="75">
        <v>0</v>
      </c>
      <c r="L291" s="109"/>
      <c r="M291" s="110"/>
    </row>
    <row r="292" spans="1:13" ht="13.5" hidden="1" x14ac:dyDescent="0.25">
      <c r="A292" s="768">
        <v>0</v>
      </c>
      <c r="B292" s="953"/>
      <c r="C292" s="398"/>
      <c r="D292" s="109"/>
      <c r="E292" s="109"/>
      <c r="F292" s="109"/>
      <c r="G292" s="109"/>
      <c r="H292" s="109"/>
      <c r="I292" s="109"/>
      <c r="J292" s="75">
        <v>0</v>
      </c>
      <c r="K292" s="75">
        <v>0</v>
      </c>
      <c r="L292" s="109"/>
      <c r="M292" s="110"/>
    </row>
    <row r="293" spans="1:13" ht="13.5" hidden="1" x14ac:dyDescent="0.25">
      <c r="A293" s="768">
        <v>0</v>
      </c>
      <c r="B293" s="953"/>
      <c r="C293" s="398"/>
      <c r="D293" s="109"/>
      <c r="E293" s="109"/>
      <c r="F293" s="109"/>
      <c r="G293" s="109"/>
      <c r="H293" s="109"/>
      <c r="I293" s="109"/>
      <c r="J293" s="75">
        <v>0</v>
      </c>
      <c r="K293" s="75">
        <v>0</v>
      </c>
      <c r="L293" s="109"/>
      <c r="M293" s="110"/>
    </row>
    <row r="294" spans="1:13" ht="13.5" hidden="1" x14ac:dyDescent="0.25">
      <c r="A294" s="768">
        <v>0</v>
      </c>
      <c r="B294" s="953"/>
      <c r="C294" s="398"/>
      <c r="D294" s="109"/>
      <c r="E294" s="109"/>
      <c r="F294" s="109"/>
      <c r="G294" s="109"/>
      <c r="H294" s="109"/>
      <c r="I294" s="109"/>
      <c r="J294" s="75">
        <v>0</v>
      </c>
      <c r="K294" s="75">
        <v>0</v>
      </c>
      <c r="L294" s="109"/>
      <c r="M294" s="110"/>
    </row>
    <row r="295" spans="1:13" ht="13.5" hidden="1" x14ac:dyDescent="0.25">
      <c r="A295" s="768">
        <v>0</v>
      </c>
      <c r="B295" s="953"/>
      <c r="C295" s="398"/>
      <c r="D295" s="109"/>
      <c r="E295" s="109"/>
      <c r="F295" s="109"/>
      <c r="G295" s="109"/>
      <c r="H295" s="109"/>
      <c r="I295" s="109"/>
      <c r="J295" s="75">
        <v>0</v>
      </c>
      <c r="K295" s="75">
        <v>0</v>
      </c>
      <c r="L295" s="109"/>
      <c r="M295" s="110"/>
    </row>
    <row r="296" spans="1:13" ht="13.5" hidden="1" x14ac:dyDescent="0.25">
      <c r="A296" s="765" t="s">
        <v>2496</v>
      </c>
      <c r="B296" s="953"/>
      <c r="C296" s="752">
        <v>0</v>
      </c>
      <c r="D296" s="751">
        <v>0</v>
      </c>
      <c r="E296" s="751">
        <v>0</v>
      </c>
      <c r="F296" s="751">
        <v>0</v>
      </c>
      <c r="G296" s="751">
        <v>0</v>
      </c>
      <c r="H296" s="751">
        <v>0</v>
      </c>
      <c r="I296" s="751">
        <v>0</v>
      </c>
      <c r="J296" s="75">
        <v>0</v>
      </c>
      <c r="K296" s="75">
        <v>0</v>
      </c>
      <c r="L296" s="751">
        <v>0</v>
      </c>
      <c r="M296" s="779">
        <v>0</v>
      </c>
    </row>
    <row r="297" spans="1:13" ht="13.5" hidden="1" x14ac:dyDescent="0.25">
      <c r="A297" s="768" t="s">
        <v>1511</v>
      </c>
      <c r="B297" s="953"/>
      <c r="C297" s="398"/>
      <c r="D297" s="109"/>
      <c r="E297" s="109"/>
      <c r="F297" s="109"/>
      <c r="G297" s="109"/>
      <c r="H297" s="109"/>
      <c r="I297" s="109"/>
      <c r="J297" s="75">
        <v>0</v>
      </c>
      <c r="K297" s="75">
        <v>0</v>
      </c>
      <c r="L297" s="109"/>
      <c r="M297" s="110"/>
    </row>
    <row r="298" spans="1:13" ht="13.5" hidden="1" x14ac:dyDescent="0.25">
      <c r="A298" s="768">
        <v>0</v>
      </c>
      <c r="B298" s="953"/>
      <c r="C298" s="398"/>
      <c r="D298" s="109"/>
      <c r="E298" s="109"/>
      <c r="F298" s="109"/>
      <c r="G298" s="109"/>
      <c r="H298" s="109"/>
      <c r="I298" s="109"/>
      <c r="J298" s="75">
        <v>0</v>
      </c>
      <c r="K298" s="75">
        <v>0</v>
      </c>
      <c r="L298" s="109"/>
      <c r="M298" s="110"/>
    </row>
    <row r="299" spans="1:13" ht="13.5" hidden="1" x14ac:dyDescent="0.25">
      <c r="A299" s="768">
        <v>0</v>
      </c>
      <c r="B299" s="953"/>
      <c r="C299" s="398"/>
      <c r="D299" s="109"/>
      <c r="E299" s="109"/>
      <c r="F299" s="109"/>
      <c r="G299" s="109"/>
      <c r="H299" s="109"/>
      <c r="I299" s="109"/>
      <c r="J299" s="75">
        <v>0</v>
      </c>
      <c r="K299" s="75">
        <v>0</v>
      </c>
      <c r="L299" s="109"/>
      <c r="M299" s="110"/>
    </row>
    <row r="300" spans="1:13" ht="13.5" hidden="1" x14ac:dyDescent="0.25">
      <c r="A300" s="768">
        <v>0</v>
      </c>
      <c r="B300" s="953"/>
      <c r="C300" s="398"/>
      <c r="D300" s="109"/>
      <c r="E300" s="109"/>
      <c r="F300" s="109"/>
      <c r="G300" s="109"/>
      <c r="H300" s="109"/>
      <c r="I300" s="109"/>
      <c r="J300" s="75">
        <v>0</v>
      </c>
      <c r="K300" s="75">
        <v>0</v>
      </c>
      <c r="L300" s="109"/>
      <c r="M300" s="110"/>
    </row>
    <row r="301" spans="1:13" ht="13.5" hidden="1" x14ac:dyDescent="0.25">
      <c r="A301" s="768">
        <v>0</v>
      </c>
      <c r="B301" s="953"/>
      <c r="C301" s="398"/>
      <c r="D301" s="109"/>
      <c r="E301" s="109"/>
      <c r="F301" s="109"/>
      <c r="G301" s="109"/>
      <c r="H301" s="109"/>
      <c r="I301" s="109"/>
      <c r="J301" s="75">
        <v>0</v>
      </c>
      <c r="K301" s="75">
        <v>0</v>
      </c>
      <c r="L301" s="109"/>
      <c r="M301" s="110"/>
    </row>
    <row r="302" spans="1:13" ht="13.5" hidden="1" x14ac:dyDescent="0.25">
      <c r="A302" s="768">
        <v>0</v>
      </c>
      <c r="B302" s="953"/>
      <c r="C302" s="398"/>
      <c r="D302" s="109"/>
      <c r="E302" s="109"/>
      <c r="F302" s="109"/>
      <c r="G302" s="109"/>
      <c r="H302" s="109"/>
      <c r="I302" s="109"/>
      <c r="J302" s="75">
        <v>0</v>
      </c>
      <c r="K302" s="75">
        <v>0</v>
      </c>
      <c r="L302" s="109"/>
      <c r="M302" s="110"/>
    </row>
    <row r="303" spans="1:13" ht="13.5" hidden="1" x14ac:dyDescent="0.25">
      <c r="A303" s="768">
        <v>0</v>
      </c>
      <c r="B303" s="953"/>
      <c r="C303" s="398"/>
      <c r="D303" s="109"/>
      <c r="E303" s="109"/>
      <c r="F303" s="109"/>
      <c r="G303" s="109"/>
      <c r="H303" s="109"/>
      <c r="I303" s="109"/>
      <c r="J303" s="75">
        <v>0</v>
      </c>
      <c r="K303" s="75">
        <v>0</v>
      </c>
      <c r="L303" s="109"/>
      <c r="M303" s="110"/>
    </row>
    <row r="304" spans="1:13" ht="13.5" hidden="1" x14ac:dyDescent="0.25">
      <c r="A304" s="768">
        <v>0</v>
      </c>
      <c r="B304" s="953"/>
      <c r="C304" s="398"/>
      <c r="D304" s="109"/>
      <c r="E304" s="109"/>
      <c r="F304" s="109"/>
      <c r="G304" s="109"/>
      <c r="H304" s="109"/>
      <c r="I304" s="109"/>
      <c r="J304" s="75">
        <v>0</v>
      </c>
      <c r="K304" s="75">
        <v>0</v>
      </c>
      <c r="L304" s="109"/>
      <c r="M304" s="110"/>
    </row>
    <row r="305" spans="1:13" ht="13.5" hidden="1" x14ac:dyDescent="0.25">
      <c r="A305" s="768">
        <v>0</v>
      </c>
      <c r="B305" s="953"/>
      <c r="C305" s="398"/>
      <c r="D305" s="109"/>
      <c r="E305" s="109"/>
      <c r="F305" s="109"/>
      <c r="G305" s="109"/>
      <c r="H305" s="109"/>
      <c r="I305" s="109"/>
      <c r="J305" s="75">
        <v>0</v>
      </c>
      <c r="K305" s="75">
        <v>0</v>
      </c>
      <c r="L305" s="109"/>
      <c r="M305" s="110"/>
    </row>
    <row r="306" spans="1:13" ht="13.5" hidden="1" x14ac:dyDescent="0.25">
      <c r="A306" s="768">
        <v>0</v>
      </c>
      <c r="B306" s="953"/>
      <c r="C306" s="398"/>
      <c r="D306" s="109"/>
      <c r="E306" s="109"/>
      <c r="F306" s="109"/>
      <c r="G306" s="109"/>
      <c r="H306" s="109"/>
      <c r="I306" s="109"/>
      <c r="J306" s="75">
        <v>0</v>
      </c>
      <c r="K306" s="75">
        <v>0</v>
      </c>
      <c r="L306" s="109"/>
      <c r="M306" s="110"/>
    </row>
    <row r="307" spans="1:13" ht="13.5" hidden="1" x14ac:dyDescent="0.25">
      <c r="A307" s="765" t="s">
        <v>2497</v>
      </c>
      <c r="B307" s="953"/>
      <c r="C307" s="752">
        <v>0</v>
      </c>
      <c r="D307" s="751">
        <v>0</v>
      </c>
      <c r="E307" s="751">
        <v>0</v>
      </c>
      <c r="F307" s="751">
        <v>0</v>
      </c>
      <c r="G307" s="751">
        <v>0</v>
      </c>
      <c r="H307" s="751">
        <v>0</v>
      </c>
      <c r="I307" s="751">
        <v>0</v>
      </c>
      <c r="J307" s="75">
        <v>0</v>
      </c>
      <c r="K307" s="75">
        <v>0</v>
      </c>
      <c r="L307" s="751">
        <v>0</v>
      </c>
      <c r="M307" s="779">
        <v>0</v>
      </c>
    </row>
    <row r="308" spans="1:13" ht="13.5" hidden="1" x14ac:dyDescent="0.25">
      <c r="A308" s="768" t="s">
        <v>1514</v>
      </c>
      <c r="B308" s="953"/>
      <c r="C308" s="398"/>
      <c r="D308" s="109"/>
      <c r="E308" s="109"/>
      <c r="F308" s="109"/>
      <c r="G308" s="109"/>
      <c r="H308" s="109"/>
      <c r="I308" s="109"/>
      <c r="J308" s="75">
        <v>0</v>
      </c>
      <c r="K308" s="75">
        <v>0</v>
      </c>
      <c r="L308" s="109"/>
      <c r="M308" s="110"/>
    </row>
    <row r="309" spans="1:13" ht="13.5" hidden="1" x14ac:dyDescent="0.25">
      <c r="A309" s="768">
        <v>0</v>
      </c>
      <c r="B309" s="953"/>
      <c r="C309" s="398"/>
      <c r="D309" s="109"/>
      <c r="E309" s="109"/>
      <c r="F309" s="109"/>
      <c r="G309" s="109"/>
      <c r="H309" s="109"/>
      <c r="I309" s="109"/>
      <c r="J309" s="75">
        <v>0</v>
      </c>
      <c r="K309" s="75">
        <v>0</v>
      </c>
      <c r="L309" s="109"/>
      <c r="M309" s="110"/>
    </row>
    <row r="310" spans="1:13" ht="13.5" hidden="1" x14ac:dyDescent="0.25">
      <c r="A310" s="768">
        <v>0</v>
      </c>
      <c r="B310" s="953"/>
      <c r="C310" s="398"/>
      <c r="D310" s="109"/>
      <c r="E310" s="109"/>
      <c r="F310" s="109"/>
      <c r="G310" s="109"/>
      <c r="H310" s="109"/>
      <c r="I310" s="109"/>
      <c r="J310" s="75">
        <v>0</v>
      </c>
      <c r="K310" s="75">
        <v>0</v>
      </c>
      <c r="L310" s="109"/>
      <c r="M310" s="110"/>
    </row>
    <row r="311" spans="1:13" ht="13.5" hidden="1" x14ac:dyDescent="0.25">
      <c r="A311" s="768">
        <v>0</v>
      </c>
      <c r="B311" s="953"/>
      <c r="C311" s="398"/>
      <c r="D311" s="109"/>
      <c r="E311" s="109"/>
      <c r="F311" s="109"/>
      <c r="G311" s="109"/>
      <c r="H311" s="109"/>
      <c r="I311" s="109"/>
      <c r="J311" s="75">
        <v>0</v>
      </c>
      <c r="K311" s="75">
        <v>0</v>
      </c>
      <c r="L311" s="109"/>
      <c r="M311" s="110"/>
    </row>
    <row r="312" spans="1:13" ht="13.5" hidden="1" x14ac:dyDescent="0.25">
      <c r="A312" s="768">
        <v>0</v>
      </c>
      <c r="B312" s="953"/>
      <c r="C312" s="398"/>
      <c r="D312" s="109"/>
      <c r="E312" s="109"/>
      <c r="F312" s="109"/>
      <c r="G312" s="109"/>
      <c r="H312" s="109"/>
      <c r="I312" s="109"/>
      <c r="J312" s="75">
        <v>0</v>
      </c>
      <c r="K312" s="75">
        <v>0</v>
      </c>
      <c r="L312" s="109"/>
      <c r="M312" s="110"/>
    </row>
    <row r="313" spans="1:13" ht="13.5" hidden="1" x14ac:dyDescent="0.25">
      <c r="A313" s="768">
        <v>0</v>
      </c>
      <c r="B313" s="953"/>
      <c r="C313" s="398"/>
      <c r="D313" s="109"/>
      <c r="E313" s="109"/>
      <c r="F313" s="109"/>
      <c r="G313" s="109"/>
      <c r="H313" s="109"/>
      <c r="I313" s="109"/>
      <c r="J313" s="75">
        <v>0</v>
      </c>
      <c r="K313" s="75">
        <v>0</v>
      </c>
      <c r="L313" s="109"/>
      <c r="M313" s="110"/>
    </row>
    <row r="314" spans="1:13" ht="13.5" hidden="1" x14ac:dyDescent="0.25">
      <c r="A314" s="768">
        <v>0</v>
      </c>
      <c r="B314" s="953"/>
      <c r="C314" s="398"/>
      <c r="D314" s="109"/>
      <c r="E314" s="109"/>
      <c r="F314" s="109"/>
      <c r="G314" s="109"/>
      <c r="H314" s="109"/>
      <c r="I314" s="109"/>
      <c r="J314" s="75">
        <v>0</v>
      </c>
      <c r="K314" s="75">
        <v>0</v>
      </c>
      <c r="L314" s="109"/>
      <c r="M314" s="110"/>
    </row>
    <row r="315" spans="1:13" ht="13.5" hidden="1" x14ac:dyDescent="0.25">
      <c r="A315" s="768">
        <v>0</v>
      </c>
      <c r="B315" s="953"/>
      <c r="C315" s="398"/>
      <c r="D315" s="109"/>
      <c r="E315" s="109"/>
      <c r="F315" s="109"/>
      <c r="G315" s="109"/>
      <c r="H315" s="109"/>
      <c r="I315" s="109"/>
      <c r="J315" s="75">
        <v>0</v>
      </c>
      <c r="K315" s="75">
        <v>0</v>
      </c>
      <c r="L315" s="109"/>
      <c r="M315" s="110"/>
    </row>
    <row r="316" spans="1:13" ht="13.5" hidden="1" x14ac:dyDescent="0.25">
      <c r="A316" s="768">
        <v>0</v>
      </c>
      <c r="B316" s="953"/>
      <c r="C316" s="398"/>
      <c r="D316" s="109"/>
      <c r="E316" s="109"/>
      <c r="F316" s="109"/>
      <c r="G316" s="109"/>
      <c r="H316" s="109"/>
      <c r="I316" s="109"/>
      <c r="J316" s="75">
        <v>0</v>
      </c>
      <c r="K316" s="75">
        <v>0</v>
      </c>
      <c r="L316" s="109"/>
      <c r="M316" s="110"/>
    </row>
    <row r="317" spans="1:13" ht="13.5" hidden="1" x14ac:dyDescent="0.25">
      <c r="A317" s="768">
        <v>0</v>
      </c>
      <c r="B317" s="953"/>
      <c r="C317" s="398"/>
      <c r="D317" s="109"/>
      <c r="E317" s="109"/>
      <c r="F317" s="109"/>
      <c r="G317" s="109"/>
      <c r="H317" s="109"/>
      <c r="I317" s="109"/>
      <c r="J317" s="75">
        <v>0</v>
      </c>
      <c r="K317" s="75">
        <v>0</v>
      </c>
      <c r="L317" s="109"/>
      <c r="M317" s="110"/>
    </row>
    <row r="318" spans="1:13" ht="13.5" x14ac:dyDescent="0.25">
      <c r="A318" s="769" t="s">
        <v>641</v>
      </c>
      <c r="B318" s="953">
        <v>2</v>
      </c>
      <c r="C318" s="302">
        <v>50647611</v>
      </c>
      <c r="D318" s="150">
        <v>0</v>
      </c>
      <c r="E318" s="150">
        <v>0</v>
      </c>
      <c r="F318" s="150">
        <v>0</v>
      </c>
      <c r="G318" s="150">
        <v>0</v>
      </c>
      <c r="H318" s="150">
        <v>0</v>
      </c>
      <c r="I318" s="150">
        <v>6241583.0600000005</v>
      </c>
      <c r="J318" s="498">
        <v>6241583.0600000005</v>
      </c>
      <c r="K318" s="498">
        <v>56889194.060000002</v>
      </c>
      <c r="L318" s="150">
        <v>52367133.816</v>
      </c>
      <c r="M318" s="151">
        <v>55364852.98116</v>
      </c>
    </row>
    <row r="319" spans="1:13" ht="4.5" customHeight="1" x14ac:dyDescent="0.25">
      <c r="A319" s="135"/>
      <c r="B319" s="953"/>
      <c r="C319" s="494"/>
      <c r="D319" s="140"/>
      <c r="E319" s="140"/>
      <c r="F319" s="140"/>
      <c r="G319" s="140"/>
      <c r="H319" s="140"/>
      <c r="I319" s="140"/>
      <c r="J319" s="140"/>
      <c r="K319" s="140"/>
      <c r="L319" s="140"/>
      <c r="M319" s="141"/>
    </row>
    <row r="320" spans="1:13" ht="13.5" x14ac:dyDescent="0.25">
      <c r="A320" s="154" t="s">
        <v>605</v>
      </c>
      <c r="B320" s="958">
        <v>2</v>
      </c>
      <c r="C320" s="707">
        <v>2692077</v>
      </c>
      <c r="D320" s="709">
        <v>0</v>
      </c>
      <c r="E320" s="116">
        <v>0</v>
      </c>
      <c r="F320" s="116">
        <v>0</v>
      </c>
      <c r="G320" s="116">
        <v>0</v>
      </c>
      <c r="H320" s="116">
        <v>0</v>
      </c>
      <c r="I320" s="116">
        <v>-1684795.75</v>
      </c>
      <c r="J320" s="784">
        <v>-1684795.75</v>
      </c>
      <c r="K320" s="784">
        <v>1007281.25</v>
      </c>
      <c r="L320" s="116">
        <v>3693920.4360000044</v>
      </c>
      <c r="M320" s="117">
        <v>6035232.2004480064</v>
      </c>
    </row>
    <row r="321" spans="1:11" ht="13.5" x14ac:dyDescent="0.25">
      <c r="A321" s="218" t="s">
        <v>549</v>
      </c>
      <c r="B321" s="770"/>
      <c r="C321" s="771"/>
      <c r="D321" s="772"/>
      <c r="E321" s="772"/>
      <c r="F321" s="772"/>
      <c r="G321" s="772"/>
      <c r="H321" s="772"/>
      <c r="I321" s="772"/>
      <c r="J321" s="772"/>
      <c r="K321" s="772"/>
    </row>
    <row r="322" spans="1:11" ht="13.5" x14ac:dyDescent="0.25">
      <c r="A322" s="656" t="s">
        <v>1150</v>
      </c>
      <c r="B322" s="770"/>
      <c r="C322" s="773"/>
      <c r="D322" s="773"/>
      <c r="E322" s="774"/>
      <c r="F322" s="774"/>
      <c r="G322" s="774"/>
      <c r="H322" s="774"/>
      <c r="I322" s="774"/>
      <c r="J322" s="774"/>
      <c r="K322" s="774"/>
    </row>
    <row r="323" spans="1:11" ht="13.5" x14ac:dyDescent="0.25">
      <c r="A323" s="650" t="s">
        <v>1151</v>
      </c>
      <c r="B323" s="770"/>
      <c r="C323" s="773"/>
      <c r="D323" s="773"/>
      <c r="E323" s="774"/>
      <c r="F323" s="774"/>
      <c r="G323" s="774"/>
      <c r="H323" s="774"/>
      <c r="I323" s="774"/>
      <c r="J323" s="774"/>
      <c r="K323" s="774"/>
    </row>
    <row r="324" spans="1:11" ht="13.5" x14ac:dyDescent="0.25">
      <c r="A324" s="650" t="s">
        <v>1152</v>
      </c>
      <c r="B324" s="775"/>
      <c r="C324" s="776"/>
      <c r="D324" s="776"/>
      <c r="E324" s="777"/>
      <c r="F324" s="777"/>
      <c r="G324" s="777"/>
      <c r="H324" s="777"/>
      <c r="I324" s="777"/>
      <c r="J324" s="777"/>
      <c r="K324" s="777"/>
    </row>
  </sheetData>
  <mergeCells count="3">
    <mergeCell ref="A2:A3"/>
    <mergeCell ref="B2:B5"/>
    <mergeCell ref="C2:K2"/>
  </mergeCells>
  <phoneticPr fontId="3" type="noConversion"/>
  <dataValidations count="1">
    <dataValidation type="list" allowBlank="1" showInputMessage="1" showErrorMessage="1" promptTitle="Select Vote" prompt="Select Vote from list" sqref="A171">
      <formula1>Vote</formula1>
    </dataValidation>
  </dataValidations>
  <pageMargins left="0.75" right="0.75" top="1" bottom="1" header="0.5" footer="0.5"/>
  <pageSetup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4">
    <tabColor indexed="44"/>
    <pageSetUpPr fitToPage="1"/>
  </sheetPr>
  <dimension ref="A1:V102"/>
  <sheetViews>
    <sheetView showGridLines="0" tabSelected="1" workbookViewId="0">
      <pane xSplit="2" ySplit="5" topLeftCell="C6" activePane="bottomRight" state="frozen"/>
      <selection activeCell="M17" sqref="M17:M63"/>
      <selection pane="topRight" activeCell="M17" sqref="M17:M63"/>
      <selection pane="bottomLeft" activeCell="M17" sqref="M17:M63"/>
      <selection pane="bottomRight" activeCell="L52" sqref="L52:N53"/>
    </sheetView>
  </sheetViews>
  <sheetFormatPr defaultRowHeight="12.75" x14ac:dyDescent="0.25"/>
  <cols>
    <col min="1" max="1" width="32.7109375" style="5" customWidth="1"/>
    <col min="2" max="2" width="3.140625" style="58" customWidth="1"/>
    <col min="3" max="14" width="8.7109375" style="5" customWidth="1"/>
    <col min="15" max="15" width="9.85546875" style="5" customWidth="1"/>
    <col min="16" max="18" width="9.5703125" style="5" customWidth="1"/>
    <col min="19" max="19" width="9.85546875" style="5" customWidth="1"/>
    <col min="20" max="22" width="9.5703125" style="5" customWidth="1"/>
    <col min="23" max="24" width="9.85546875" style="5" customWidth="1"/>
    <col min="25" max="16384" width="9.140625" style="5"/>
  </cols>
  <sheetData>
    <row r="1" spans="1:22" ht="13.5" x14ac:dyDescent="0.25">
      <c r="A1" s="57" t="s">
        <v>2498</v>
      </c>
      <c r="B1" s="5"/>
      <c r="C1" s="58"/>
    </row>
    <row r="2" spans="1:22" ht="38.25" x14ac:dyDescent="0.25">
      <c r="A2" s="1213" t="s">
        <v>250</v>
      </c>
      <c r="B2" s="1213" t="s">
        <v>332</v>
      </c>
      <c r="C2" s="1210" t="s">
        <v>2483</v>
      </c>
      <c r="D2" s="1211"/>
      <c r="E2" s="1211"/>
      <c r="F2" s="1211"/>
      <c r="G2" s="1211"/>
      <c r="H2" s="1211"/>
      <c r="I2" s="1211"/>
      <c r="J2" s="1211"/>
      <c r="K2" s="1211"/>
      <c r="L2" s="103" t="s">
        <v>2484</v>
      </c>
      <c r="M2" s="61" t="s">
        <v>2485</v>
      </c>
    </row>
    <row r="3" spans="1:22" ht="25.5" x14ac:dyDescent="0.25">
      <c r="A3" s="1214"/>
      <c r="B3" s="1214"/>
      <c r="C3" s="62" t="s">
        <v>313</v>
      </c>
      <c r="D3" s="10" t="s">
        <v>384</v>
      </c>
      <c r="E3" s="10" t="s">
        <v>378</v>
      </c>
      <c r="F3" s="10" t="s">
        <v>380</v>
      </c>
      <c r="G3" s="10" t="s">
        <v>382</v>
      </c>
      <c r="H3" s="10" t="s">
        <v>386</v>
      </c>
      <c r="I3" s="11" t="s">
        <v>376</v>
      </c>
      <c r="J3" s="11" t="s">
        <v>388</v>
      </c>
      <c r="K3" s="11" t="s">
        <v>243</v>
      </c>
      <c r="L3" s="11" t="s">
        <v>243</v>
      </c>
      <c r="M3" s="13" t="s">
        <v>243</v>
      </c>
    </row>
    <row r="4" spans="1:22" x14ac:dyDescent="0.25">
      <c r="A4" s="1214"/>
      <c r="B4" s="1214"/>
      <c r="C4" s="65"/>
      <c r="D4" s="15">
        <v>3</v>
      </c>
      <c r="E4" s="15">
        <v>4</v>
      </c>
      <c r="F4" s="15">
        <v>5</v>
      </c>
      <c r="G4" s="15">
        <v>6</v>
      </c>
      <c r="H4" s="15">
        <v>7</v>
      </c>
      <c r="I4" s="15">
        <v>8</v>
      </c>
      <c r="J4" s="15">
        <v>9</v>
      </c>
      <c r="K4" s="15">
        <v>10</v>
      </c>
      <c r="L4" s="15"/>
      <c r="M4" s="17"/>
    </row>
    <row r="5" spans="1:22" x14ac:dyDescent="0.25">
      <c r="A5" s="18" t="s">
        <v>637</v>
      </c>
      <c r="B5" s="123">
        <v>1</v>
      </c>
      <c r="C5" s="124" t="s">
        <v>577</v>
      </c>
      <c r="D5" s="20" t="s">
        <v>578</v>
      </c>
      <c r="E5" s="20" t="s">
        <v>579</v>
      </c>
      <c r="F5" s="21" t="s">
        <v>580</v>
      </c>
      <c r="G5" s="21" t="s">
        <v>581</v>
      </c>
      <c r="H5" s="21" t="s">
        <v>582</v>
      </c>
      <c r="I5" s="22" t="s">
        <v>583</v>
      </c>
      <c r="J5" s="22" t="s">
        <v>584</v>
      </c>
      <c r="K5" s="22" t="s">
        <v>585</v>
      </c>
      <c r="L5" s="22"/>
      <c r="M5" s="24"/>
    </row>
    <row r="6" spans="1:22" ht="12.75" customHeight="1" x14ac:dyDescent="0.25">
      <c r="A6" s="125" t="s">
        <v>678</v>
      </c>
      <c r="B6" s="73"/>
      <c r="C6" s="126"/>
      <c r="D6" s="75"/>
      <c r="E6" s="75"/>
      <c r="F6" s="75"/>
      <c r="G6" s="75"/>
      <c r="H6" s="75"/>
      <c r="I6" s="75"/>
      <c r="J6" s="75"/>
      <c r="K6" s="75"/>
      <c r="L6" s="75"/>
      <c r="M6" s="76"/>
      <c r="N6" s="127"/>
      <c r="O6" s="127"/>
      <c r="P6" s="127"/>
      <c r="Q6" s="127"/>
      <c r="R6" s="127"/>
      <c r="S6" s="127"/>
      <c r="T6" s="127"/>
      <c r="U6" s="127"/>
      <c r="V6" s="127"/>
    </row>
    <row r="7" spans="1:22" ht="12.75" customHeight="1" x14ac:dyDescent="0.25">
      <c r="A7" s="128" t="s">
        <v>587</v>
      </c>
      <c r="B7" s="73">
        <v>2</v>
      </c>
      <c r="C7" s="130">
        <v>0</v>
      </c>
      <c r="D7" s="130">
        <v>0</v>
      </c>
      <c r="E7" s="130">
        <v>0</v>
      </c>
      <c r="F7" s="130">
        <v>0</v>
      </c>
      <c r="G7" s="130">
        <v>0</v>
      </c>
      <c r="H7" s="130">
        <v>0</v>
      </c>
      <c r="I7" s="130">
        <v>0</v>
      </c>
      <c r="J7" s="171">
        <v>0</v>
      </c>
      <c r="K7" s="171">
        <v>0</v>
      </c>
      <c r="L7" s="130">
        <v>0</v>
      </c>
      <c r="M7" s="132">
        <v>0</v>
      </c>
      <c r="N7" s="127"/>
      <c r="O7" s="127"/>
      <c r="P7" s="127"/>
      <c r="Q7" s="127"/>
      <c r="R7" s="127"/>
      <c r="S7" s="127"/>
      <c r="T7" s="127"/>
      <c r="U7" s="127"/>
      <c r="V7" s="127"/>
    </row>
    <row r="8" spans="1:22" ht="12.75" customHeight="1" x14ac:dyDescent="0.25">
      <c r="A8" s="128" t="s">
        <v>679</v>
      </c>
      <c r="B8" s="73"/>
      <c r="C8" s="129"/>
      <c r="D8" s="129"/>
      <c r="E8" s="129"/>
      <c r="F8" s="129"/>
      <c r="G8" s="129"/>
      <c r="H8" s="129"/>
      <c r="I8" s="129"/>
      <c r="J8" s="75">
        <v>0</v>
      </c>
      <c r="K8" s="75">
        <v>0</v>
      </c>
      <c r="L8" s="129"/>
      <c r="M8" s="110"/>
      <c r="N8" s="127"/>
      <c r="O8" s="127"/>
      <c r="P8" s="127"/>
      <c r="Q8" s="127"/>
      <c r="R8" s="127"/>
      <c r="S8" s="127"/>
      <c r="T8" s="127"/>
      <c r="U8" s="127"/>
      <c r="V8" s="127"/>
    </row>
    <row r="9" spans="1:22" ht="12.75" customHeight="1" x14ac:dyDescent="0.25">
      <c r="A9" s="128" t="s">
        <v>680</v>
      </c>
      <c r="B9" s="73">
        <v>2</v>
      </c>
      <c r="C9" s="130">
        <v>0</v>
      </c>
      <c r="D9" s="130">
        <v>0</v>
      </c>
      <c r="E9" s="130">
        <v>0</v>
      </c>
      <c r="F9" s="130">
        <v>0</v>
      </c>
      <c r="G9" s="130">
        <v>0</v>
      </c>
      <c r="H9" s="130">
        <v>0</v>
      </c>
      <c r="I9" s="130">
        <v>0</v>
      </c>
      <c r="J9" s="171">
        <v>0</v>
      </c>
      <c r="K9" s="171">
        <v>0</v>
      </c>
      <c r="L9" s="130">
        <v>0</v>
      </c>
      <c r="M9" s="132">
        <v>0</v>
      </c>
      <c r="N9" s="127"/>
      <c r="O9" s="127"/>
      <c r="P9" s="127"/>
      <c r="Q9" s="127"/>
      <c r="R9" s="127"/>
      <c r="S9" s="127"/>
      <c r="T9" s="127"/>
      <c r="U9" s="127"/>
      <c r="V9" s="127"/>
    </row>
    <row r="10" spans="1:22" ht="12.75" customHeight="1" x14ac:dyDescent="0.25">
      <c r="A10" s="128" t="s">
        <v>681</v>
      </c>
      <c r="B10" s="73">
        <v>2</v>
      </c>
      <c r="C10" s="130">
        <v>0</v>
      </c>
      <c r="D10" s="130">
        <v>0</v>
      </c>
      <c r="E10" s="130">
        <v>0</v>
      </c>
      <c r="F10" s="130">
        <v>0</v>
      </c>
      <c r="G10" s="130">
        <v>0</v>
      </c>
      <c r="H10" s="130">
        <v>0</v>
      </c>
      <c r="I10" s="130">
        <v>0</v>
      </c>
      <c r="J10" s="171">
        <v>0</v>
      </c>
      <c r="K10" s="171">
        <v>0</v>
      </c>
      <c r="L10" s="130">
        <v>0</v>
      </c>
      <c r="M10" s="132">
        <v>0</v>
      </c>
      <c r="N10" s="127"/>
      <c r="O10" s="127"/>
      <c r="P10" s="127"/>
      <c r="Q10" s="127"/>
      <c r="R10" s="127"/>
      <c r="S10" s="127"/>
      <c r="T10" s="127"/>
      <c r="U10" s="127"/>
      <c r="V10" s="127"/>
    </row>
    <row r="11" spans="1:22" ht="12.75" customHeight="1" x14ac:dyDescent="0.25">
      <c r="A11" s="128" t="s">
        <v>682</v>
      </c>
      <c r="B11" s="73">
        <v>2</v>
      </c>
      <c r="C11" s="130">
        <v>0</v>
      </c>
      <c r="D11" s="130">
        <v>0</v>
      </c>
      <c r="E11" s="130">
        <v>0</v>
      </c>
      <c r="F11" s="130">
        <v>0</v>
      </c>
      <c r="G11" s="130">
        <v>0</v>
      </c>
      <c r="H11" s="130">
        <v>0</v>
      </c>
      <c r="I11" s="130">
        <v>0</v>
      </c>
      <c r="J11" s="171">
        <v>0</v>
      </c>
      <c r="K11" s="171">
        <v>0</v>
      </c>
      <c r="L11" s="130">
        <v>0</v>
      </c>
      <c r="M11" s="132">
        <v>0</v>
      </c>
      <c r="N11" s="127"/>
      <c r="O11" s="127"/>
      <c r="P11" s="127"/>
      <c r="Q11" s="127"/>
      <c r="R11" s="127"/>
      <c r="S11" s="127"/>
      <c r="T11" s="127"/>
      <c r="U11" s="127"/>
      <c r="V11" s="127"/>
    </row>
    <row r="12" spans="1:22" ht="12.75" customHeight="1" x14ac:dyDescent="0.25">
      <c r="A12" s="128" t="s">
        <v>1303</v>
      </c>
      <c r="B12" s="73">
        <v>2</v>
      </c>
      <c r="C12" s="130">
        <v>0</v>
      </c>
      <c r="D12" s="131">
        <v>0</v>
      </c>
      <c r="E12" s="131">
        <v>0</v>
      </c>
      <c r="F12" s="131">
        <v>0</v>
      </c>
      <c r="G12" s="131">
        <v>0</v>
      </c>
      <c r="H12" s="131">
        <v>0</v>
      </c>
      <c r="I12" s="131">
        <v>0</v>
      </c>
      <c r="J12" s="75">
        <v>0</v>
      </c>
      <c r="K12" s="75">
        <v>0</v>
      </c>
      <c r="L12" s="131">
        <v>0</v>
      </c>
      <c r="M12" s="132">
        <v>0</v>
      </c>
      <c r="N12" s="127"/>
      <c r="O12" s="127"/>
      <c r="P12" s="127"/>
      <c r="Q12" s="127"/>
      <c r="R12" s="127"/>
      <c r="S12" s="127"/>
      <c r="T12" s="127"/>
      <c r="U12" s="127"/>
      <c r="V12" s="127"/>
    </row>
    <row r="13" spans="1:22" ht="12.75" customHeight="1" x14ac:dyDescent="0.25">
      <c r="A13" s="128" t="s">
        <v>683</v>
      </c>
      <c r="B13" s="73"/>
      <c r="C13" s="129">
        <v>0</v>
      </c>
      <c r="D13" s="109">
        <v>0</v>
      </c>
      <c r="E13" s="109">
        <v>0</v>
      </c>
      <c r="F13" s="109">
        <v>0</v>
      </c>
      <c r="G13" s="109">
        <v>0</v>
      </c>
      <c r="H13" s="109">
        <v>0</v>
      </c>
      <c r="I13" s="109">
        <v>0</v>
      </c>
      <c r="J13" s="75">
        <v>0</v>
      </c>
      <c r="K13" s="75">
        <v>0</v>
      </c>
      <c r="L13" s="109">
        <v>0</v>
      </c>
      <c r="M13" s="110">
        <v>0</v>
      </c>
      <c r="N13" s="127"/>
      <c r="O13" s="127"/>
      <c r="P13" s="127"/>
      <c r="Q13" s="127"/>
      <c r="R13" s="127"/>
      <c r="S13" s="127"/>
      <c r="T13" s="127"/>
      <c r="U13" s="133"/>
      <c r="V13" s="127"/>
    </row>
    <row r="14" spans="1:22" ht="12.75" customHeight="1" x14ac:dyDescent="0.25">
      <c r="A14" s="128" t="s">
        <v>684</v>
      </c>
      <c r="B14" s="73"/>
      <c r="C14" s="129">
        <v>105000</v>
      </c>
      <c r="D14" s="109">
        <v>0</v>
      </c>
      <c r="E14" s="109">
        <v>0</v>
      </c>
      <c r="F14" s="109">
        <v>0</v>
      </c>
      <c r="G14" s="109">
        <v>0</v>
      </c>
      <c r="H14" s="109">
        <v>0</v>
      </c>
      <c r="I14" s="109">
        <v>15000</v>
      </c>
      <c r="J14" s="75">
        <v>15000</v>
      </c>
      <c r="K14" s="75">
        <v>120000</v>
      </c>
      <c r="L14" s="109">
        <v>110670</v>
      </c>
      <c r="M14" s="110">
        <v>116646.18000000001</v>
      </c>
      <c r="N14" s="127"/>
      <c r="O14" s="127"/>
      <c r="P14" s="127"/>
      <c r="Q14" s="127"/>
      <c r="R14" s="127"/>
      <c r="S14" s="127"/>
      <c r="T14" s="127"/>
      <c r="U14" s="127"/>
      <c r="V14" s="127"/>
    </row>
    <row r="15" spans="1:22" ht="12.75" customHeight="1" x14ac:dyDescent="0.25">
      <c r="A15" s="128" t="s">
        <v>685</v>
      </c>
      <c r="B15" s="73"/>
      <c r="C15" s="129">
        <v>115000</v>
      </c>
      <c r="D15" s="109">
        <v>0</v>
      </c>
      <c r="E15" s="109">
        <v>0</v>
      </c>
      <c r="F15" s="109">
        <v>0</v>
      </c>
      <c r="G15" s="109">
        <v>0</v>
      </c>
      <c r="H15" s="109">
        <v>0</v>
      </c>
      <c r="I15" s="109">
        <v>65000</v>
      </c>
      <c r="J15" s="75">
        <v>65000</v>
      </c>
      <c r="K15" s="75">
        <v>180000</v>
      </c>
      <c r="L15" s="109">
        <v>121210</v>
      </c>
      <c r="M15" s="110">
        <v>127755.34000000001</v>
      </c>
      <c r="N15" s="127"/>
      <c r="O15" s="127"/>
      <c r="P15" s="127"/>
      <c r="Q15" s="127"/>
      <c r="R15" s="127"/>
      <c r="S15" s="127"/>
      <c r="T15" s="127"/>
      <c r="U15" s="127"/>
      <c r="V15" s="127"/>
    </row>
    <row r="16" spans="1:22" ht="12.75" customHeight="1" x14ac:dyDescent="0.25">
      <c r="A16" s="128" t="s">
        <v>686</v>
      </c>
      <c r="B16" s="73"/>
      <c r="C16" s="129">
        <v>0</v>
      </c>
      <c r="D16" s="109">
        <v>0</v>
      </c>
      <c r="E16" s="109">
        <v>0</v>
      </c>
      <c r="F16" s="109">
        <v>0</v>
      </c>
      <c r="G16" s="109">
        <v>0</v>
      </c>
      <c r="H16" s="109">
        <v>0</v>
      </c>
      <c r="I16" s="109">
        <v>0</v>
      </c>
      <c r="J16" s="75">
        <v>0</v>
      </c>
      <c r="K16" s="75">
        <v>0</v>
      </c>
      <c r="L16" s="109">
        <v>0</v>
      </c>
      <c r="M16" s="110">
        <v>0</v>
      </c>
      <c r="N16" s="127"/>
      <c r="O16" s="127"/>
      <c r="P16" s="127"/>
      <c r="Q16" s="127"/>
      <c r="R16" s="127"/>
      <c r="S16" s="127"/>
      <c r="T16" s="127"/>
      <c r="U16" s="127"/>
      <c r="V16" s="127"/>
    </row>
    <row r="17" spans="1:22" ht="12.75" customHeight="1" x14ac:dyDescent="0.25">
      <c r="A17" s="128" t="s">
        <v>687</v>
      </c>
      <c r="B17" s="73"/>
      <c r="C17" s="129">
        <v>0</v>
      </c>
      <c r="D17" s="109">
        <v>0</v>
      </c>
      <c r="E17" s="109">
        <v>0</v>
      </c>
      <c r="F17" s="109">
        <v>0</v>
      </c>
      <c r="G17" s="109">
        <v>0</v>
      </c>
      <c r="H17" s="109">
        <v>0</v>
      </c>
      <c r="I17" s="109">
        <v>0</v>
      </c>
      <c r="J17" s="75">
        <v>0</v>
      </c>
      <c r="K17" s="75">
        <v>0</v>
      </c>
      <c r="L17" s="109">
        <v>0</v>
      </c>
      <c r="M17" s="110">
        <v>0</v>
      </c>
      <c r="N17" s="127"/>
      <c r="O17" s="127"/>
      <c r="P17" s="127"/>
      <c r="Q17" s="127"/>
      <c r="R17" s="127"/>
      <c r="S17" s="127"/>
      <c r="T17" s="127"/>
      <c r="U17" s="127"/>
      <c r="V17" s="127"/>
    </row>
    <row r="18" spans="1:22" ht="12.75" customHeight="1" x14ac:dyDescent="0.25">
      <c r="A18" s="128" t="s">
        <v>688</v>
      </c>
      <c r="B18" s="73"/>
      <c r="C18" s="129">
        <v>0</v>
      </c>
      <c r="D18" s="109">
        <v>0</v>
      </c>
      <c r="E18" s="109">
        <v>0</v>
      </c>
      <c r="F18" s="109">
        <v>0</v>
      </c>
      <c r="G18" s="109">
        <v>0</v>
      </c>
      <c r="H18" s="109">
        <v>0</v>
      </c>
      <c r="I18" s="109">
        <v>0</v>
      </c>
      <c r="J18" s="75">
        <v>0</v>
      </c>
      <c r="K18" s="75">
        <v>0</v>
      </c>
      <c r="L18" s="109">
        <v>0</v>
      </c>
      <c r="M18" s="110">
        <v>0</v>
      </c>
      <c r="N18" s="127"/>
      <c r="O18" s="127"/>
      <c r="P18" s="127"/>
      <c r="Q18" s="127"/>
      <c r="R18" s="127"/>
      <c r="S18" s="127"/>
      <c r="T18" s="127"/>
      <c r="U18" s="127"/>
      <c r="V18" s="127"/>
    </row>
    <row r="19" spans="1:22" ht="12.75" customHeight="1" x14ac:dyDescent="0.25">
      <c r="A19" s="128" t="s">
        <v>689</v>
      </c>
      <c r="B19" s="73"/>
      <c r="C19" s="129">
        <v>0</v>
      </c>
      <c r="D19" s="109">
        <v>0</v>
      </c>
      <c r="E19" s="109">
        <v>0</v>
      </c>
      <c r="F19" s="109">
        <v>0</v>
      </c>
      <c r="G19" s="109">
        <v>0</v>
      </c>
      <c r="H19" s="109">
        <v>0</v>
      </c>
      <c r="I19" s="109">
        <v>0</v>
      </c>
      <c r="J19" s="75">
        <v>0</v>
      </c>
      <c r="K19" s="75">
        <v>0</v>
      </c>
      <c r="L19" s="109">
        <v>0</v>
      </c>
      <c r="M19" s="110">
        <v>0</v>
      </c>
      <c r="N19" s="127"/>
      <c r="O19" s="127"/>
      <c r="P19" s="127"/>
      <c r="Q19" s="127"/>
      <c r="R19" s="127"/>
      <c r="S19" s="127"/>
      <c r="T19" s="127"/>
      <c r="U19" s="127"/>
      <c r="V19" s="127"/>
    </row>
    <row r="20" spans="1:22" ht="12.75" customHeight="1" x14ac:dyDescent="0.25">
      <c r="A20" s="30" t="s">
        <v>690</v>
      </c>
      <c r="B20" s="73"/>
      <c r="C20" s="129">
        <v>3348020</v>
      </c>
      <c r="D20" s="109">
        <v>0</v>
      </c>
      <c r="E20" s="109">
        <v>0</v>
      </c>
      <c r="F20" s="109">
        <v>0</v>
      </c>
      <c r="G20" s="109">
        <v>0</v>
      </c>
      <c r="H20" s="109">
        <v>0</v>
      </c>
      <c r="I20" s="109">
        <v>78500</v>
      </c>
      <c r="J20" s="75">
        <v>78500</v>
      </c>
      <c r="K20" s="75">
        <v>3426520</v>
      </c>
      <c r="L20" s="109">
        <v>3528813.08</v>
      </c>
      <c r="M20" s="110">
        <v>3719368.9863200001</v>
      </c>
      <c r="N20" s="127"/>
      <c r="O20" s="127"/>
      <c r="P20" s="127"/>
      <c r="Q20" s="1106"/>
      <c r="R20" s="1106"/>
      <c r="S20" s="127"/>
      <c r="T20" s="127"/>
      <c r="U20" s="127"/>
      <c r="V20" s="127"/>
    </row>
    <row r="21" spans="1:22" ht="12.75" customHeight="1" x14ac:dyDescent="0.25">
      <c r="A21" s="30" t="s">
        <v>1245</v>
      </c>
      <c r="B21" s="73"/>
      <c r="C21" s="129">
        <v>50959283</v>
      </c>
      <c r="D21" s="109">
        <v>0</v>
      </c>
      <c r="E21" s="109">
        <v>0</v>
      </c>
      <c r="F21" s="109">
        <v>0</v>
      </c>
      <c r="G21" s="109">
        <v>0</v>
      </c>
      <c r="H21" s="109">
        <v>870000</v>
      </c>
      <c r="I21" s="109">
        <v>-28595186.690000001</v>
      </c>
      <c r="J21" s="75">
        <v>-27725186.690000001</v>
      </c>
      <c r="K21" s="75">
        <v>23234096.309999999</v>
      </c>
      <c r="L21" s="109">
        <v>23299129.572000001</v>
      </c>
      <c r="M21" s="110">
        <v>26869016.568888001</v>
      </c>
      <c r="N21" s="127"/>
      <c r="O21" s="127"/>
      <c r="P21" s="127"/>
      <c r="Q21" s="1154"/>
      <c r="R21" s="1154"/>
      <c r="S21" s="127"/>
      <c r="T21" s="127"/>
      <c r="U21" s="127"/>
      <c r="V21" s="127"/>
    </row>
    <row r="22" spans="1:22" ht="12.75" customHeight="1" x14ac:dyDescent="0.25">
      <c r="A22" s="30" t="s">
        <v>691</v>
      </c>
      <c r="B22" s="73">
        <v>2</v>
      </c>
      <c r="C22" s="130">
        <v>-1187615</v>
      </c>
      <c r="D22" s="131">
        <v>0</v>
      </c>
      <c r="E22" s="131">
        <v>0</v>
      </c>
      <c r="F22" s="131">
        <v>0</v>
      </c>
      <c r="G22" s="131">
        <v>0</v>
      </c>
      <c r="H22" s="131">
        <v>0</v>
      </c>
      <c r="I22" s="131">
        <v>32123474</v>
      </c>
      <c r="J22" s="131">
        <v>32123474</v>
      </c>
      <c r="K22" s="131">
        <v>30935859</v>
      </c>
      <c r="L22" s="131">
        <v>29001231.600000001</v>
      </c>
      <c r="M22" s="132">
        <v>30567298.226399999</v>
      </c>
      <c r="N22" s="1152"/>
      <c r="O22" s="127"/>
      <c r="P22" s="127"/>
      <c r="Q22" s="127"/>
      <c r="R22" s="127"/>
      <c r="S22" s="127"/>
      <c r="T22" s="127"/>
      <c r="U22" s="127"/>
      <c r="V22" s="127"/>
    </row>
    <row r="23" spans="1:22" ht="12.75" customHeight="1" x14ac:dyDescent="0.25">
      <c r="A23" s="128" t="s">
        <v>692</v>
      </c>
      <c r="B23" s="73"/>
      <c r="C23" s="129">
        <v>0</v>
      </c>
      <c r="D23" s="109"/>
      <c r="E23" s="109"/>
      <c r="F23" s="109"/>
      <c r="G23" s="109"/>
      <c r="H23" s="109"/>
      <c r="I23" s="109">
        <v>0</v>
      </c>
      <c r="J23" s="75">
        <v>0</v>
      </c>
      <c r="K23" s="75">
        <v>0</v>
      </c>
      <c r="L23" s="109">
        <v>0</v>
      </c>
      <c r="M23" s="110">
        <v>0</v>
      </c>
      <c r="N23" s="127"/>
      <c r="O23" s="127"/>
      <c r="P23" s="127"/>
      <c r="Q23" s="127"/>
      <c r="R23" s="127"/>
      <c r="S23" s="127"/>
      <c r="T23" s="127"/>
      <c r="U23" s="127"/>
      <c r="V23" s="127"/>
    </row>
    <row r="24" spans="1:22" ht="24" customHeight="1" x14ac:dyDescent="0.25">
      <c r="A24" s="654" t="s">
        <v>591</v>
      </c>
      <c r="B24" s="655"/>
      <c r="C24" s="651">
        <v>53339688</v>
      </c>
      <c r="D24" s="652">
        <v>0</v>
      </c>
      <c r="E24" s="652">
        <v>0</v>
      </c>
      <c r="F24" s="652">
        <v>0</v>
      </c>
      <c r="G24" s="652">
        <v>0</v>
      </c>
      <c r="H24" s="652">
        <v>870000</v>
      </c>
      <c r="I24" s="652">
        <v>3686787.3099999987</v>
      </c>
      <c r="J24" s="652">
        <v>4556787.3099999987</v>
      </c>
      <c r="K24" s="652">
        <v>57896475.310000002</v>
      </c>
      <c r="L24" s="652">
        <v>56061054.252000004</v>
      </c>
      <c r="M24" s="653">
        <v>61400085.301607996</v>
      </c>
      <c r="N24" s="127"/>
      <c r="O24" s="1106"/>
      <c r="P24" s="127"/>
      <c r="Q24" s="127"/>
      <c r="R24" s="127"/>
      <c r="S24" s="127"/>
      <c r="T24" s="127"/>
      <c r="U24" s="127"/>
      <c r="V24" s="127"/>
    </row>
    <row r="25" spans="1:22" ht="5.0999999999999996" customHeight="1" x14ac:dyDescent="0.25">
      <c r="A25" s="135"/>
      <c r="B25" s="73"/>
      <c r="C25" s="74"/>
      <c r="D25" s="75"/>
      <c r="E25" s="75"/>
      <c r="F25" s="75"/>
      <c r="G25" s="75"/>
      <c r="H25" s="75"/>
      <c r="I25" s="75"/>
      <c r="J25" s="75"/>
      <c r="K25" s="75"/>
      <c r="L25" s="75"/>
      <c r="M25" s="76"/>
      <c r="N25" s="127"/>
      <c r="O25" s="127"/>
      <c r="P25" s="127"/>
      <c r="Q25" s="127"/>
      <c r="R25" s="127"/>
      <c r="S25" s="127"/>
      <c r="T25" s="127"/>
      <c r="U25" s="127"/>
      <c r="V25" s="127"/>
    </row>
    <row r="26" spans="1:22" ht="12.75" customHeight="1" x14ac:dyDescent="0.25">
      <c r="A26" s="125" t="s">
        <v>693</v>
      </c>
      <c r="B26" s="114"/>
      <c r="C26" s="74"/>
      <c r="D26" s="75"/>
      <c r="E26" s="75"/>
      <c r="F26" s="75"/>
      <c r="G26" s="75"/>
      <c r="H26" s="75"/>
      <c r="I26" s="75"/>
      <c r="J26" s="75"/>
      <c r="K26" s="75"/>
      <c r="L26" s="75"/>
      <c r="M26" s="76"/>
      <c r="N26" s="127"/>
      <c r="O26" s="127"/>
      <c r="P26" s="1106"/>
      <c r="Q26" s="1106"/>
      <c r="R26" s="127"/>
      <c r="S26" s="127"/>
      <c r="T26" s="127"/>
      <c r="U26" s="127"/>
      <c r="V26" s="127"/>
    </row>
    <row r="27" spans="1:22" ht="12.75" customHeight="1" x14ac:dyDescent="0.25">
      <c r="A27" s="30" t="s">
        <v>694</v>
      </c>
      <c r="B27" s="136"/>
      <c r="C27" s="130">
        <v>9805385</v>
      </c>
      <c r="D27" s="131">
        <v>0</v>
      </c>
      <c r="E27" s="131">
        <v>-1125372</v>
      </c>
      <c r="F27" s="131">
        <v>0</v>
      </c>
      <c r="G27" s="131">
        <v>0</v>
      </c>
      <c r="H27" s="131">
        <v>0</v>
      </c>
      <c r="I27" s="131">
        <v>1489284.06</v>
      </c>
      <c r="J27" s="131">
        <v>363912.06000000006</v>
      </c>
      <c r="K27" s="131">
        <v>10169297.060000001</v>
      </c>
      <c r="L27" s="131">
        <v>10469351.180000002</v>
      </c>
      <c r="M27" s="132">
        <v>11178315.860240001</v>
      </c>
      <c r="N27" s="127"/>
      <c r="O27" s="127"/>
      <c r="P27" s="127"/>
      <c r="Q27" s="127"/>
      <c r="R27" s="127"/>
      <c r="S27" s="127"/>
      <c r="T27" s="127"/>
      <c r="U27" s="127"/>
      <c r="V27" s="127"/>
    </row>
    <row r="28" spans="1:22" ht="12.75" customHeight="1" x14ac:dyDescent="0.25">
      <c r="A28" s="30" t="s">
        <v>593</v>
      </c>
      <c r="B28" s="136"/>
      <c r="C28" s="129">
        <v>3160000</v>
      </c>
      <c r="D28" s="109">
        <v>0</v>
      </c>
      <c r="E28" s="109">
        <v>0</v>
      </c>
      <c r="F28" s="109">
        <v>0</v>
      </c>
      <c r="G28" s="109">
        <v>0</v>
      </c>
      <c r="H28" s="109">
        <v>0</v>
      </c>
      <c r="I28" s="109">
        <v>-60000</v>
      </c>
      <c r="J28" s="75">
        <v>-60000</v>
      </c>
      <c r="K28" s="75">
        <v>3100000</v>
      </c>
      <c r="L28" s="109">
        <v>3330640</v>
      </c>
      <c r="M28" s="110">
        <v>3510494.5600000005</v>
      </c>
      <c r="N28" s="127"/>
      <c r="O28" s="127"/>
      <c r="P28" s="127"/>
      <c r="Q28" s="127"/>
      <c r="R28" s="127"/>
      <c r="S28" s="127"/>
      <c r="T28" s="127"/>
      <c r="U28" s="127"/>
      <c r="V28" s="127"/>
    </row>
    <row r="29" spans="1:22" ht="12.75" customHeight="1" x14ac:dyDescent="0.25">
      <c r="A29" s="30" t="s">
        <v>695</v>
      </c>
      <c r="B29" s="136"/>
      <c r="C29" s="129">
        <v>0</v>
      </c>
      <c r="D29" s="109">
        <v>0</v>
      </c>
      <c r="E29" s="109">
        <v>0</v>
      </c>
      <c r="F29" s="109">
        <v>0</v>
      </c>
      <c r="G29" s="109">
        <v>0</v>
      </c>
      <c r="H29" s="109">
        <v>0</v>
      </c>
      <c r="I29" s="109">
        <v>0</v>
      </c>
      <c r="J29" s="75">
        <v>0</v>
      </c>
      <c r="K29" s="75">
        <v>0</v>
      </c>
      <c r="L29" s="109">
        <v>0</v>
      </c>
      <c r="M29" s="110">
        <v>0</v>
      </c>
      <c r="N29" s="127"/>
      <c r="O29" s="127"/>
      <c r="P29" s="127"/>
      <c r="Q29" s="127"/>
      <c r="R29" s="127"/>
      <c r="S29" s="127"/>
      <c r="T29" s="127"/>
      <c r="U29" s="127"/>
      <c r="V29" s="127"/>
    </row>
    <row r="30" spans="1:22" ht="12.75" customHeight="1" x14ac:dyDescent="0.25">
      <c r="A30" s="30" t="s">
        <v>594</v>
      </c>
      <c r="B30" s="136"/>
      <c r="C30" s="130">
        <v>394509</v>
      </c>
      <c r="D30" s="131">
        <v>0</v>
      </c>
      <c r="E30" s="131">
        <v>0</v>
      </c>
      <c r="F30" s="131">
        <v>0</v>
      </c>
      <c r="G30" s="131">
        <v>0</v>
      </c>
      <c r="H30" s="131">
        <v>0</v>
      </c>
      <c r="I30" s="131">
        <v>-7500</v>
      </c>
      <c r="J30" s="131">
        <v>-7500</v>
      </c>
      <c r="K30" s="131">
        <v>387009</v>
      </c>
      <c r="L30" s="131">
        <v>415812.48599999998</v>
      </c>
      <c r="M30" s="132">
        <v>438266.36024399998</v>
      </c>
      <c r="N30" s="127"/>
      <c r="O30" s="127"/>
      <c r="P30" s="127"/>
      <c r="Q30" s="127"/>
      <c r="R30" s="127"/>
      <c r="S30" s="127"/>
      <c r="T30" s="127"/>
      <c r="U30" s="127"/>
      <c r="V30" s="127"/>
    </row>
    <row r="31" spans="1:22" ht="12.75" customHeight="1" x14ac:dyDescent="0.25">
      <c r="A31" s="30" t="s">
        <v>595</v>
      </c>
      <c r="B31" s="136"/>
      <c r="C31" s="129">
        <v>886583</v>
      </c>
      <c r="D31" s="109">
        <v>0</v>
      </c>
      <c r="E31" s="109">
        <v>0</v>
      </c>
      <c r="F31" s="109">
        <v>0</v>
      </c>
      <c r="G31" s="109">
        <v>0</v>
      </c>
      <c r="H31" s="109">
        <v>0</v>
      </c>
      <c r="I31" s="109">
        <v>-382498</v>
      </c>
      <c r="J31" s="75">
        <v>-382498</v>
      </c>
      <c r="K31" s="75">
        <v>504085</v>
      </c>
      <c r="L31" s="109">
        <v>934458.48200000008</v>
      </c>
      <c r="M31" s="110">
        <v>984919.24002800009</v>
      </c>
      <c r="N31" s="127"/>
      <c r="O31" s="127"/>
      <c r="P31" s="127"/>
      <c r="Q31" s="127"/>
      <c r="R31" s="127"/>
      <c r="S31" s="127"/>
      <c r="T31" s="127"/>
      <c r="U31" s="127"/>
      <c r="V31" s="127"/>
    </row>
    <row r="32" spans="1:22" ht="12.75" customHeight="1" x14ac:dyDescent="0.25">
      <c r="A32" s="30" t="s">
        <v>696</v>
      </c>
      <c r="B32" s="136"/>
      <c r="C32" s="130">
        <v>0</v>
      </c>
      <c r="D32" s="131">
        <v>0</v>
      </c>
      <c r="E32" s="131">
        <v>0</v>
      </c>
      <c r="F32" s="131">
        <v>0</v>
      </c>
      <c r="G32" s="131">
        <v>0</v>
      </c>
      <c r="H32" s="131">
        <v>0</v>
      </c>
      <c r="I32" s="131">
        <v>0</v>
      </c>
      <c r="J32" s="137">
        <v>0</v>
      </c>
      <c r="K32" s="137">
        <v>0</v>
      </c>
      <c r="L32" s="131">
        <v>0</v>
      </c>
      <c r="M32" s="132">
        <v>0</v>
      </c>
      <c r="N32" s="127"/>
      <c r="O32" s="127"/>
      <c r="P32" s="127"/>
      <c r="Q32" s="127"/>
      <c r="R32" s="127"/>
      <c r="S32" s="127"/>
      <c r="T32" s="127"/>
      <c r="U32" s="127"/>
      <c r="V32" s="127"/>
    </row>
    <row r="33" spans="1:22" ht="12.75" customHeight="1" x14ac:dyDescent="0.25">
      <c r="A33" s="30" t="s">
        <v>697</v>
      </c>
      <c r="B33" s="136"/>
      <c r="C33" s="129">
        <v>0</v>
      </c>
      <c r="D33" s="109">
        <v>0</v>
      </c>
      <c r="E33" s="109">
        <v>0</v>
      </c>
      <c r="F33" s="109">
        <v>0</v>
      </c>
      <c r="G33" s="109">
        <v>0</v>
      </c>
      <c r="H33" s="109">
        <v>0</v>
      </c>
      <c r="I33" s="109">
        <v>0</v>
      </c>
      <c r="J33" s="75">
        <v>0</v>
      </c>
      <c r="K33" s="75">
        <v>0</v>
      </c>
      <c r="L33" s="109">
        <v>0</v>
      </c>
      <c r="M33" s="110">
        <v>0</v>
      </c>
      <c r="N33" s="127"/>
      <c r="O33" s="127"/>
      <c r="P33" s="127"/>
      <c r="Q33" s="127"/>
      <c r="R33" s="127"/>
      <c r="S33" s="127"/>
      <c r="T33" s="127"/>
      <c r="U33" s="127"/>
      <c r="V33" s="127"/>
    </row>
    <row r="34" spans="1:22" ht="12.75" customHeight="1" x14ac:dyDescent="0.25">
      <c r="A34" s="30" t="s">
        <v>698</v>
      </c>
      <c r="B34" s="136"/>
      <c r="C34" s="130">
        <v>1020000</v>
      </c>
      <c r="D34" s="131">
        <v>0</v>
      </c>
      <c r="E34" s="131">
        <v>0</v>
      </c>
      <c r="F34" s="131">
        <v>0</v>
      </c>
      <c r="G34" s="131">
        <v>0</v>
      </c>
      <c r="H34" s="131">
        <v>0</v>
      </c>
      <c r="I34" s="131">
        <v>-1020000</v>
      </c>
      <c r="J34" s="131">
        <v>-1020000</v>
      </c>
      <c r="K34" s="131">
        <v>0</v>
      </c>
      <c r="L34" s="131">
        <v>1075080</v>
      </c>
      <c r="M34" s="132">
        <v>1133134.32</v>
      </c>
      <c r="N34" s="127"/>
      <c r="O34" s="127"/>
      <c r="P34" s="127"/>
      <c r="Q34" s="127"/>
      <c r="R34" s="127"/>
      <c r="S34" s="127"/>
      <c r="T34" s="127"/>
      <c r="U34" s="127"/>
      <c r="V34" s="127"/>
    </row>
    <row r="35" spans="1:22" ht="12.75" customHeight="1" x14ac:dyDescent="0.25">
      <c r="A35" s="30" t="s">
        <v>699</v>
      </c>
      <c r="B35" s="136"/>
      <c r="C35" s="129">
        <v>0</v>
      </c>
      <c r="D35" s="109">
        <v>0</v>
      </c>
      <c r="E35" s="109">
        <v>0</v>
      </c>
      <c r="F35" s="109">
        <v>0</v>
      </c>
      <c r="G35" s="109">
        <v>0</v>
      </c>
      <c r="H35" s="109">
        <v>0</v>
      </c>
      <c r="I35" s="109">
        <v>0</v>
      </c>
      <c r="J35" s="75">
        <v>0</v>
      </c>
      <c r="K35" s="75">
        <v>0</v>
      </c>
      <c r="L35" s="109">
        <v>0</v>
      </c>
      <c r="M35" s="110">
        <v>0</v>
      </c>
      <c r="N35" s="127"/>
      <c r="O35" s="127"/>
      <c r="P35" s="127"/>
      <c r="Q35" s="127"/>
      <c r="R35" s="127"/>
      <c r="S35" s="127"/>
      <c r="T35" s="127"/>
      <c r="U35" s="127"/>
      <c r="V35" s="127"/>
    </row>
    <row r="36" spans="1:22" ht="12.75" customHeight="1" x14ac:dyDescent="0.25">
      <c r="A36" s="30" t="s">
        <v>598</v>
      </c>
      <c r="B36" s="136"/>
      <c r="C36" s="130">
        <v>35381134</v>
      </c>
      <c r="D36" s="131">
        <v>0</v>
      </c>
      <c r="E36" s="131">
        <v>0</v>
      </c>
      <c r="F36" s="131">
        <v>0</v>
      </c>
      <c r="G36" s="131">
        <v>0</v>
      </c>
      <c r="H36" s="131">
        <v>0</v>
      </c>
      <c r="I36" s="131">
        <v>7347822</v>
      </c>
      <c r="J36" s="75">
        <v>7347822</v>
      </c>
      <c r="K36" s="75">
        <v>42728956</v>
      </c>
      <c r="L36" s="131">
        <v>36141629.667999998</v>
      </c>
      <c r="M36" s="132">
        <v>38119389.892647997</v>
      </c>
      <c r="N36" s="127"/>
      <c r="O36" s="1106"/>
      <c r="P36" s="127"/>
      <c r="Q36" s="127"/>
      <c r="R36" s="127"/>
      <c r="S36" s="127"/>
      <c r="T36" s="127"/>
      <c r="U36" s="127"/>
      <c r="V36" s="127"/>
    </row>
    <row r="37" spans="1:22" ht="12.75" customHeight="1" x14ac:dyDescent="0.25">
      <c r="A37" s="30" t="s">
        <v>700</v>
      </c>
      <c r="B37" s="136"/>
      <c r="C37" s="129">
        <v>0</v>
      </c>
      <c r="D37" s="109">
        <v>0</v>
      </c>
      <c r="E37" s="109">
        <v>0</v>
      </c>
      <c r="F37" s="109">
        <v>0</v>
      </c>
      <c r="G37" s="109">
        <v>0</v>
      </c>
      <c r="H37" s="109">
        <v>0</v>
      </c>
      <c r="I37" s="109">
        <v>0</v>
      </c>
      <c r="J37" s="75">
        <v>0</v>
      </c>
      <c r="K37" s="75">
        <v>0</v>
      </c>
      <c r="L37" s="109">
        <v>0</v>
      </c>
      <c r="M37" s="110">
        <v>0</v>
      </c>
      <c r="N37" s="127"/>
      <c r="O37" s="127"/>
      <c r="P37" s="127"/>
      <c r="Q37" s="127"/>
      <c r="R37" s="127"/>
      <c r="S37" s="127"/>
      <c r="T37" s="127"/>
      <c r="U37" s="127"/>
      <c r="V37" s="127"/>
    </row>
    <row r="38" spans="1:22" ht="12.75" customHeight="1" x14ac:dyDescent="0.25">
      <c r="A38" s="162" t="s">
        <v>599</v>
      </c>
      <c r="B38" s="79"/>
      <c r="C38" s="80">
        <v>50647611</v>
      </c>
      <c r="D38" s="81">
        <v>0</v>
      </c>
      <c r="E38" s="81">
        <v>-1125372</v>
      </c>
      <c r="F38" s="81">
        <v>0</v>
      </c>
      <c r="G38" s="81">
        <v>0</v>
      </c>
      <c r="H38" s="81">
        <v>0</v>
      </c>
      <c r="I38" s="81">
        <v>7367108.0600000005</v>
      </c>
      <c r="J38" s="81">
        <v>6241736.0600000005</v>
      </c>
      <c r="K38" s="81">
        <v>56889347.060000002</v>
      </c>
      <c r="L38" s="81">
        <v>52366971.816</v>
      </c>
      <c r="M38" s="82">
        <v>55364520.233159997</v>
      </c>
      <c r="N38" s="127"/>
      <c r="O38" s="127"/>
      <c r="P38" s="127"/>
      <c r="Q38" s="127"/>
      <c r="R38" s="127"/>
      <c r="S38" s="127"/>
      <c r="T38" s="127"/>
      <c r="U38" s="127"/>
      <c r="V38" s="127"/>
    </row>
    <row r="39" spans="1:22" ht="5.0999999999999996" customHeight="1" x14ac:dyDescent="0.25">
      <c r="A39" s="135"/>
      <c r="B39" s="73"/>
      <c r="C39" s="74"/>
      <c r="D39" s="75"/>
      <c r="E39" s="75"/>
      <c r="F39" s="75"/>
      <c r="G39" s="75"/>
      <c r="H39" s="75"/>
      <c r="I39" s="75"/>
      <c r="J39" s="75"/>
      <c r="K39" s="75"/>
      <c r="L39" s="75"/>
      <c r="M39" s="76"/>
      <c r="N39" s="127"/>
      <c r="O39" s="127"/>
      <c r="P39" s="127"/>
      <c r="Q39" s="127"/>
      <c r="R39" s="127"/>
      <c r="S39" s="127"/>
      <c r="T39" s="127"/>
      <c r="U39" s="127"/>
      <c r="V39" s="127"/>
    </row>
    <row r="40" spans="1:22" ht="12.75" customHeight="1" x14ac:dyDescent="0.25">
      <c r="A40" s="138" t="s">
        <v>600</v>
      </c>
      <c r="B40" s="73"/>
      <c r="C40" s="139">
        <v>2692077</v>
      </c>
      <c r="D40" s="140">
        <v>0</v>
      </c>
      <c r="E40" s="140">
        <v>1125372</v>
      </c>
      <c r="F40" s="140">
        <v>0</v>
      </c>
      <c r="G40" s="140">
        <v>0</v>
      </c>
      <c r="H40" s="140">
        <v>870000</v>
      </c>
      <c r="I40" s="140">
        <v>-3680320.7500000019</v>
      </c>
      <c r="J40" s="140">
        <v>-1684948.7500000019</v>
      </c>
      <c r="K40" s="140">
        <v>1007128.25</v>
      </c>
      <c r="L40" s="140">
        <v>3694082.4360000044</v>
      </c>
      <c r="M40" s="141">
        <v>6035565.0684479997</v>
      </c>
      <c r="N40" s="127"/>
      <c r="O40" s="127"/>
      <c r="P40" s="127"/>
      <c r="Q40" s="127"/>
      <c r="R40" s="127"/>
      <c r="S40" s="127"/>
      <c r="T40" s="127"/>
      <c r="U40" s="127"/>
      <c r="V40" s="127"/>
    </row>
    <row r="41" spans="1:22" ht="12.75" customHeight="1" x14ac:dyDescent="0.25">
      <c r="A41" s="128" t="s">
        <v>601</v>
      </c>
      <c r="B41" s="73"/>
      <c r="C41" s="129">
        <v>0</v>
      </c>
      <c r="D41" s="109">
        <v>0</v>
      </c>
      <c r="E41" s="109">
        <v>0</v>
      </c>
      <c r="F41" s="109">
        <v>0</v>
      </c>
      <c r="G41" s="109">
        <v>0</v>
      </c>
      <c r="H41" s="109">
        <v>0</v>
      </c>
      <c r="I41" s="109">
        <v>0</v>
      </c>
      <c r="J41" s="75">
        <v>0</v>
      </c>
      <c r="K41" s="75">
        <v>0</v>
      </c>
      <c r="L41" s="109">
        <v>0</v>
      </c>
      <c r="M41" s="110">
        <v>0</v>
      </c>
      <c r="N41" s="127"/>
      <c r="O41" s="127"/>
      <c r="P41" s="127"/>
      <c r="Q41" s="127"/>
      <c r="R41" s="127"/>
      <c r="S41" s="127"/>
      <c r="T41" s="127"/>
      <c r="U41" s="127"/>
      <c r="V41" s="127"/>
    </row>
    <row r="42" spans="1:22" ht="12.75" customHeight="1" x14ac:dyDescent="0.25">
      <c r="A42" s="128" t="s">
        <v>701</v>
      </c>
      <c r="B42" s="73"/>
      <c r="C42" s="129">
        <v>0</v>
      </c>
      <c r="D42" s="109">
        <v>0</v>
      </c>
      <c r="E42" s="109">
        <v>0</v>
      </c>
      <c r="F42" s="109">
        <v>0</v>
      </c>
      <c r="G42" s="109">
        <v>0</v>
      </c>
      <c r="H42" s="109">
        <v>0</v>
      </c>
      <c r="I42" s="109">
        <v>0</v>
      </c>
      <c r="J42" s="75">
        <v>0</v>
      </c>
      <c r="K42" s="75">
        <v>0</v>
      </c>
      <c r="L42" s="109">
        <v>0</v>
      </c>
      <c r="M42" s="110">
        <v>0</v>
      </c>
      <c r="N42" s="127"/>
      <c r="O42" s="127"/>
      <c r="P42" s="127"/>
      <c r="Q42" s="127"/>
      <c r="R42" s="127"/>
      <c r="S42" s="127"/>
      <c r="T42" s="127"/>
      <c r="U42" s="127"/>
      <c r="V42" s="127"/>
    </row>
    <row r="43" spans="1:22" ht="12.75" customHeight="1" x14ac:dyDescent="0.25">
      <c r="A43" s="128" t="s">
        <v>702</v>
      </c>
      <c r="B43" s="73"/>
      <c r="C43" s="129">
        <v>0</v>
      </c>
      <c r="D43" s="143">
        <v>0</v>
      </c>
      <c r="E43" s="143">
        <v>0</v>
      </c>
      <c r="F43" s="143">
        <v>0</v>
      </c>
      <c r="G43" s="143">
        <v>0</v>
      </c>
      <c r="H43" s="143">
        <v>0</v>
      </c>
      <c r="I43" s="143">
        <v>0</v>
      </c>
      <c r="J43" s="144">
        <v>0</v>
      </c>
      <c r="K43" s="144">
        <v>0</v>
      </c>
      <c r="L43" s="109">
        <v>0</v>
      </c>
      <c r="M43" s="110">
        <v>0</v>
      </c>
      <c r="N43" s="127"/>
      <c r="O43" s="127"/>
      <c r="P43" s="127"/>
      <c r="Q43" s="127"/>
      <c r="R43" s="127"/>
      <c r="S43" s="127"/>
      <c r="T43" s="127"/>
      <c r="U43" s="127"/>
      <c r="V43" s="127"/>
    </row>
    <row r="44" spans="1:22" x14ac:dyDescent="0.25">
      <c r="A44" s="134" t="s">
        <v>703</v>
      </c>
      <c r="B44" s="73"/>
      <c r="C44" s="1140">
        <v>2692077</v>
      </c>
      <c r="D44" s="146">
        <v>0</v>
      </c>
      <c r="E44" s="146">
        <v>1125372</v>
      </c>
      <c r="F44" s="146">
        <v>0</v>
      </c>
      <c r="G44" s="146">
        <v>0</v>
      </c>
      <c r="H44" s="146">
        <v>870000</v>
      </c>
      <c r="I44" s="146">
        <v>-3680320.7500000019</v>
      </c>
      <c r="J44" s="146">
        <v>-1684948.7500000019</v>
      </c>
      <c r="K44" s="146">
        <v>1007128.25</v>
      </c>
      <c r="L44" s="146">
        <v>3694082.4360000044</v>
      </c>
      <c r="M44" s="147">
        <v>6035565.0684479997</v>
      </c>
      <c r="N44" s="127"/>
      <c r="O44" s="127"/>
      <c r="P44" s="127"/>
      <c r="Q44" s="127"/>
      <c r="R44" s="127"/>
      <c r="S44" s="127"/>
      <c r="T44" s="127"/>
      <c r="U44" s="127"/>
      <c r="V44" s="127"/>
    </row>
    <row r="45" spans="1:22" ht="12.75" customHeight="1" x14ac:dyDescent="0.25">
      <c r="A45" s="128" t="s">
        <v>704</v>
      </c>
      <c r="B45" s="73"/>
      <c r="C45" s="129"/>
      <c r="D45" s="109"/>
      <c r="E45" s="109"/>
      <c r="F45" s="109"/>
      <c r="G45" s="109"/>
      <c r="H45" s="109"/>
      <c r="I45" s="109"/>
      <c r="J45" s="75">
        <v>0</v>
      </c>
      <c r="K45" s="75">
        <v>0</v>
      </c>
      <c r="L45" s="109"/>
      <c r="M45" s="110"/>
      <c r="N45" s="127"/>
      <c r="O45" s="127"/>
      <c r="P45" s="127"/>
      <c r="Q45" s="127"/>
      <c r="R45" s="127"/>
      <c r="S45" s="127"/>
      <c r="T45" s="127"/>
      <c r="U45" s="127"/>
      <c r="V45" s="127"/>
    </row>
    <row r="46" spans="1:22" ht="12.75" customHeight="1" x14ac:dyDescent="0.25">
      <c r="A46" s="138" t="s">
        <v>705</v>
      </c>
      <c r="B46" s="148"/>
      <c r="C46" s="149">
        <v>2692077</v>
      </c>
      <c r="D46" s="150">
        <v>0</v>
      </c>
      <c r="E46" s="150">
        <v>1125372</v>
      </c>
      <c r="F46" s="150">
        <v>0</v>
      </c>
      <c r="G46" s="150">
        <v>0</v>
      </c>
      <c r="H46" s="150">
        <v>870000</v>
      </c>
      <c r="I46" s="150">
        <v>-3680320.7500000019</v>
      </c>
      <c r="J46" s="150">
        <v>-1684948.7500000019</v>
      </c>
      <c r="K46" s="150">
        <v>1007128.25</v>
      </c>
      <c r="L46" s="150">
        <v>3694082.4360000044</v>
      </c>
      <c r="M46" s="151">
        <v>6035565.0684479997</v>
      </c>
      <c r="N46" s="127"/>
      <c r="O46" s="127"/>
      <c r="P46" s="127"/>
      <c r="Q46" s="127"/>
      <c r="R46" s="127"/>
      <c r="S46" s="127"/>
      <c r="T46" s="127"/>
      <c r="U46" s="127"/>
      <c r="V46" s="127"/>
    </row>
    <row r="47" spans="1:22" ht="12.75" customHeight="1" x14ac:dyDescent="0.25">
      <c r="A47" s="128" t="s">
        <v>706</v>
      </c>
      <c r="B47" s="73"/>
      <c r="C47" s="142"/>
      <c r="D47" s="143"/>
      <c r="E47" s="143"/>
      <c r="F47" s="143"/>
      <c r="G47" s="143"/>
      <c r="H47" s="143"/>
      <c r="I47" s="143"/>
      <c r="J47" s="144">
        <v>0</v>
      </c>
      <c r="K47" s="144">
        <v>0</v>
      </c>
      <c r="L47" s="143"/>
      <c r="M47" s="112"/>
      <c r="N47" s="127"/>
      <c r="O47" s="127"/>
      <c r="P47" s="127"/>
      <c r="Q47" s="127"/>
      <c r="R47" s="127"/>
      <c r="S47" s="127"/>
      <c r="T47" s="127"/>
      <c r="U47" s="127"/>
      <c r="V47" s="127"/>
    </row>
    <row r="48" spans="1:22" x14ac:dyDescent="0.25">
      <c r="A48" s="134" t="s">
        <v>1177</v>
      </c>
      <c r="B48" s="73"/>
      <c r="C48" s="145">
        <v>2692077</v>
      </c>
      <c r="D48" s="146">
        <v>0</v>
      </c>
      <c r="E48" s="146">
        <v>1125372</v>
      </c>
      <c r="F48" s="146">
        <v>0</v>
      </c>
      <c r="G48" s="146">
        <v>0</v>
      </c>
      <c r="H48" s="146">
        <v>870000</v>
      </c>
      <c r="I48" s="146">
        <v>-3680320.7500000019</v>
      </c>
      <c r="J48" s="146">
        <v>-1684948.7500000019</v>
      </c>
      <c r="K48" s="146">
        <v>1007128.25</v>
      </c>
      <c r="L48" s="146">
        <v>3694082.4360000044</v>
      </c>
      <c r="M48" s="147">
        <v>6035565.0684479997</v>
      </c>
      <c r="N48" s="127"/>
      <c r="O48" s="127"/>
      <c r="P48" s="127"/>
      <c r="Q48" s="127"/>
      <c r="R48" s="127"/>
      <c r="S48" s="127"/>
      <c r="T48" s="127"/>
      <c r="U48" s="127"/>
      <c r="V48" s="127"/>
    </row>
    <row r="49" spans="1:22" ht="12.75" customHeight="1" x14ac:dyDescent="0.25">
      <c r="A49" s="152" t="s">
        <v>604</v>
      </c>
      <c r="B49" s="153"/>
      <c r="C49" s="129"/>
      <c r="D49" s="109"/>
      <c r="E49" s="109"/>
      <c r="F49" s="109"/>
      <c r="G49" s="109"/>
      <c r="H49" s="109"/>
      <c r="I49" s="109"/>
      <c r="J49" s="75">
        <v>0</v>
      </c>
      <c r="K49" s="75">
        <v>0</v>
      </c>
      <c r="L49" s="109"/>
      <c r="M49" s="110"/>
      <c r="N49" s="127"/>
      <c r="O49" s="127"/>
      <c r="P49" s="127"/>
      <c r="Q49" s="127"/>
      <c r="R49" s="127"/>
      <c r="S49" s="127"/>
      <c r="T49" s="127"/>
      <c r="U49" s="127"/>
      <c r="V49" s="127"/>
    </row>
    <row r="50" spans="1:22" ht="12.75" customHeight="1" x14ac:dyDescent="0.25">
      <c r="A50" s="154" t="s">
        <v>605</v>
      </c>
      <c r="B50" s="155"/>
      <c r="C50" s="156">
        <v>2692077</v>
      </c>
      <c r="D50" s="116">
        <v>0</v>
      </c>
      <c r="E50" s="116">
        <v>1125372</v>
      </c>
      <c r="F50" s="116">
        <v>0</v>
      </c>
      <c r="G50" s="116">
        <v>0</v>
      </c>
      <c r="H50" s="116">
        <v>870000</v>
      </c>
      <c r="I50" s="116">
        <v>-3680320.7500000019</v>
      </c>
      <c r="J50" s="116">
        <v>-1684948.7500000019</v>
      </c>
      <c r="K50" s="116">
        <v>1007128.25</v>
      </c>
      <c r="L50" s="116">
        <v>3694082.4360000044</v>
      </c>
      <c r="M50" s="117">
        <v>6035565.0684479997</v>
      </c>
      <c r="N50" s="127"/>
      <c r="O50" s="127"/>
      <c r="P50" s="127"/>
      <c r="Q50" s="127"/>
      <c r="R50" s="127"/>
      <c r="S50" s="127"/>
      <c r="T50" s="127"/>
      <c r="U50" s="127"/>
      <c r="V50" s="127"/>
    </row>
    <row r="51" spans="1:22" ht="12.75" customHeight="1" x14ac:dyDescent="0.25">
      <c r="A51" s="157" t="s">
        <v>549</v>
      </c>
      <c r="B51" s="93"/>
      <c r="C51" s="96"/>
      <c r="D51" s="96"/>
      <c r="E51" s="96"/>
      <c r="F51" s="96"/>
      <c r="G51" s="96"/>
      <c r="H51" s="96"/>
      <c r="I51" s="96"/>
      <c r="J51" s="96"/>
      <c r="K51" s="96"/>
      <c r="L51" s="96"/>
      <c r="M51" s="96"/>
      <c r="N51" s="127"/>
      <c r="O51" s="127"/>
      <c r="P51" s="127"/>
      <c r="Q51" s="127"/>
      <c r="R51" s="127"/>
      <c r="S51" s="127"/>
      <c r="T51" s="127"/>
      <c r="U51" s="127"/>
      <c r="V51" s="127"/>
    </row>
    <row r="52" spans="1:22" ht="12.75" customHeight="1" x14ac:dyDescent="0.25">
      <c r="A52" s="99" t="s">
        <v>707</v>
      </c>
      <c r="B52" s="93"/>
      <c r="C52" s="96"/>
      <c r="D52" s="96"/>
      <c r="E52" s="96"/>
      <c r="F52" s="96"/>
      <c r="G52" s="96"/>
      <c r="H52" s="96"/>
      <c r="I52" s="96"/>
      <c r="J52" s="96"/>
      <c r="K52" s="96"/>
      <c r="L52" s="96"/>
      <c r="M52" s="96"/>
      <c r="N52" s="127"/>
      <c r="O52" s="127"/>
      <c r="P52" s="127"/>
      <c r="Q52" s="127"/>
      <c r="R52" s="127"/>
      <c r="S52" s="127"/>
      <c r="T52" s="127"/>
      <c r="U52" s="127"/>
      <c r="V52" s="127"/>
    </row>
    <row r="53" spans="1:22" ht="12.75" customHeight="1" x14ac:dyDescent="0.25">
      <c r="A53" s="158" t="s">
        <v>1178</v>
      </c>
      <c r="B53" s="159"/>
      <c r="C53" s="94"/>
      <c r="D53" s="96"/>
      <c r="E53" s="96"/>
      <c r="F53" s="96"/>
      <c r="G53" s="96"/>
      <c r="H53" s="96"/>
      <c r="I53" s="96"/>
      <c r="J53" s="96"/>
      <c r="K53" s="96"/>
      <c r="L53" s="96"/>
      <c r="M53" s="96"/>
      <c r="N53" s="127"/>
      <c r="O53" s="127"/>
      <c r="P53" s="127"/>
      <c r="Q53" s="127"/>
      <c r="R53" s="127"/>
      <c r="S53" s="127"/>
      <c r="T53" s="127"/>
      <c r="U53" s="127"/>
      <c r="V53" s="127"/>
    </row>
    <row r="54" spans="1:22" ht="12.75" customHeight="1" x14ac:dyDescent="0.25">
      <c r="A54" s="1215" t="s">
        <v>1101</v>
      </c>
      <c r="B54" s="1215"/>
      <c r="C54" s="1215"/>
      <c r="D54" s="1215"/>
      <c r="E54" s="1215"/>
      <c r="F54" s="1215"/>
      <c r="G54" s="1215"/>
      <c r="H54" s="1215"/>
      <c r="I54" s="1215"/>
      <c r="J54" s="1215"/>
      <c r="K54" s="1215"/>
      <c r="L54" s="1215"/>
      <c r="M54" s="1215"/>
      <c r="N54" s="127"/>
      <c r="O54" s="127"/>
      <c r="P54" s="127"/>
      <c r="Q54" s="127"/>
      <c r="R54" s="127"/>
      <c r="S54" s="127"/>
      <c r="T54" s="127"/>
      <c r="U54" s="127"/>
      <c r="V54" s="127"/>
    </row>
    <row r="55" spans="1:22" ht="27.75" customHeight="1" x14ac:dyDescent="0.25">
      <c r="A55" s="1215" t="s">
        <v>1170</v>
      </c>
      <c r="B55" s="1215"/>
      <c r="C55" s="1215"/>
      <c r="D55" s="1215"/>
      <c r="E55" s="1215"/>
      <c r="F55" s="1215"/>
      <c r="G55" s="1215"/>
      <c r="H55" s="1215"/>
      <c r="I55" s="1215"/>
      <c r="J55" s="1215"/>
      <c r="K55" s="1215"/>
      <c r="L55" s="1215"/>
      <c r="M55" s="1215"/>
      <c r="N55" s="127"/>
      <c r="O55" s="127"/>
      <c r="P55" s="127"/>
      <c r="Q55" s="127"/>
      <c r="R55" s="127"/>
      <c r="S55" s="127"/>
      <c r="T55" s="127"/>
      <c r="U55" s="127"/>
      <c r="V55" s="127"/>
    </row>
    <row r="56" spans="1:22" ht="12.75" customHeight="1" x14ac:dyDescent="0.25">
      <c r="A56" s="1209" t="s">
        <v>1171</v>
      </c>
      <c r="B56" s="1215"/>
      <c r="C56" s="1209"/>
      <c r="D56" s="1209"/>
      <c r="E56" s="1209"/>
      <c r="F56" s="1209"/>
      <c r="G56" s="1209"/>
      <c r="H56" s="1209"/>
      <c r="I56" s="1209"/>
      <c r="J56" s="1209"/>
      <c r="K56" s="1209"/>
      <c r="L56" s="1209"/>
      <c r="M56" s="1209"/>
      <c r="N56" s="127"/>
      <c r="O56" s="127"/>
      <c r="P56" s="127"/>
      <c r="Q56" s="127"/>
      <c r="R56" s="127"/>
      <c r="S56" s="127"/>
      <c r="T56" s="127"/>
      <c r="U56" s="127"/>
      <c r="V56" s="127"/>
    </row>
    <row r="57" spans="1:22" ht="12.75" customHeight="1" x14ac:dyDescent="0.25">
      <c r="A57" s="1209" t="s">
        <v>1172</v>
      </c>
      <c r="B57" s="1209"/>
      <c r="C57" s="1209"/>
      <c r="D57" s="1209"/>
      <c r="E57" s="1209"/>
      <c r="F57" s="1209"/>
      <c r="G57" s="1209"/>
      <c r="H57" s="1209"/>
      <c r="I57" s="1209"/>
      <c r="J57" s="1209"/>
      <c r="K57" s="1209"/>
      <c r="L57" s="1209"/>
      <c r="M57" s="1209"/>
      <c r="N57" s="127"/>
      <c r="O57" s="127"/>
      <c r="P57" s="127"/>
      <c r="Q57" s="127"/>
      <c r="R57" s="127"/>
      <c r="S57" s="127"/>
      <c r="T57" s="127"/>
      <c r="U57" s="127"/>
      <c r="V57" s="127"/>
    </row>
    <row r="58" spans="1:22" ht="12.75" customHeight="1" x14ac:dyDescent="0.25">
      <c r="A58" s="99" t="s">
        <v>1173</v>
      </c>
      <c r="B58" s="93"/>
      <c r="C58" s="96"/>
      <c r="D58" s="96"/>
      <c r="E58" s="96"/>
      <c r="F58" s="96"/>
      <c r="G58" s="96"/>
      <c r="H58" s="96"/>
      <c r="I58" s="96"/>
      <c r="J58" s="96"/>
      <c r="K58" s="96"/>
      <c r="L58" s="96"/>
      <c r="M58" s="96"/>
      <c r="N58" s="127"/>
      <c r="O58" s="127"/>
      <c r="P58" s="127"/>
      <c r="Q58" s="127"/>
      <c r="R58" s="127"/>
      <c r="S58" s="127"/>
      <c r="T58" s="127"/>
      <c r="U58" s="127"/>
      <c r="V58" s="127"/>
    </row>
    <row r="59" spans="1:22" ht="27" customHeight="1" x14ac:dyDescent="0.25">
      <c r="A59" s="1209" t="s">
        <v>1174</v>
      </c>
      <c r="B59" s="1209"/>
      <c r="C59" s="1209"/>
      <c r="D59" s="1209"/>
      <c r="E59" s="1209"/>
      <c r="F59" s="1209"/>
      <c r="G59" s="1209"/>
      <c r="H59" s="1209"/>
      <c r="I59" s="1209"/>
      <c r="J59" s="1209"/>
      <c r="K59" s="1209"/>
      <c r="L59" s="1209"/>
      <c r="M59" s="1209"/>
      <c r="N59" s="127"/>
      <c r="O59" s="127"/>
      <c r="P59" s="127"/>
      <c r="Q59" s="127"/>
      <c r="R59" s="127"/>
      <c r="S59" s="127"/>
      <c r="T59" s="127"/>
      <c r="U59" s="127"/>
      <c r="V59" s="127"/>
    </row>
    <row r="60" spans="1:22" ht="12.75" customHeight="1" x14ac:dyDescent="0.25">
      <c r="A60" s="99" t="s">
        <v>642</v>
      </c>
      <c r="B60" s="93"/>
      <c r="C60" s="96"/>
      <c r="D60" s="96"/>
      <c r="E60" s="96"/>
      <c r="F60" s="96"/>
      <c r="G60" s="96"/>
      <c r="H60" s="96"/>
      <c r="I60" s="96"/>
      <c r="J60" s="96"/>
      <c r="K60" s="96"/>
      <c r="L60" s="96"/>
      <c r="M60" s="96"/>
      <c r="N60" s="127"/>
      <c r="O60" s="127"/>
      <c r="P60" s="127"/>
      <c r="Q60" s="127"/>
      <c r="R60" s="127"/>
      <c r="S60" s="127"/>
      <c r="T60" s="127"/>
      <c r="U60" s="127"/>
      <c r="V60" s="127"/>
    </row>
    <row r="61" spans="1:22" ht="12.75" customHeight="1" x14ac:dyDescent="0.25">
      <c r="A61" s="1209" t="s">
        <v>643</v>
      </c>
      <c r="B61" s="1224"/>
      <c r="C61" s="1224"/>
      <c r="D61" s="1224"/>
      <c r="E61" s="1224"/>
      <c r="F61" s="1224"/>
      <c r="G61" s="1224"/>
      <c r="H61" s="1224"/>
      <c r="I61" s="1224"/>
      <c r="J61" s="1224"/>
      <c r="K61" s="1224"/>
      <c r="L61" s="1224"/>
      <c r="M61" s="1209"/>
      <c r="N61" s="127"/>
      <c r="O61" s="127"/>
      <c r="P61" s="127"/>
      <c r="Q61" s="127"/>
      <c r="R61" s="127"/>
      <c r="S61" s="127"/>
      <c r="T61" s="127"/>
      <c r="U61" s="127"/>
      <c r="V61" s="127"/>
    </row>
    <row r="62" spans="1:22" ht="11.25" customHeight="1" x14ac:dyDescent="0.25">
      <c r="A62" s="1225"/>
      <c r="B62" s="1225"/>
      <c r="C62" s="1225"/>
      <c r="D62" s="1225"/>
      <c r="E62" s="1225"/>
      <c r="F62" s="1225"/>
      <c r="G62" s="1225"/>
      <c r="H62" s="1225"/>
      <c r="I62" s="1225"/>
      <c r="J62" s="1225"/>
      <c r="K62" s="1225"/>
      <c r="L62" s="1225"/>
      <c r="M62" s="1225"/>
      <c r="N62" s="127"/>
      <c r="O62" s="127"/>
      <c r="P62" s="127"/>
      <c r="Q62" s="127"/>
      <c r="R62" s="127"/>
      <c r="S62" s="127"/>
      <c r="T62" s="127"/>
      <c r="U62" s="127"/>
      <c r="V62" s="127"/>
    </row>
    <row r="63" spans="1:22" ht="11.25" customHeight="1" x14ac:dyDescent="0.25">
      <c r="A63" s="121" t="s">
        <v>708</v>
      </c>
      <c r="B63" s="93"/>
      <c r="C63" s="102">
        <v>53339688</v>
      </c>
      <c r="D63" s="102">
        <v>0</v>
      </c>
      <c r="E63" s="102">
        <v>0</v>
      </c>
      <c r="F63" s="102">
        <v>0</v>
      </c>
      <c r="G63" s="102">
        <v>0</v>
      </c>
      <c r="H63" s="102">
        <v>870000</v>
      </c>
      <c r="I63" s="102">
        <v>3686787.3099999987</v>
      </c>
      <c r="J63" s="102">
        <v>4556787.3099999987</v>
      </c>
      <c r="K63" s="102">
        <v>57896475.310000002</v>
      </c>
      <c r="L63" s="102">
        <v>56061054.252000004</v>
      </c>
      <c r="M63" s="102">
        <v>61400085.301607996</v>
      </c>
      <c r="N63" s="127"/>
      <c r="O63" s="127"/>
      <c r="P63" s="127"/>
      <c r="Q63" s="127"/>
      <c r="R63" s="127"/>
      <c r="S63" s="127"/>
      <c r="T63" s="127"/>
      <c r="U63" s="127"/>
      <c r="V63" s="127"/>
    </row>
    <row r="64" spans="1:22" ht="11.25" customHeight="1" x14ac:dyDescent="0.25">
      <c r="A64" s="101"/>
      <c r="B64" s="93"/>
      <c r="C64" s="84"/>
      <c r="D64" s="84"/>
      <c r="E64" s="84"/>
      <c r="F64" s="84"/>
      <c r="G64" s="84"/>
      <c r="H64" s="84"/>
      <c r="I64" s="84"/>
      <c r="J64" s="84"/>
      <c r="K64" s="84"/>
      <c r="L64" s="84"/>
      <c r="M64" s="84"/>
      <c r="N64" s="127"/>
      <c r="O64" s="127"/>
      <c r="P64" s="127"/>
      <c r="Q64" s="127"/>
      <c r="R64" s="127"/>
      <c r="S64" s="127"/>
      <c r="T64" s="127"/>
      <c r="U64" s="127"/>
      <c r="V64" s="127"/>
    </row>
    <row r="65" spans="1:22" ht="11.25" customHeight="1" x14ac:dyDescent="0.25">
      <c r="A65" s="101"/>
      <c r="B65" s="93"/>
      <c r="C65" s="102"/>
      <c r="D65" s="102"/>
      <c r="E65" s="102"/>
      <c r="F65" s="102"/>
      <c r="G65" s="102"/>
      <c r="H65" s="102"/>
      <c r="I65" s="102"/>
      <c r="J65" s="102"/>
      <c r="K65" s="102"/>
      <c r="L65" s="102"/>
      <c r="M65" s="102"/>
      <c r="N65" s="127"/>
      <c r="O65" s="127"/>
      <c r="P65" s="127"/>
      <c r="Q65" s="127"/>
      <c r="R65" s="127"/>
      <c r="S65" s="127"/>
      <c r="T65" s="127"/>
      <c r="U65" s="127"/>
      <c r="V65" s="127"/>
    </row>
    <row r="66" spans="1:22" ht="11.25" customHeight="1" x14ac:dyDescent="0.25">
      <c r="A66" s="101"/>
      <c r="B66" s="93"/>
      <c r="C66" s="102"/>
      <c r="D66" s="102"/>
      <c r="E66" s="102"/>
      <c r="F66" s="102"/>
      <c r="G66" s="102"/>
      <c r="H66" s="102"/>
      <c r="I66" s="102"/>
      <c r="J66" s="102"/>
      <c r="K66" s="102"/>
      <c r="L66" s="102"/>
      <c r="M66" s="102"/>
      <c r="N66" s="127"/>
      <c r="O66" s="127"/>
      <c r="P66" s="127"/>
      <c r="Q66" s="127"/>
      <c r="R66" s="127"/>
      <c r="S66" s="127"/>
      <c r="T66" s="127"/>
      <c r="U66" s="127"/>
      <c r="V66" s="127"/>
    </row>
    <row r="67" spans="1:22" ht="11.25" customHeight="1" x14ac:dyDescent="0.25">
      <c r="A67" s="101"/>
      <c r="B67" s="93"/>
      <c r="C67" s="102"/>
      <c r="D67" s="102"/>
      <c r="E67" s="102"/>
      <c r="F67" s="102"/>
      <c r="G67" s="102"/>
      <c r="H67" s="102"/>
      <c r="I67" s="102"/>
      <c r="J67" s="102"/>
      <c r="K67" s="102"/>
      <c r="L67" s="102"/>
      <c r="M67" s="102"/>
      <c r="N67" s="127"/>
      <c r="O67" s="127"/>
      <c r="P67" s="127"/>
      <c r="Q67" s="127"/>
      <c r="R67" s="127"/>
      <c r="S67" s="127"/>
      <c r="T67" s="127"/>
      <c r="U67" s="127"/>
      <c r="V67" s="127"/>
    </row>
    <row r="68" spans="1:22" ht="11.25" customHeight="1" x14ac:dyDescent="0.25">
      <c r="B68" s="5"/>
      <c r="N68" s="127"/>
      <c r="O68" s="127"/>
      <c r="P68" s="127"/>
      <c r="Q68" s="127"/>
      <c r="R68" s="127"/>
      <c r="S68" s="127"/>
      <c r="T68" s="127"/>
      <c r="U68" s="127"/>
      <c r="V68" s="127"/>
    </row>
    <row r="69" spans="1:22" ht="11.25" customHeight="1" x14ac:dyDescent="0.25">
      <c r="B69" s="5"/>
      <c r="N69" s="127"/>
      <c r="O69" s="127"/>
      <c r="P69" s="127"/>
      <c r="Q69" s="127"/>
      <c r="R69" s="127"/>
      <c r="S69" s="127"/>
      <c r="T69" s="127"/>
      <c r="U69" s="127"/>
      <c r="V69" s="127"/>
    </row>
    <row r="70" spans="1:22" ht="11.25" customHeight="1" x14ac:dyDescent="0.25">
      <c r="B70" s="5"/>
      <c r="N70" s="127"/>
      <c r="O70" s="127"/>
      <c r="P70" s="127"/>
      <c r="Q70" s="127"/>
      <c r="R70" s="127"/>
      <c r="S70" s="127"/>
      <c r="T70" s="127"/>
      <c r="U70" s="127"/>
      <c r="V70" s="127"/>
    </row>
    <row r="71" spans="1:22" ht="11.25" customHeight="1" x14ac:dyDescent="0.25">
      <c r="B71" s="5"/>
      <c r="N71" s="127"/>
      <c r="O71" s="127"/>
      <c r="P71" s="127"/>
      <c r="Q71" s="127"/>
      <c r="R71" s="127"/>
      <c r="S71" s="127"/>
      <c r="T71" s="127"/>
      <c r="U71" s="127"/>
      <c r="V71" s="127"/>
    </row>
    <row r="72" spans="1:22" ht="11.25" customHeight="1" x14ac:dyDescent="0.25">
      <c r="B72" s="5"/>
      <c r="N72" s="127"/>
      <c r="O72" s="127"/>
      <c r="P72" s="127"/>
      <c r="Q72" s="127"/>
      <c r="R72" s="127"/>
      <c r="S72" s="127"/>
      <c r="T72" s="127"/>
      <c r="U72" s="127"/>
      <c r="V72" s="127"/>
    </row>
    <row r="73" spans="1:22" ht="11.25" customHeight="1" x14ac:dyDescent="0.25">
      <c r="B73" s="5"/>
    </row>
    <row r="74" spans="1:22" ht="11.25" customHeight="1" x14ac:dyDescent="0.25">
      <c r="B74" s="5"/>
    </row>
    <row r="75" spans="1:22" ht="11.25" customHeight="1" x14ac:dyDescent="0.25">
      <c r="B75" s="5"/>
    </row>
    <row r="76" spans="1:22" ht="11.25" customHeight="1" x14ac:dyDescent="0.25">
      <c r="B76" s="5"/>
    </row>
    <row r="77" spans="1:22" ht="11.25" customHeight="1" x14ac:dyDescent="0.25">
      <c r="B77" s="5"/>
    </row>
    <row r="78" spans="1:22" ht="11.25" customHeight="1" x14ac:dyDescent="0.25">
      <c r="B78" s="5"/>
    </row>
    <row r="79" spans="1:22" ht="11.25" customHeight="1" x14ac:dyDescent="0.25">
      <c r="B79" s="5"/>
    </row>
    <row r="80" spans="1:22" ht="11.25" customHeight="1" x14ac:dyDescent="0.25">
      <c r="B80" s="5"/>
    </row>
    <row r="81" spans="2:2" ht="11.25" customHeight="1" x14ac:dyDescent="0.25">
      <c r="B81" s="5"/>
    </row>
    <row r="82" spans="2:2" ht="11.25" customHeight="1" x14ac:dyDescent="0.25">
      <c r="B82" s="5"/>
    </row>
    <row r="83" spans="2:2" ht="11.25" customHeight="1" x14ac:dyDescent="0.25"/>
    <row r="84" spans="2:2" ht="11.25" customHeight="1" x14ac:dyDescent="0.25"/>
    <row r="85" spans="2:2" ht="11.25" customHeight="1" x14ac:dyDescent="0.25"/>
    <row r="86" spans="2:2" ht="11.25" customHeight="1" x14ac:dyDescent="0.25"/>
    <row r="87" spans="2:2" ht="11.25" customHeight="1" x14ac:dyDescent="0.25"/>
    <row r="88" spans="2:2" ht="11.25" customHeight="1" x14ac:dyDescent="0.25"/>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sheetData>
  <sheetProtection password="C646" sheet="1" objects="1" scenarios="1"/>
  <mergeCells count="10">
    <mergeCell ref="C2:K2"/>
    <mergeCell ref="B2:B4"/>
    <mergeCell ref="A61:M61"/>
    <mergeCell ref="A62:M62"/>
    <mergeCell ref="A54:M54"/>
    <mergeCell ref="A55:M55"/>
    <mergeCell ref="A56:M56"/>
    <mergeCell ref="A57:M57"/>
    <mergeCell ref="A59:M59"/>
    <mergeCell ref="A2:A4"/>
  </mergeCells>
  <phoneticPr fontId="3" type="noConversion"/>
  <printOptions horizontalCentered="1"/>
  <pageMargins left="0.35433070866141736" right="0.15748031496062992" top="0.78740157480314965" bottom="0.59055118110236227" header="0.51181102362204722" footer="0.39370078740157483"/>
  <pageSetup paperSize="9" scale="76"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5">
    <tabColor indexed="44"/>
    <pageSetUpPr fitToPage="1"/>
  </sheetPr>
  <dimension ref="A1:N126"/>
  <sheetViews>
    <sheetView showGridLines="0" workbookViewId="0">
      <pane xSplit="2" ySplit="5" topLeftCell="C75" activePane="bottomRight" state="frozen"/>
      <selection activeCell="M17" sqref="M17:M63"/>
      <selection pane="topRight" activeCell="M17" sqref="M17:M63"/>
      <selection pane="bottomLeft" activeCell="M17" sqref="M17:M63"/>
      <selection pane="bottomRight" sqref="A1:N126"/>
    </sheetView>
  </sheetViews>
  <sheetFormatPr defaultRowHeight="12.75" x14ac:dyDescent="0.25"/>
  <cols>
    <col min="1" max="1" width="35.140625" style="5" customWidth="1"/>
    <col min="2" max="2" width="3.140625" style="58" customWidth="1"/>
    <col min="3" max="14" width="8.71093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
        <v>2499</v>
      </c>
      <c r="B1" s="5"/>
      <c r="C1" s="58"/>
    </row>
    <row r="2" spans="1:14" ht="38.25" x14ac:dyDescent="0.25">
      <c r="A2" s="1216" t="s">
        <v>250</v>
      </c>
      <c r="B2" s="1213" t="s">
        <v>332</v>
      </c>
      <c r="C2" s="1210" t="s">
        <v>2483</v>
      </c>
      <c r="D2" s="1211"/>
      <c r="E2" s="1211"/>
      <c r="F2" s="1211"/>
      <c r="G2" s="1211"/>
      <c r="H2" s="1211"/>
      <c r="I2" s="1211"/>
      <c r="J2" s="1211"/>
      <c r="K2" s="1211"/>
      <c r="L2" s="103" t="s">
        <v>2484</v>
      </c>
      <c r="M2" s="61" t="s">
        <v>2485</v>
      </c>
    </row>
    <row r="3" spans="1:14" ht="25.5" x14ac:dyDescent="0.25">
      <c r="A3" s="1217"/>
      <c r="B3" s="1214"/>
      <c r="C3" s="62" t="s">
        <v>313</v>
      </c>
      <c r="D3" s="10" t="s">
        <v>384</v>
      </c>
      <c r="E3" s="10" t="s">
        <v>378</v>
      </c>
      <c r="F3" s="10" t="s">
        <v>380</v>
      </c>
      <c r="G3" s="10" t="s">
        <v>382</v>
      </c>
      <c r="H3" s="10" t="s">
        <v>386</v>
      </c>
      <c r="I3" s="11" t="s">
        <v>376</v>
      </c>
      <c r="J3" s="11" t="s">
        <v>388</v>
      </c>
      <c r="K3" s="11" t="s">
        <v>243</v>
      </c>
      <c r="L3" s="11" t="s">
        <v>243</v>
      </c>
      <c r="M3" s="13" t="s">
        <v>243</v>
      </c>
    </row>
    <row r="4" spans="1:14" x14ac:dyDescent="0.25">
      <c r="A4" s="64"/>
      <c r="B4" s="8"/>
      <c r="C4" s="65"/>
      <c r="D4" s="15">
        <v>5</v>
      </c>
      <c r="E4" s="15">
        <v>6</v>
      </c>
      <c r="F4" s="15">
        <v>7</v>
      </c>
      <c r="G4" s="15">
        <v>8</v>
      </c>
      <c r="H4" s="15">
        <v>9</v>
      </c>
      <c r="I4" s="15">
        <v>10</v>
      </c>
      <c r="J4" s="15">
        <v>11</v>
      </c>
      <c r="K4" s="15">
        <v>12</v>
      </c>
      <c r="L4" s="15"/>
      <c r="M4" s="17"/>
    </row>
    <row r="5" spans="1:14" x14ac:dyDescent="0.25">
      <c r="A5" s="66" t="s">
        <v>637</v>
      </c>
      <c r="B5" s="104"/>
      <c r="C5" s="67" t="s">
        <v>577</v>
      </c>
      <c r="D5" s="68" t="s">
        <v>578</v>
      </c>
      <c r="E5" s="68" t="s">
        <v>579</v>
      </c>
      <c r="F5" s="69" t="s">
        <v>580</v>
      </c>
      <c r="G5" s="69" t="s">
        <v>581</v>
      </c>
      <c r="H5" s="69" t="s">
        <v>582</v>
      </c>
      <c r="I5" s="70" t="s">
        <v>583</v>
      </c>
      <c r="J5" s="70" t="s">
        <v>584</v>
      </c>
      <c r="K5" s="70" t="s">
        <v>585</v>
      </c>
      <c r="L5" s="70"/>
      <c r="M5" s="71"/>
    </row>
    <row r="6" spans="1:14" ht="12.75" customHeight="1" x14ac:dyDescent="0.25">
      <c r="A6" s="52" t="s">
        <v>709</v>
      </c>
      <c r="B6" s="73"/>
      <c r="C6" s="74"/>
      <c r="D6" s="75"/>
      <c r="E6" s="75"/>
      <c r="F6" s="75"/>
      <c r="G6" s="75"/>
      <c r="H6" s="75"/>
      <c r="I6" s="75"/>
      <c r="J6" s="75"/>
      <c r="K6" s="75"/>
      <c r="L6" s="75"/>
      <c r="M6" s="76"/>
    </row>
    <row r="7" spans="1:14" ht="12.75" customHeight="1" x14ac:dyDescent="0.25">
      <c r="A7" s="125" t="s">
        <v>1284</v>
      </c>
      <c r="B7" s="73">
        <v>2</v>
      </c>
      <c r="C7" s="74"/>
      <c r="D7" s="171"/>
      <c r="E7" s="171"/>
      <c r="F7" s="171"/>
      <c r="G7" s="171"/>
      <c r="H7" s="171"/>
      <c r="I7" s="171"/>
      <c r="J7" s="171"/>
      <c r="K7" s="171"/>
      <c r="L7" s="171"/>
      <c r="M7" s="235"/>
      <c r="N7" s="127"/>
    </row>
    <row r="8" spans="1:14" ht="12.75" customHeight="1" x14ac:dyDescent="0.25">
      <c r="A8" s="975" t="s">
        <v>2201</v>
      </c>
      <c r="B8" s="73"/>
      <c r="C8" s="794">
        <v>0</v>
      </c>
      <c r="D8" s="171">
        <v>0</v>
      </c>
      <c r="E8" s="171">
        <v>0</v>
      </c>
      <c r="F8" s="171">
        <v>0</v>
      </c>
      <c r="G8" s="171">
        <v>0</v>
      </c>
      <c r="H8" s="171">
        <v>0</v>
      </c>
      <c r="I8" s="171">
        <v>0</v>
      </c>
      <c r="J8" s="171">
        <v>0</v>
      </c>
      <c r="K8" s="171">
        <v>0</v>
      </c>
      <c r="L8" s="171">
        <v>0</v>
      </c>
      <c r="M8" s="235">
        <v>0</v>
      </c>
      <c r="N8" s="868"/>
    </row>
    <row r="9" spans="1:14" ht="12.75" customHeight="1" x14ac:dyDescent="0.25">
      <c r="A9" s="975" t="s">
        <v>2213</v>
      </c>
      <c r="B9" s="73"/>
      <c r="C9" s="794">
        <v>0</v>
      </c>
      <c r="D9" s="171">
        <v>0</v>
      </c>
      <c r="E9" s="171">
        <v>0</v>
      </c>
      <c r="F9" s="171">
        <v>0</v>
      </c>
      <c r="G9" s="171">
        <v>0</v>
      </c>
      <c r="H9" s="171">
        <v>0</v>
      </c>
      <c r="I9" s="171">
        <v>0</v>
      </c>
      <c r="J9" s="171">
        <v>0</v>
      </c>
      <c r="K9" s="171">
        <v>0</v>
      </c>
      <c r="L9" s="171">
        <v>0</v>
      </c>
      <c r="M9" s="235">
        <v>0</v>
      </c>
      <c r="N9" s="868"/>
    </row>
    <row r="10" spans="1:14" ht="12.75" customHeight="1" x14ac:dyDescent="0.25">
      <c r="A10" s="975" t="s">
        <v>2229</v>
      </c>
      <c r="B10" s="73"/>
      <c r="C10" s="794">
        <v>0</v>
      </c>
      <c r="D10" s="171">
        <v>0</v>
      </c>
      <c r="E10" s="171">
        <v>0</v>
      </c>
      <c r="F10" s="171">
        <v>0</v>
      </c>
      <c r="G10" s="171">
        <v>0</v>
      </c>
      <c r="H10" s="171">
        <v>0</v>
      </c>
      <c r="I10" s="171">
        <v>0</v>
      </c>
      <c r="J10" s="171">
        <v>0</v>
      </c>
      <c r="K10" s="171">
        <v>0</v>
      </c>
      <c r="L10" s="171">
        <v>0</v>
      </c>
      <c r="M10" s="235">
        <v>0</v>
      </c>
      <c r="N10" s="866"/>
    </row>
    <row r="11" spans="1:14" ht="12.75" customHeight="1" x14ac:dyDescent="0.25">
      <c r="A11" s="975" t="s">
        <v>2322</v>
      </c>
      <c r="B11" s="73"/>
      <c r="C11" s="794">
        <v>0</v>
      </c>
      <c r="D11" s="171">
        <v>0</v>
      </c>
      <c r="E11" s="171">
        <v>0</v>
      </c>
      <c r="F11" s="171">
        <v>0</v>
      </c>
      <c r="G11" s="171">
        <v>0</v>
      </c>
      <c r="H11" s="171">
        <v>0</v>
      </c>
      <c r="I11" s="171">
        <v>0</v>
      </c>
      <c r="J11" s="171">
        <v>0</v>
      </c>
      <c r="K11" s="171">
        <v>0</v>
      </c>
      <c r="L11" s="171">
        <v>0</v>
      </c>
      <c r="M11" s="235">
        <v>0</v>
      </c>
      <c r="N11" s="866"/>
    </row>
    <row r="12" spans="1:14" ht="12.75" customHeight="1" x14ac:dyDescent="0.25">
      <c r="A12" s="975" t="s">
        <v>2487</v>
      </c>
      <c r="B12" s="73"/>
      <c r="C12" s="794">
        <v>0</v>
      </c>
      <c r="D12" s="171">
        <v>0</v>
      </c>
      <c r="E12" s="171">
        <v>0</v>
      </c>
      <c r="F12" s="171">
        <v>0</v>
      </c>
      <c r="G12" s="171">
        <v>0</v>
      </c>
      <c r="H12" s="171">
        <v>0</v>
      </c>
      <c r="I12" s="171">
        <v>0</v>
      </c>
      <c r="J12" s="171">
        <v>0</v>
      </c>
      <c r="K12" s="171">
        <v>0</v>
      </c>
      <c r="L12" s="171">
        <v>0</v>
      </c>
      <c r="M12" s="235">
        <v>0</v>
      </c>
      <c r="N12" s="866"/>
    </row>
    <row r="13" spans="1:14" ht="12.75" customHeight="1" x14ac:dyDescent="0.25">
      <c r="A13" s="975" t="s">
        <v>2488</v>
      </c>
      <c r="B13" s="73"/>
      <c r="C13" s="794">
        <v>0</v>
      </c>
      <c r="D13" s="171">
        <v>0</v>
      </c>
      <c r="E13" s="171">
        <v>0</v>
      </c>
      <c r="F13" s="171">
        <v>0</v>
      </c>
      <c r="G13" s="171">
        <v>0</v>
      </c>
      <c r="H13" s="171">
        <v>0</v>
      </c>
      <c r="I13" s="171">
        <v>0</v>
      </c>
      <c r="J13" s="171">
        <v>0</v>
      </c>
      <c r="K13" s="171">
        <v>0</v>
      </c>
      <c r="L13" s="171">
        <v>0</v>
      </c>
      <c r="M13" s="235">
        <v>0</v>
      </c>
      <c r="N13" s="866"/>
    </row>
    <row r="14" spans="1:14" ht="12.75" customHeight="1" x14ac:dyDescent="0.25">
      <c r="A14" s="975" t="s">
        <v>2489</v>
      </c>
      <c r="B14" s="73"/>
      <c r="C14" s="794">
        <v>0</v>
      </c>
      <c r="D14" s="171">
        <v>0</v>
      </c>
      <c r="E14" s="171">
        <v>0</v>
      </c>
      <c r="F14" s="171">
        <v>0</v>
      </c>
      <c r="G14" s="171">
        <v>0</v>
      </c>
      <c r="H14" s="171">
        <v>0</v>
      </c>
      <c r="I14" s="171">
        <v>0</v>
      </c>
      <c r="J14" s="171">
        <v>0</v>
      </c>
      <c r="K14" s="171">
        <v>0</v>
      </c>
      <c r="L14" s="171">
        <v>0</v>
      </c>
      <c r="M14" s="235">
        <v>0</v>
      </c>
      <c r="N14" s="866"/>
    </row>
    <row r="15" spans="1:14" ht="12.75" customHeight="1" x14ac:dyDescent="0.25">
      <c r="A15" s="975" t="s">
        <v>2490</v>
      </c>
      <c r="B15" s="73"/>
      <c r="C15" s="794">
        <v>0</v>
      </c>
      <c r="D15" s="171">
        <v>0</v>
      </c>
      <c r="E15" s="171">
        <v>0</v>
      </c>
      <c r="F15" s="171">
        <v>0</v>
      </c>
      <c r="G15" s="171">
        <v>0</v>
      </c>
      <c r="H15" s="171">
        <v>0</v>
      </c>
      <c r="I15" s="171">
        <v>0</v>
      </c>
      <c r="J15" s="171">
        <v>0</v>
      </c>
      <c r="K15" s="171">
        <v>0</v>
      </c>
      <c r="L15" s="171">
        <v>0</v>
      </c>
      <c r="M15" s="235">
        <v>0</v>
      </c>
      <c r="N15" s="866"/>
    </row>
    <row r="16" spans="1:14" ht="12.75" customHeight="1" x14ac:dyDescent="0.25">
      <c r="A16" s="975" t="s">
        <v>2491</v>
      </c>
      <c r="B16" s="73"/>
      <c r="C16" s="794">
        <v>0</v>
      </c>
      <c r="D16" s="171">
        <v>0</v>
      </c>
      <c r="E16" s="171">
        <v>0</v>
      </c>
      <c r="F16" s="171">
        <v>0</v>
      </c>
      <c r="G16" s="171">
        <v>0</v>
      </c>
      <c r="H16" s="171">
        <v>0</v>
      </c>
      <c r="I16" s="171">
        <v>0</v>
      </c>
      <c r="J16" s="171">
        <v>0</v>
      </c>
      <c r="K16" s="171">
        <v>0</v>
      </c>
      <c r="L16" s="171">
        <v>0</v>
      </c>
      <c r="M16" s="235">
        <v>0</v>
      </c>
      <c r="N16" s="866"/>
    </row>
    <row r="17" spans="1:14" ht="12.75" customHeight="1" x14ac:dyDescent="0.25">
      <c r="A17" s="975" t="s">
        <v>2492</v>
      </c>
      <c r="B17" s="73"/>
      <c r="C17" s="794">
        <v>0</v>
      </c>
      <c r="D17" s="171">
        <v>0</v>
      </c>
      <c r="E17" s="171">
        <v>0</v>
      </c>
      <c r="F17" s="171">
        <v>0</v>
      </c>
      <c r="G17" s="171">
        <v>0</v>
      </c>
      <c r="H17" s="171">
        <v>0</v>
      </c>
      <c r="I17" s="171">
        <v>0</v>
      </c>
      <c r="J17" s="171">
        <v>0</v>
      </c>
      <c r="K17" s="171">
        <v>0</v>
      </c>
      <c r="L17" s="171">
        <v>0</v>
      </c>
      <c r="M17" s="235">
        <v>0</v>
      </c>
      <c r="N17" s="866"/>
    </row>
    <row r="18" spans="1:14" ht="12.75" customHeight="1" x14ac:dyDescent="0.25">
      <c r="A18" s="975" t="s">
        <v>2493</v>
      </c>
      <c r="B18" s="73"/>
      <c r="C18" s="794">
        <v>0</v>
      </c>
      <c r="D18" s="171">
        <v>0</v>
      </c>
      <c r="E18" s="171">
        <v>0</v>
      </c>
      <c r="F18" s="171">
        <v>0</v>
      </c>
      <c r="G18" s="171">
        <v>0</v>
      </c>
      <c r="H18" s="171">
        <v>0</v>
      </c>
      <c r="I18" s="171">
        <v>0</v>
      </c>
      <c r="J18" s="171">
        <v>0</v>
      </c>
      <c r="K18" s="171">
        <v>0</v>
      </c>
      <c r="L18" s="171">
        <v>0</v>
      </c>
      <c r="M18" s="235">
        <v>0</v>
      </c>
      <c r="N18" s="866"/>
    </row>
    <row r="19" spans="1:14" ht="12.75" customHeight="1" x14ac:dyDescent="0.25">
      <c r="A19" s="975" t="s">
        <v>2494</v>
      </c>
      <c r="B19" s="73"/>
      <c r="C19" s="794">
        <v>0</v>
      </c>
      <c r="D19" s="171">
        <v>0</v>
      </c>
      <c r="E19" s="171">
        <v>0</v>
      </c>
      <c r="F19" s="171">
        <v>0</v>
      </c>
      <c r="G19" s="171">
        <v>0</v>
      </c>
      <c r="H19" s="171">
        <v>0</v>
      </c>
      <c r="I19" s="171">
        <v>0</v>
      </c>
      <c r="J19" s="171">
        <v>0</v>
      </c>
      <c r="K19" s="171">
        <v>0</v>
      </c>
      <c r="L19" s="171">
        <v>0</v>
      </c>
      <c r="M19" s="235">
        <v>0</v>
      </c>
      <c r="N19" s="866"/>
    </row>
    <row r="20" spans="1:14" ht="12.75" customHeight="1" x14ac:dyDescent="0.25">
      <c r="A20" s="975" t="s">
        <v>2495</v>
      </c>
      <c r="B20" s="73"/>
      <c r="C20" s="794">
        <v>0</v>
      </c>
      <c r="D20" s="171">
        <v>0</v>
      </c>
      <c r="E20" s="171">
        <v>0</v>
      </c>
      <c r="F20" s="171">
        <v>0</v>
      </c>
      <c r="G20" s="171">
        <v>0</v>
      </c>
      <c r="H20" s="171">
        <v>0</v>
      </c>
      <c r="I20" s="171">
        <v>0</v>
      </c>
      <c r="J20" s="171">
        <v>0</v>
      </c>
      <c r="K20" s="171">
        <v>0</v>
      </c>
      <c r="L20" s="171">
        <v>0</v>
      </c>
      <c r="M20" s="235">
        <v>0</v>
      </c>
      <c r="N20" s="866"/>
    </row>
    <row r="21" spans="1:14" ht="12.75" customHeight="1" x14ac:dyDescent="0.25">
      <c r="A21" s="975" t="s">
        <v>2496</v>
      </c>
      <c r="B21" s="73"/>
      <c r="C21" s="794">
        <v>0</v>
      </c>
      <c r="D21" s="171">
        <v>0</v>
      </c>
      <c r="E21" s="171">
        <v>0</v>
      </c>
      <c r="F21" s="171">
        <v>0</v>
      </c>
      <c r="G21" s="171">
        <v>0</v>
      </c>
      <c r="H21" s="171">
        <v>0</v>
      </c>
      <c r="I21" s="171">
        <v>0</v>
      </c>
      <c r="J21" s="171">
        <v>0</v>
      </c>
      <c r="K21" s="171">
        <v>0</v>
      </c>
      <c r="L21" s="171">
        <v>0</v>
      </c>
      <c r="M21" s="235">
        <v>0</v>
      </c>
      <c r="N21" s="866"/>
    </row>
    <row r="22" spans="1:14" ht="12.75" customHeight="1" x14ac:dyDescent="0.25">
      <c r="A22" s="975" t="s">
        <v>2497</v>
      </c>
      <c r="B22" s="73"/>
      <c r="C22" s="794">
        <v>0</v>
      </c>
      <c r="D22" s="171">
        <v>0</v>
      </c>
      <c r="E22" s="171">
        <v>0</v>
      </c>
      <c r="F22" s="171">
        <v>0</v>
      </c>
      <c r="G22" s="171">
        <v>0</v>
      </c>
      <c r="H22" s="171">
        <v>0</v>
      </c>
      <c r="I22" s="171">
        <v>0</v>
      </c>
      <c r="J22" s="171">
        <v>0</v>
      </c>
      <c r="K22" s="171">
        <v>0</v>
      </c>
      <c r="L22" s="171">
        <v>0</v>
      </c>
      <c r="M22" s="235">
        <v>0</v>
      </c>
      <c r="N22" s="866"/>
    </row>
    <row r="23" spans="1:14" ht="12.75" customHeight="1" x14ac:dyDescent="0.25">
      <c r="A23" s="769" t="s">
        <v>710</v>
      </c>
      <c r="B23" s="73">
        <v>3</v>
      </c>
      <c r="C23" s="795">
        <v>0</v>
      </c>
      <c r="D23" s="593">
        <v>0</v>
      </c>
      <c r="E23" s="593">
        <v>0</v>
      </c>
      <c r="F23" s="593">
        <v>0</v>
      </c>
      <c r="G23" s="593">
        <v>0</v>
      </c>
      <c r="H23" s="593">
        <v>0</v>
      </c>
      <c r="I23" s="593">
        <v>0</v>
      </c>
      <c r="J23" s="593">
        <v>0</v>
      </c>
      <c r="K23" s="593">
        <v>0</v>
      </c>
      <c r="L23" s="593">
        <v>0</v>
      </c>
      <c r="M23" s="731">
        <v>0</v>
      </c>
      <c r="N23" s="564"/>
    </row>
    <row r="24" spans="1:14" ht="5.0999999999999996" customHeight="1" x14ac:dyDescent="0.25">
      <c r="A24" s="135"/>
      <c r="B24" s="73"/>
      <c r="C24" s="75"/>
      <c r="D24" s="171"/>
      <c r="E24" s="171"/>
      <c r="F24" s="171"/>
      <c r="G24" s="171"/>
      <c r="H24" s="171"/>
      <c r="I24" s="171"/>
      <c r="J24" s="171"/>
      <c r="K24" s="171"/>
      <c r="L24" s="171"/>
      <c r="M24" s="235"/>
      <c r="N24" s="127"/>
    </row>
    <row r="25" spans="1:14" ht="12.75" customHeight="1" x14ac:dyDescent="0.25">
      <c r="A25" s="52" t="s">
        <v>1285</v>
      </c>
      <c r="B25" s="136">
        <v>2</v>
      </c>
      <c r="C25" s="796"/>
      <c r="D25" s="171"/>
      <c r="E25" s="171"/>
      <c r="F25" s="171"/>
      <c r="G25" s="171"/>
      <c r="H25" s="171"/>
      <c r="I25" s="171"/>
      <c r="J25" s="171"/>
      <c r="K25" s="171"/>
      <c r="L25" s="171"/>
      <c r="M25" s="235"/>
      <c r="N25" s="127"/>
    </row>
    <row r="26" spans="1:14" ht="12.75" customHeight="1" x14ac:dyDescent="0.25">
      <c r="A26" s="975" t="s">
        <v>2201</v>
      </c>
      <c r="B26" s="136"/>
      <c r="C26" s="796">
        <v>0</v>
      </c>
      <c r="D26" s="131">
        <v>0</v>
      </c>
      <c r="E26" s="131">
        <v>0</v>
      </c>
      <c r="F26" s="131">
        <v>0</v>
      </c>
      <c r="G26" s="131">
        <v>0</v>
      </c>
      <c r="H26" s="131">
        <v>0</v>
      </c>
      <c r="I26" s="131">
        <v>0</v>
      </c>
      <c r="J26" s="171">
        <v>0</v>
      </c>
      <c r="K26" s="171">
        <v>0</v>
      </c>
      <c r="L26" s="131">
        <v>0</v>
      </c>
      <c r="M26" s="132">
        <v>0</v>
      </c>
      <c r="N26" s="868"/>
    </row>
    <row r="27" spans="1:14" ht="12.75" customHeight="1" x14ac:dyDescent="0.25">
      <c r="A27" s="975" t="s">
        <v>2213</v>
      </c>
      <c r="B27" s="136"/>
      <c r="C27" s="796">
        <v>0</v>
      </c>
      <c r="D27" s="131">
        <v>0</v>
      </c>
      <c r="E27" s="131">
        <v>0</v>
      </c>
      <c r="F27" s="131">
        <v>0</v>
      </c>
      <c r="G27" s="131">
        <v>0</v>
      </c>
      <c r="H27" s="131">
        <v>0</v>
      </c>
      <c r="I27" s="131">
        <v>0</v>
      </c>
      <c r="J27" s="171">
        <v>0</v>
      </c>
      <c r="K27" s="171">
        <v>0</v>
      </c>
      <c r="L27" s="131">
        <v>0</v>
      </c>
      <c r="M27" s="132">
        <v>0</v>
      </c>
      <c r="N27" s="868"/>
    </row>
    <row r="28" spans="1:14" ht="12.75" customHeight="1" x14ac:dyDescent="0.25">
      <c r="A28" s="975" t="s">
        <v>2229</v>
      </c>
      <c r="B28" s="136"/>
      <c r="C28" s="796">
        <v>330000</v>
      </c>
      <c r="D28" s="131">
        <v>0</v>
      </c>
      <c r="E28" s="131">
        <v>0</v>
      </c>
      <c r="F28" s="131">
        <v>0</v>
      </c>
      <c r="G28" s="131">
        <v>0</v>
      </c>
      <c r="H28" s="131">
        <v>0</v>
      </c>
      <c r="I28" s="131">
        <v>0</v>
      </c>
      <c r="J28" s="171">
        <v>0</v>
      </c>
      <c r="K28" s="171">
        <v>330000</v>
      </c>
      <c r="L28" s="131">
        <v>0</v>
      </c>
      <c r="M28" s="132">
        <v>0</v>
      </c>
      <c r="N28" s="866"/>
    </row>
    <row r="29" spans="1:14" ht="12.75" customHeight="1" x14ac:dyDescent="0.25">
      <c r="A29" s="975" t="s">
        <v>2322</v>
      </c>
      <c r="B29" s="136"/>
      <c r="C29" s="796">
        <v>0</v>
      </c>
      <c r="D29" s="131">
        <v>0</v>
      </c>
      <c r="E29" s="131">
        <v>0</v>
      </c>
      <c r="F29" s="131">
        <v>0</v>
      </c>
      <c r="G29" s="131">
        <v>0</v>
      </c>
      <c r="H29" s="131">
        <v>0</v>
      </c>
      <c r="I29" s="131">
        <v>0</v>
      </c>
      <c r="J29" s="171">
        <v>0</v>
      </c>
      <c r="K29" s="171">
        <v>0</v>
      </c>
      <c r="L29" s="131">
        <v>0</v>
      </c>
      <c r="M29" s="132">
        <v>0</v>
      </c>
      <c r="N29" s="866"/>
    </row>
    <row r="30" spans="1:14" ht="12.75" customHeight="1" x14ac:dyDescent="0.25">
      <c r="A30" s="975" t="s">
        <v>2487</v>
      </c>
      <c r="B30" s="136"/>
      <c r="C30" s="796">
        <v>0</v>
      </c>
      <c r="D30" s="131">
        <v>0</v>
      </c>
      <c r="E30" s="131">
        <v>0</v>
      </c>
      <c r="F30" s="131">
        <v>0</v>
      </c>
      <c r="G30" s="131">
        <v>0</v>
      </c>
      <c r="H30" s="131">
        <v>0</v>
      </c>
      <c r="I30" s="131">
        <v>0</v>
      </c>
      <c r="J30" s="171">
        <v>0</v>
      </c>
      <c r="K30" s="171">
        <v>0</v>
      </c>
      <c r="L30" s="131">
        <v>0</v>
      </c>
      <c r="M30" s="132">
        <v>0</v>
      </c>
      <c r="N30" s="866"/>
    </row>
    <row r="31" spans="1:14" ht="12.75" customHeight="1" x14ac:dyDescent="0.25">
      <c r="A31" s="975" t="s">
        <v>2488</v>
      </c>
      <c r="B31" s="136"/>
      <c r="C31" s="796">
        <v>0</v>
      </c>
      <c r="D31" s="131">
        <v>0</v>
      </c>
      <c r="E31" s="131">
        <v>0</v>
      </c>
      <c r="F31" s="131">
        <v>0</v>
      </c>
      <c r="G31" s="131">
        <v>0</v>
      </c>
      <c r="H31" s="131">
        <v>0</v>
      </c>
      <c r="I31" s="131">
        <v>0</v>
      </c>
      <c r="J31" s="171">
        <v>0</v>
      </c>
      <c r="K31" s="171">
        <v>0</v>
      </c>
      <c r="L31" s="131">
        <v>0</v>
      </c>
      <c r="M31" s="132">
        <v>0</v>
      </c>
      <c r="N31" s="866"/>
    </row>
    <row r="32" spans="1:14" ht="12.75" customHeight="1" x14ac:dyDescent="0.25">
      <c r="A32" s="975" t="s">
        <v>2489</v>
      </c>
      <c r="B32" s="136"/>
      <c r="C32" s="796">
        <v>0</v>
      </c>
      <c r="D32" s="131">
        <v>0</v>
      </c>
      <c r="E32" s="131">
        <v>0</v>
      </c>
      <c r="F32" s="131">
        <v>0</v>
      </c>
      <c r="G32" s="131">
        <v>0</v>
      </c>
      <c r="H32" s="131">
        <v>0</v>
      </c>
      <c r="I32" s="131">
        <v>0</v>
      </c>
      <c r="J32" s="171">
        <v>0</v>
      </c>
      <c r="K32" s="171">
        <v>0</v>
      </c>
      <c r="L32" s="131">
        <v>0</v>
      </c>
      <c r="M32" s="132">
        <v>0</v>
      </c>
      <c r="N32" s="866"/>
    </row>
    <row r="33" spans="1:14" ht="12.75" customHeight="1" x14ac:dyDescent="0.25">
      <c r="A33" s="975" t="s">
        <v>2490</v>
      </c>
      <c r="B33" s="136"/>
      <c r="C33" s="796">
        <v>0</v>
      </c>
      <c r="D33" s="131">
        <v>0</v>
      </c>
      <c r="E33" s="131">
        <v>0</v>
      </c>
      <c r="F33" s="131">
        <v>0</v>
      </c>
      <c r="G33" s="131">
        <v>0</v>
      </c>
      <c r="H33" s="131">
        <v>0</v>
      </c>
      <c r="I33" s="131">
        <v>0</v>
      </c>
      <c r="J33" s="171">
        <v>0</v>
      </c>
      <c r="K33" s="171">
        <v>0</v>
      </c>
      <c r="L33" s="131">
        <v>0</v>
      </c>
      <c r="M33" s="132">
        <v>0</v>
      </c>
      <c r="N33" s="866"/>
    </row>
    <row r="34" spans="1:14" ht="12.75" customHeight="1" x14ac:dyDescent="0.25">
      <c r="A34" s="975" t="s">
        <v>2491</v>
      </c>
      <c r="B34" s="136"/>
      <c r="C34" s="796">
        <v>0</v>
      </c>
      <c r="D34" s="131">
        <v>0</v>
      </c>
      <c r="E34" s="131">
        <v>0</v>
      </c>
      <c r="F34" s="131">
        <v>0</v>
      </c>
      <c r="G34" s="131">
        <v>0</v>
      </c>
      <c r="H34" s="131">
        <v>0</v>
      </c>
      <c r="I34" s="131">
        <v>0</v>
      </c>
      <c r="J34" s="171">
        <v>0</v>
      </c>
      <c r="K34" s="171">
        <v>0</v>
      </c>
      <c r="L34" s="131">
        <v>0</v>
      </c>
      <c r="M34" s="132">
        <v>0</v>
      </c>
      <c r="N34" s="866"/>
    </row>
    <row r="35" spans="1:14" ht="12.75" customHeight="1" x14ac:dyDescent="0.25">
      <c r="A35" s="975" t="s">
        <v>2492</v>
      </c>
      <c r="B35" s="136"/>
      <c r="C35" s="796">
        <v>0</v>
      </c>
      <c r="D35" s="131">
        <v>0</v>
      </c>
      <c r="E35" s="131">
        <v>0</v>
      </c>
      <c r="F35" s="131">
        <v>0</v>
      </c>
      <c r="G35" s="131">
        <v>0</v>
      </c>
      <c r="H35" s="131">
        <v>0</v>
      </c>
      <c r="I35" s="131">
        <v>0</v>
      </c>
      <c r="J35" s="171">
        <v>0</v>
      </c>
      <c r="K35" s="171">
        <v>0</v>
      </c>
      <c r="L35" s="131">
        <v>0</v>
      </c>
      <c r="M35" s="132">
        <v>0</v>
      </c>
      <c r="N35" s="866"/>
    </row>
    <row r="36" spans="1:14" ht="12.75" customHeight="1" x14ac:dyDescent="0.25">
      <c r="A36" s="975" t="s">
        <v>2493</v>
      </c>
      <c r="B36" s="136"/>
      <c r="C36" s="796">
        <v>0</v>
      </c>
      <c r="D36" s="131">
        <v>0</v>
      </c>
      <c r="E36" s="131">
        <v>0</v>
      </c>
      <c r="F36" s="131">
        <v>0</v>
      </c>
      <c r="G36" s="131">
        <v>0</v>
      </c>
      <c r="H36" s="131">
        <v>0</v>
      </c>
      <c r="I36" s="131">
        <v>0</v>
      </c>
      <c r="J36" s="171">
        <v>0</v>
      </c>
      <c r="K36" s="171">
        <v>0</v>
      </c>
      <c r="L36" s="131">
        <v>0</v>
      </c>
      <c r="M36" s="132">
        <v>0</v>
      </c>
      <c r="N36" s="866"/>
    </row>
    <row r="37" spans="1:14" ht="12.75" customHeight="1" x14ac:dyDescent="0.25">
      <c r="A37" s="975" t="s">
        <v>2494</v>
      </c>
      <c r="B37" s="136"/>
      <c r="C37" s="796">
        <v>0</v>
      </c>
      <c r="D37" s="131">
        <v>0</v>
      </c>
      <c r="E37" s="131">
        <v>0</v>
      </c>
      <c r="F37" s="131">
        <v>0</v>
      </c>
      <c r="G37" s="131">
        <v>0</v>
      </c>
      <c r="H37" s="131">
        <v>0</v>
      </c>
      <c r="I37" s="131">
        <v>0</v>
      </c>
      <c r="J37" s="171">
        <v>0</v>
      </c>
      <c r="K37" s="171">
        <v>0</v>
      </c>
      <c r="L37" s="131">
        <v>0</v>
      </c>
      <c r="M37" s="132">
        <v>0</v>
      </c>
      <c r="N37" s="866"/>
    </row>
    <row r="38" spans="1:14" x14ac:dyDescent="0.25">
      <c r="A38" s="975" t="s">
        <v>2495</v>
      </c>
      <c r="B38" s="136"/>
      <c r="C38" s="797">
        <v>0</v>
      </c>
      <c r="D38" s="131">
        <v>0</v>
      </c>
      <c r="E38" s="131">
        <v>0</v>
      </c>
      <c r="F38" s="131">
        <v>0</v>
      </c>
      <c r="G38" s="131">
        <v>0</v>
      </c>
      <c r="H38" s="131">
        <v>0</v>
      </c>
      <c r="I38" s="131">
        <v>0</v>
      </c>
      <c r="J38" s="171">
        <v>0</v>
      </c>
      <c r="K38" s="171">
        <v>0</v>
      </c>
      <c r="L38" s="131">
        <v>0</v>
      </c>
      <c r="M38" s="132">
        <v>0</v>
      </c>
      <c r="N38" s="866"/>
    </row>
    <row r="39" spans="1:14" ht="12.75" customHeight="1" x14ac:dyDescent="0.25">
      <c r="A39" s="975" t="s">
        <v>2496</v>
      </c>
      <c r="B39" s="136"/>
      <c r="C39" s="797">
        <v>0</v>
      </c>
      <c r="D39" s="131">
        <v>0</v>
      </c>
      <c r="E39" s="131">
        <v>0</v>
      </c>
      <c r="F39" s="131">
        <v>0</v>
      </c>
      <c r="G39" s="131">
        <v>0</v>
      </c>
      <c r="H39" s="131">
        <v>0</v>
      </c>
      <c r="I39" s="131">
        <v>0</v>
      </c>
      <c r="J39" s="171">
        <v>0</v>
      </c>
      <c r="K39" s="171">
        <v>0</v>
      </c>
      <c r="L39" s="131">
        <v>0</v>
      </c>
      <c r="M39" s="132">
        <v>0</v>
      </c>
      <c r="N39" s="866"/>
    </row>
    <row r="40" spans="1:14" ht="12.75" customHeight="1" x14ac:dyDescent="0.25">
      <c r="A40" s="975" t="s">
        <v>2497</v>
      </c>
      <c r="B40" s="136"/>
      <c r="C40" s="797">
        <v>0</v>
      </c>
      <c r="D40" s="131">
        <v>0</v>
      </c>
      <c r="E40" s="131">
        <v>0</v>
      </c>
      <c r="F40" s="131">
        <v>0</v>
      </c>
      <c r="G40" s="131">
        <v>0</v>
      </c>
      <c r="H40" s="131">
        <v>0</v>
      </c>
      <c r="I40" s="131">
        <v>0</v>
      </c>
      <c r="J40" s="171">
        <v>0</v>
      </c>
      <c r="K40" s="171">
        <v>0</v>
      </c>
      <c r="L40" s="131">
        <v>0</v>
      </c>
      <c r="M40" s="132">
        <v>0</v>
      </c>
      <c r="N40" s="866"/>
    </row>
    <row r="41" spans="1:14" ht="12.75" customHeight="1" x14ac:dyDescent="0.25">
      <c r="A41" s="161" t="s">
        <v>711</v>
      </c>
      <c r="B41" s="153"/>
      <c r="C41" s="798">
        <v>330000</v>
      </c>
      <c r="D41" s="81">
        <v>0</v>
      </c>
      <c r="E41" s="81">
        <v>0</v>
      </c>
      <c r="F41" s="81">
        <v>0</v>
      </c>
      <c r="G41" s="81">
        <v>0</v>
      </c>
      <c r="H41" s="81">
        <v>0</v>
      </c>
      <c r="I41" s="81">
        <v>0</v>
      </c>
      <c r="J41" s="81">
        <v>0</v>
      </c>
      <c r="K41" s="81">
        <v>330000</v>
      </c>
      <c r="L41" s="81">
        <v>0</v>
      </c>
      <c r="M41" s="82">
        <v>0</v>
      </c>
      <c r="N41" s="564"/>
    </row>
    <row r="42" spans="1:14" ht="12.75" customHeight="1" x14ac:dyDescent="0.25">
      <c r="A42" s="162" t="s">
        <v>1286</v>
      </c>
      <c r="B42" s="79"/>
      <c r="C42" s="882">
        <v>330000</v>
      </c>
      <c r="D42" s="81">
        <v>0</v>
      </c>
      <c r="E42" s="81">
        <v>0</v>
      </c>
      <c r="F42" s="81">
        <v>0</v>
      </c>
      <c r="G42" s="81">
        <v>0</v>
      </c>
      <c r="H42" s="81">
        <v>0</v>
      </c>
      <c r="I42" s="81">
        <v>0</v>
      </c>
      <c r="J42" s="81">
        <v>0</v>
      </c>
      <c r="K42" s="81">
        <v>330000</v>
      </c>
      <c r="L42" s="81">
        <v>0</v>
      </c>
      <c r="M42" s="82">
        <v>0</v>
      </c>
      <c r="N42" s="127"/>
    </row>
    <row r="43" spans="1:14" ht="5.0999999999999996" customHeight="1" x14ac:dyDescent="0.25">
      <c r="A43" s="135"/>
      <c r="B43" s="73"/>
      <c r="C43" s="74"/>
      <c r="D43" s="75"/>
      <c r="E43" s="75"/>
      <c r="F43" s="75"/>
      <c r="G43" s="75"/>
      <c r="H43" s="75"/>
      <c r="I43" s="75"/>
      <c r="J43" s="75"/>
      <c r="K43" s="75"/>
      <c r="L43" s="75"/>
      <c r="M43" s="76"/>
      <c r="N43" s="127"/>
    </row>
    <row r="44" spans="1:14" ht="12.75" customHeight="1" x14ac:dyDescent="0.25">
      <c r="A44" s="125" t="s">
        <v>712</v>
      </c>
      <c r="B44" s="73"/>
      <c r="C44" s="74"/>
      <c r="D44" s="75"/>
      <c r="E44" s="75"/>
      <c r="F44" s="75"/>
      <c r="G44" s="75"/>
      <c r="H44" s="75"/>
      <c r="I44" s="75"/>
      <c r="J44" s="75"/>
      <c r="K44" s="75"/>
      <c r="L44" s="75"/>
      <c r="M44" s="76"/>
      <c r="N44" s="127"/>
    </row>
    <row r="45" spans="1:14" ht="12.75" customHeight="1" x14ac:dyDescent="0.25">
      <c r="A45" s="107" t="s">
        <v>648</v>
      </c>
      <c r="B45" s="73"/>
      <c r="C45" s="257">
        <v>330000</v>
      </c>
      <c r="D45" s="257">
        <v>0</v>
      </c>
      <c r="E45" s="257">
        <v>0</v>
      </c>
      <c r="F45" s="257">
        <v>0</v>
      </c>
      <c r="G45" s="257">
        <v>0</v>
      </c>
      <c r="H45" s="257">
        <v>0</v>
      </c>
      <c r="I45" s="257">
        <v>0</v>
      </c>
      <c r="J45" s="257">
        <v>0</v>
      </c>
      <c r="K45" s="257">
        <v>330000</v>
      </c>
      <c r="L45" s="257">
        <v>0</v>
      </c>
      <c r="M45" s="717">
        <v>0</v>
      </c>
      <c r="N45" s="127"/>
    </row>
    <row r="46" spans="1:14" ht="12.75" customHeight="1" x14ac:dyDescent="0.25">
      <c r="A46" s="108" t="s">
        <v>649</v>
      </c>
      <c r="B46" s="73"/>
      <c r="C46" s="109">
        <v>0</v>
      </c>
      <c r="D46" s="109">
        <v>0</v>
      </c>
      <c r="E46" s="109">
        <v>0</v>
      </c>
      <c r="F46" s="109">
        <v>0</v>
      </c>
      <c r="G46" s="109">
        <v>0</v>
      </c>
      <c r="H46" s="109">
        <v>0</v>
      </c>
      <c r="I46" s="109">
        <v>0</v>
      </c>
      <c r="J46" s="171">
        <v>0</v>
      </c>
      <c r="K46" s="171">
        <v>0</v>
      </c>
      <c r="L46" s="109">
        <v>0</v>
      </c>
      <c r="M46" s="110">
        <v>0</v>
      </c>
      <c r="N46" s="127"/>
    </row>
    <row r="47" spans="1:14" ht="12.75" customHeight="1" x14ac:dyDescent="0.25">
      <c r="A47" s="108" t="s">
        <v>650</v>
      </c>
      <c r="B47" s="73"/>
      <c r="C47" s="109">
        <v>0</v>
      </c>
      <c r="D47" s="109">
        <v>0</v>
      </c>
      <c r="E47" s="109">
        <v>0</v>
      </c>
      <c r="F47" s="109">
        <v>0</v>
      </c>
      <c r="G47" s="109">
        <v>0</v>
      </c>
      <c r="H47" s="109">
        <v>0</v>
      </c>
      <c r="I47" s="109">
        <v>0</v>
      </c>
      <c r="J47" s="171">
        <v>0</v>
      </c>
      <c r="K47" s="171">
        <v>0</v>
      </c>
      <c r="L47" s="109">
        <v>0</v>
      </c>
      <c r="M47" s="110">
        <v>0</v>
      </c>
      <c r="N47" s="127"/>
    </row>
    <row r="48" spans="1:14" ht="12.75" customHeight="1" x14ac:dyDescent="0.25">
      <c r="A48" s="108" t="s">
        <v>651</v>
      </c>
      <c r="B48" s="73"/>
      <c r="C48" s="109">
        <v>330000</v>
      </c>
      <c r="D48" s="109">
        <v>0</v>
      </c>
      <c r="E48" s="109">
        <v>0</v>
      </c>
      <c r="F48" s="109">
        <v>0</v>
      </c>
      <c r="G48" s="109">
        <v>0</v>
      </c>
      <c r="H48" s="109">
        <v>0</v>
      </c>
      <c r="I48" s="109">
        <v>0</v>
      </c>
      <c r="J48" s="171">
        <v>0</v>
      </c>
      <c r="K48" s="171">
        <v>330000</v>
      </c>
      <c r="L48" s="109">
        <v>0</v>
      </c>
      <c r="M48" s="110">
        <v>0</v>
      </c>
      <c r="N48" s="127"/>
    </row>
    <row r="49" spans="1:14" ht="12.75" customHeight="1" x14ac:dyDescent="0.25">
      <c r="A49" s="107" t="s">
        <v>652</v>
      </c>
      <c r="B49" s="73"/>
      <c r="C49" s="257">
        <v>0</v>
      </c>
      <c r="D49" s="257">
        <v>0</v>
      </c>
      <c r="E49" s="257">
        <v>0</v>
      </c>
      <c r="F49" s="257">
        <v>0</v>
      </c>
      <c r="G49" s="257">
        <v>0</v>
      </c>
      <c r="H49" s="257">
        <v>0</v>
      </c>
      <c r="I49" s="257">
        <v>0</v>
      </c>
      <c r="J49" s="257">
        <v>0</v>
      </c>
      <c r="K49" s="257">
        <v>0</v>
      </c>
      <c r="L49" s="257">
        <v>0</v>
      </c>
      <c r="M49" s="717">
        <v>0</v>
      </c>
      <c r="N49" s="127"/>
    </row>
    <row r="50" spans="1:14" ht="12.75" customHeight="1" x14ac:dyDescent="0.25">
      <c r="A50" s="108" t="s">
        <v>653</v>
      </c>
      <c r="B50" s="73"/>
      <c r="C50" s="109">
        <v>0</v>
      </c>
      <c r="D50" s="109">
        <v>0</v>
      </c>
      <c r="E50" s="109">
        <v>0</v>
      </c>
      <c r="F50" s="109">
        <v>0</v>
      </c>
      <c r="G50" s="109">
        <v>0</v>
      </c>
      <c r="H50" s="109">
        <v>0</v>
      </c>
      <c r="I50" s="109">
        <v>0</v>
      </c>
      <c r="J50" s="171">
        <v>0</v>
      </c>
      <c r="K50" s="171">
        <v>0</v>
      </c>
      <c r="L50" s="109">
        <v>0</v>
      </c>
      <c r="M50" s="109">
        <v>0</v>
      </c>
      <c r="N50" s="127"/>
    </row>
    <row r="51" spans="1:14" ht="12.75" customHeight="1" x14ac:dyDescent="0.25">
      <c r="A51" s="108" t="s">
        <v>654</v>
      </c>
      <c r="B51" s="73"/>
      <c r="C51" s="109">
        <v>0</v>
      </c>
      <c r="D51" s="109">
        <v>0</v>
      </c>
      <c r="E51" s="109">
        <v>0</v>
      </c>
      <c r="F51" s="109">
        <v>0</v>
      </c>
      <c r="G51" s="109">
        <v>0</v>
      </c>
      <c r="H51" s="109">
        <v>0</v>
      </c>
      <c r="I51" s="109">
        <v>0</v>
      </c>
      <c r="J51" s="171">
        <v>0</v>
      </c>
      <c r="K51" s="171">
        <v>0</v>
      </c>
      <c r="L51" s="109">
        <v>0</v>
      </c>
      <c r="M51" s="109">
        <v>0</v>
      </c>
      <c r="N51" s="127"/>
    </row>
    <row r="52" spans="1:14" ht="12.75" customHeight="1" x14ac:dyDescent="0.25">
      <c r="A52" s="108" t="s">
        <v>655</v>
      </c>
      <c r="B52" s="73"/>
      <c r="C52" s="109">
        <v>0</v>
      </c>
      <c r="D52" s="109">
        <v>0</v>
      </c>
      <c r="E52" s="109">
        <v>0</v>
      </c>
      <c r="F52" s="109">
        <v>0</v>
      </c>
      <c r="G52" s="109">
        <v>0</v>
      </c>
      <c r="H52" s="109">
        <v>0</v>
      </c>
      <c r="I52" s="109">
        <v>0</v>
      </c>
      <c r="J52" s="171">
        <v>0</v>
      </c>
      <c r="K52" s="171">
        <v>0</v>
      </c>
      <c r="L52" s="109">
        <v>0</v>
      </c>
      <c r="M52" s="109">
        <v>0</v>
      </c>
      <c r="N52" s="127"/>
    </row>
    <row r="53" spans="1:14" ht="12.75" customHeight="1" x14ac:dyDescent="0.25">
      <c r="A53" s="108" t="s">
        <v>656</v>
      </c>
      <c r="B53" s="73"/>
      <c r="C53" s="109">
        <v>0</v>
      </c>
      <c r="D53" s="109">
        <v>0</v>
      </c>
      <c r="E53" s="109">
        <v>0</v>
      </c>
      <c r="F53" s="109">
        <v>0</v>
      </c>
      <c r="G53" s="109">
        <v>0</v>
      </c>
      <c r="H53" s="109">
        <v>0</v>
      </c>
      <c r="I53" s="109">
        <v>0</v>
      </c>
      <c r="J53" s="171">
        <v>0</v>
      </c>
      <c r="K53" s="171">
        <v>0</v>
      </c>
      <c r="L53" s="109">
        <v>0</v>
      </c>
      <c r="M53" s="109">
        <v>0</v>
      </c>
      <c r="N53" s="127"/>
    </row>
    <row r="54" spans="1:14" ht="12.75" customHeight="1" x14ac:dyDescent="0.25">
      <c r="A54" s="108" t="s">
        <v>657</v>
      </c>
      <c r="B54" s="73"/>
      <c r="C54" s="109">
        <v>0</v>
      </c>
      <c r="D54" s="109">
        <v>0</v>
      </c>
      <c r="E54" s="109">
        <v>0</v>
      </c>
      <c r="F54" s="109">
        <v>0</v>
      </c>
      <c r="G54" s="109">
        <v>0</v>
      </c>
      <c r="H54" s="109">
        <v>0</v>
      </c>
      <c r="I54" s="109">
        <v>0</v>
      </c>
      <c r="J54" s="171">
        <v>0</v>
      </c>
      <c r="K54" s="171">
        <v>0</v>
      </c>
      <c r="L54" s="109">
        <v>0</v>
      </c>
      <c r="M54" s="109">
        <v>0</v>
      </c>
      <c r="N54" s="127"/>
    </row>
    <row r="55" spans="1:14" ht="12.75" customHeight="1" x14ac:dyDescent="0.25">
      <c r="A55" s="107" t="s">
        <v>658</v>
      </c>
      <c r="B55" s="73"/>
      <c r="C55" s="257">
        <v>0</v>
      </c>
      <c r="D55" s="257">
        <v>0</v>
      </c>
      <c r="E55" s="257">
        <v>0</v>
      </c>
      <c r="F55" s="257">
        <v>0</v>
      </c>
      <c r="G55" s="257">
        <v>0</v>
      </c>
      <c r="H55" s="257">
        <v>0</v>
      </c>
      <c r="I55" s="257">
        <v>0</v>
      </c>
      <c r="J55" s="257">
        <v>0</v>
      </c>
      <c r="K55" s="257">
        <v>0</v>
      </c>
      <c r="L55" s="257">
        <v>0</v>
      </c>
      <c r="M55" s="717">
        <v>0</v>
      </c>
      <c r="N55" s="127"/>
    </row>
    <row r="56" spans="1:14" ht="12.75" customHeight="1" x14ac:dyDescent="0.25">
      <c r="A56" s="108" t="s">
        <v>659</v>
      </c>
      <c r="B56" s="136"/>
      <c r="C56" s="109">
        <v>0</v>
      </c>
      <c r="D56" s="109">
        <v>0</v>
      </c>
      <c r="E56" s="109">
        <v>0</v>
      </c>
      <c r="F56" s="109">
        <v>0</v>
      </c>
      <c r="G56" s="109">
        <v>0</v>
      </c>
      <c r="H56" s="109">
        <v>0</v>
      </c>
      <c r="I56" s="109">
        <v>0</v>
      </c>
      <c r="J56" s="171">
        <v>0</v>
      </c>
      <c r="K56" s="171">
        <v>0</v>
      </c>
      <c r="L56" s="109">
        <v>0</v>
      </c>
      <c r="M56" s="109">
        <v>0</v>
      </c>
      <c r="N56" s="127"/>
    </row>
    <row r="57" spans="1:14" ht="12.75" customHeight="1" x14ac:dyDescent="0.25">
      <c r="A57" s="108" t="s">
        <v>660</v>
      </c>
      <c r="B57" s="73"/>
      <c r="C57" s="109">
        <v>0</v>
      </c>
      <c r="D57" s="109">
        <v>0</v>
      </c>
      <c r="E57" s="109">
        <v>0</v>
      </c>
      <c r="F57" s="109">
        <v>0</v>
      </c>
      <c r="G57" s="109">
        <v>0</v>
      </c>
      <c r="H57" s="109">
        <v>0</v>
      </c>
      <c r="I57" s="109">
        <v>0</v>
      </c>
      <c r="J57" s="171">
        <v>0</v>
      </c>
      <c r="K57" s="171">
        <v>0</v>
      </c>
      <c r="L57" s="109">
        <v>0</v>
      </c>
      <c r="M57" s="109">
        <v>0</v>
      </c>
      <c r="N57" s="127"/>
    </row>
    <row r="58" spans="1:14" ht="12.75" customHeight="1" x14ac:dyDescent="0.25">
      <c r="A58" s="108" t="s">
        <v>661</v>
      </c>
      <c r="B58" s="73"/>
      <c r="C58" s="109">
        <v>0</v>
      </c>
      <c r="D58" s="109">
        <v>0</v>
      </c>
      <c r="E58" s="109">
        <v>0</v>
      </c>
      <c r="F58" s="109">
        <v>0</v>
      </c>
      <c r="G58" s="109">
        <v>0</v>
      </c>
      <c r="H58" s="109">
        <v>0</v>
      </c>
      <c r="I58" s="109">
        <v>0</v>
      </c>
      <c r="J58" s="171">
        <v>0</v>
      </c>
      <c r="K58" s="171">
        <v>0</v>
      </c>
      <c r="L58" s="109">
        <v>0</v>
      </c>
      <c r="M58" s="109">
        <v>0</v>
      </c>
      <c r="N58" s="127"/>
    </row>
    <row r="59" spans="1:14" ht="12.75" customHeight="1" x14ac:dyDescent="0.25">
      <c r="A59" s="107" t="s">
        <v>662</v>
      </c>
      <c r="B59" s="73"/>
      <c r="C59" s="257">
        <v>0</v>
      </c>
      <c r="D59" s="257">
        <v>0</v>
      </c>
      <c r="E59" s="257">
        <v>0</v>
      </c>
      <c r="F59" s="257">
        <v>0</v>
      </c>
      <c r="G59" s="257">
        <v>0</v>
      </c>
      <c r="H59" s="257">
        <v>0</v>
      </c>
      <c r="I59" s="257">
        <v>0</v>
      </c>
      <c r="J59" s="257">
        <v>0</v>
      </c>
      <c r="K59" s="257">
        <v>0</v>
      </c>
      <c r="L59" s="257">
        <v>0</v>
      </c>
      <c r="M59" s="717">
        <v>0</v>
      </c>
      <c r="N59" s="127"/>
    </row>
    <row r="60" spans="1:14" ht="12.75" customHeight="1" x14ac:dyDescent="0.25">
      <c r="A60" s="108" t="s">
        <v>663</v>
      </c>
      <c r="B60" s="73"/>
      <c r="C60" s="109">
        <v>0</v>
      </c>
      <c r="D60" s="109">
        <v>0</v>
      </c>
      <c r="E60" s="109">
        <v>0</v>
      </c>
      <c r="F60" s="109">
        <v>0</v>
      </c>
      <c r="G60" s="109">
        <v>0</v>
      </c>
      <c r="H60" s="109">
        <v>0</v>
      </c>
      <c r="I60" s="109">
        <v>0</v>
      </c>
      <c r="J60" s="75">
        <v>0</v>
      </c>
      <c r="K60" s="75">
        <v>0</v>
      </c>
      <c r="L60" s="109">
        <v>0</v>
      </c>
      <c r="M60" s="109">
        <v>0</v>
      </c>
      <c r="N60" s="127"/>
    </row>
    <row r="61" spans="1:14" ht="12.75" customHeight="1" x14ac:dyDescent="0.25">
      <c r="A61" s="108" t="s">
        <v>664</v>
      </c>
      <c r="B61" s="73"/>
      <c r="C61" s="109">
        <v>0</v>
      </c>
      <c r="D61" s="109">
        <v>0</v>
      </c>
      <c r="E61" s="109">
        <v>0</v>
      </c>
      <c r="F61" s="109">
        <v>0</v>
      </c>
      <c r="G61" s="109">
        <v>0</v>
      </c>
      <c r="H61" s="109">
        <v>0</v>
      </c>
      <c r="I61" s="109">
        <v>0</v>
      </c>
      <c r="J61" s="75">
        <v>0</v>
      </c>
      <c r="K61" s="75">
        <v>0</v>
      </c>
      <c r="L61" s="109">
        <v>0</v>
      </c>
      <c r="M61" s="109">
        <v>0</v>
      </c>
      <c r="N61" s="127"/>
    </row>
    <row r="62" spans="1:14" ht="12.75" customHeight="1" x14ac:dyDescent="0.25">
      <c r="A62" s="108" t="s">
        <v>665</v>
      </c>
      <c r="B62" s="73"/>
      <c r="C62" s="109">
        <v>0</v>
      </c>
      <c r="D62" s="109">
        <v>0</v>
      </c>
      <c r="E62" s="109">
        <v>0</v>
      </c>
      <c r="F62" s="109">
        <v>0</v>
      </c>
      <c r="G62" s="109">
        <v>0</v>
      </c>
      <c r="H62" s="109">
        <v>0</v>
      </c>
      <c r="I62" s="109">
        <v>0</v>
      </c>
      <c r="J62" s="75">
        <v>0</v>
      </c>
      <c r="K62" s="75">
        <v>0</v>
      </c>
      <c r="L62" s="109">
        <v>0</v>
      </c>
      <c r="M62" s="109">
        <v>0</v>
      </c>
      <c r="N62" s="127"/>
    </row>
    <row r="63" spans="1:14" ht="12.75" customHeight="1" x14ac:dyDescent="0.25">
      <c r="A63" s="108" t="s">
        <v>666</v>
      </c>
      <c r="B63" s="73"/>
      <c r="C63" s="109">
        <v>0</v>
      </c>
      <c r="D63" s="109">
        <v>0</v>
      </c>
      <c r="E63" s="109">
        <v>0</v>
      </c>
      <c r="F63" s="109">
        <v>0</v>
      </c>
      <c r="G63" s="109">
        <v>0</v>
      </c>
      <c r="H63" s="109">
        <v>0</v>
      </c>
      <c r="I63" s="109">
        <v>0</v>
      </c>
      <c r="J63" s="75">
        <v>0</v>
      </c>
      <c r="K63" s="75">
        <v>0</v>
      </c>
      <c r="L63" s="109">
        <v>0</v>
      </c>
      <c r="M63" s="109">
        <v>0</v>
      </c>
      <c r="N63" s="127"/>
    </row>
    <row r="64" spans="1:14" ht="12.75" customHeight="1" x14ac:dyDescent="0.25">
      <c r="A64" s="107" t="s">
        <v>667</v>
      </c>
      <c r="B64" s="73"/>
      <c r="C64" s="109">
        <v>0</v>
      </c>
      <c r="D64" s="109">
        <v>0</v>
      </c>
      <c r="E64" s="109">
        <v>0</v>
      </c>
      <c r="F64" s="109">
        <v>0</v>
      </c>
      <c r="G64" s="109">
        <v>0</v>
      </c>
      <c r="H64" s="109">
        <v>0</v>
      </c>
      <c r="I64" s="109">
        <v>0</v>
      </c>
      <c r="J64" s="75">
        <v>0</v>
      </c>
      <c r="K64" s="75">
        <v>0</v>
      </c>
      <c r="L64" s="109">
        <v>0</v>
      </c>
      <c r="M64" s="109">
        <v>0</v>
      </c>
      <c r="N64" s="127"/>
    </row>
    <row r="65" spans="1:14" ht="12.75" customHeight="1" x14ac:dyDescent="0.25">
      <c r="A65" s="162" t="s">
        <v>488</v>
      </c>
      <c r="B65" s="79">
        <v>3</v>
      </c>
      <c r="C65" s="698">
        <v>330000</v>
      </c>
      <c r="D65" s="696">
        <v>0</v>
      </c>
      <c r="E65" s="696">
        <v>0</v>
      </c>
      <c r="F65" s="696">
        <v>0</v>
      </c>
      <c r="G65" s="696">
        <v>0</v>
      </c>
      <c r="H65" s="696">
        <v>0</v>
      </c>
      <c r="I65" s="696">
        <v>0</v>
      </c>
      <c r="J65" s="696">
        <v>0</v>
      </c>
      <c r="K65" s="696">
        <v>330000</v>
      </c>
      <c r="L65" s="696">
        <v>0</v>
      </c>
      <c r="M65" s="697">
        <v>0</v>
      </c>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713</v>
      </c>
      <c r="B67" s="73"/>
      <c r="C67" s="74"/>
      <c r="D67" s="75"/>
      <c r="E67" s="75"/>
      <c r="F67" s="75"/>
      <c r="G67" s="75"/>
      <c r="H67" s="75"/>
      <c r="I67" s="75"/>
      <c r="J67" s="75"/>
      <c r="K67" s="75"/>
      <c r="L67" s="75"/>
      <c r="M67" s="76"/>
      <c r="N67" s="127"/>
    </row>
    <row r="68" spans="1:14" ht="12.75" customHeight="1" x14ac:dyDescent="0.25">
      <c r="A68" s="163" t="s">
        <v>714</v>
      </c>
      <c r="B68" s="73"/>
      <c r="C68" s="129">
        <v>0</v>
      </c>
      <c r="D68" s="129">
        <v>0</v>
      </c>
      <c r="E68" s="129">
        <v>0</v>
      </c>
      <c r="F68" s="129">
        <v>0</v>
      </c>
      <c r="G68" s="129">
        <v>0</v>
      </c>
      <c r="H68" s="129">
        <v>0</v>
      </c>
      <c r="I68" s="129">
        <v>0</v>
      </c>
      <c r="J68" s="75">
        <v>0</v>
      </c>
      <c r="K68" s="75">
        <v>0</v>
      </c>
      <c r="L68" s="109">
        <v>0</v>
      </c>
      <c r="M68" s="110">
        <v>0</v>
      </c>
      <c r="N68" s="127"/>
    </row>
    <row r="69" spans="1:14" ht="12.75" customHeight="1" x14ac:dyDescent="0.25">
      <c r="A69" s="163" t="s">
        <v>715</v>
      </c>
      <c r="B69" s="73"/>
      <c r="C69" s="129">
        <v>0</v>
      </c>
      <c r="D69" s="129">
        <v>0</v>
      </c>
      <c r="E69" s="129">
        <v>0</v>
      </c>
      <c r="F69" s="129">
        <v>0</v>
      </c>
      <c r="G69" s="129">
        <v>0</v>
      </c>
      <c r="H69" s="129">
        <v>0</v>
      </c>
      <c r="I69" s="129">
        <v>0</v>
      </c>
      <c r="J69" s="75">
        <v>0</v>
      </c>
      <c r="K69" s="75">
        <v>0</v>
      </c>
      <c r="L69" s="109">
        <v>0</v>
      </c>
      <c r="M69" s="110">
        <v>0</v>
      </c>
      <c r="N69" s="127"/>
    </row>
    <row r="70" spans="1:14" ht="12.75" customHeight="1" x14ac:dyDescent="0.25">
      <c r="A70" s="163" t="s">
        <v>716</v>
      </c>
      <c r="B70" s="73"/>
      <c r="C70" s="129">
        <v>0</v>
      </c>
      <c r="D70" s="129">
        <v>0</v>
      </c>
      <c r="E70" s="129">
        <v>0</v>
      </c>
      <c r="F70" s="129">
        <v>0</v>
      </c>
      <c r="G70" s="129">
        <v>0</v>
      </c>
      <c r="H70" s="129">
        <v>0</v>
      </c>
      <c r="I70" s="129">
        <v>0</v>
      </c>
      <c r="J70" s="75">
        <v>0</v>
      </c>
      <c r="K70" s="75">
        <v>0</v>
      </c>
      <c r="L70" s="109">
        <v>0</v>
      </c>
      <c r="M70" s="110">
        <v>0</v>
      </c>
      <c r="N70" s="127"/>
    </row>
    <row r="71" spans="1:14" ht="12.75" customHeight="1" x14ac:dyDescent="0.25">
      <c r="A71" s="163" t="s">
        <v>1287</v>
      </c>
      <c r="B71" s="73"/>
      <c r="C71" s="129">
        <v>0</v>
      </c>
      <c r="D71" s="129">
        <v>0</v>
      </c>
      <c r="E71" s="129">
        <v>0</v>
      </c>
      <c r="F71" s="129">
        <v>0</v>
      </c>
      <c r="G71" s="129">
        <v>0</v>
      </c>
      <c r="H71" s="129">
        <v>0</v>
      </c>
      <c r="I71" s="129">
        <v>0</v>
      </c>
      <c r="J71" s="75">
        <v>0</v>
      </c>
      <c r="K71" s="75">
        <v>0</v>
      </c>
      <c r="L71" s="109">
        <v>0</v>
      </c>
      <c r="M71" s="110">
        <v>0</v>
      </c>
      <c r="N71" s="127"/>
    </row>
    <row r="72" spans="1:14" ht="12.75" customHeight="1" x14ac:dyDescent="0.25">
      <c r="A72" s="164" t="s">
        <v>717</v>
      </c>
      <c r="B72" s="73">
        <v>4</v>
      </c>
      <c r="C72" s="149">
        <v>0</v>
      </c>
      <c r="D72" s="150">
        <v>0</v>
      </c>
      <c r="E72" s="150">
        <v>0</v>
      </c>
      <c r="F72" s="150">
        <v>0</v>
      </c>
      <c r="G72" s="150">
        <v>0</v>
      </c>
      <c r="H72" s="150">
        <v>0</v>
      </c>
      <c r="I72" s="150">
        <v>0</v>
      </c>
      <c r="J72" s="150">
        <v>0</v>
      </c>
      <c r="K72" s="150">
        <v>0</v>
      </c>
      <c r="L72" s="150">
        <v>0</v>
      </c>
      <c r="M72" s="151">
        <v>0</v>
      </c>
      <c r="N72" s="127"/>
    </row>
    <row r="73" spans="1:14" ht="12.75" customHeight="1" x14ac:dyDescent="0.25">
      <c r="A73" s="164" t="s">
        <v>608</v>
      </c>
      <c r="B73" s="73"/>
      <c r="C73" s="129">
        <v>0</v>
      </c>
      <c r="D73" s="129">
        <v>0</v>
      </c>
      <c r="E73" s="129">
        <v>0</v>
      </c>
      <c r="F73" s="129">
        <v>0</v>
      </c>
      <c r="G73" s="129">
        <v>0</v>
      </c>
      <c r="H73" s="129">
        <v>0</v>
      </c>
      <c r="I73" s="129">
        <v>0</v>
      </c>
      <c r="J73" s="75">
        <v>0</v>
      </c>
      <c r="K73" s="75">
        <v>0</v>
      </c>
      <c r="L73" s="109">
        <v>0</v>
      </c>
      <c r="M73" s="110">
        <v>0</v>
      </c>
    </row>
    <row r="74" spans="1:14" ht="12.75" customHeight="1" x14ac:dyDescent="0.25">
      <c r="A74" s="165" t="s">
        <v>609</v>
      </c>
      <c r="B74" s="73"/>
      <c r="C74" s="129">
        <v>0</v>
      </c>
      <c r="D74" s="129">
        <v>0</v>
      </c>
      <c r="E74" s="129">
        <v>0</v>
      </c>
      <c r="F74" s="129">
        <v>0</v>
      </c>
      <c r="G74" s="129">
        <v>0</v>
      </c>
      <c r="H74" s="129">
        <v>0</v>
      </c>
      <c r="I74" s="129">
        <v>0</v>
      </c>
      <c r="J74" s="75">
        <v>0</v>
      </c>
      <c r="K74" s="75">
        <v>0</v>
      </c>
      <c r="L74" s="109">
        <v>0</v>
      </c>
      <c r="M74" s="110">
        <v>0</v>
      </c>
    </row>
    <row r="75" spans="1:14" ht="12.75" customHeight="1" x14ac:dyDescent="0.25">
      <c r="A75" s="165" t="s">
        <v>610</v>
      </c>
      <c r="B75" s="73"/>
      <c r="C75" s="129">
        <v>330000</v>
      </c>
      <c r="D75" s="129">
        <v>0</v>
      </c>
      <c r="E75" s="129">
        <v>0</v>
      </c>
      <c r="F75" s="129">
        <v>0</v>
      </c>
      <c r="G75" s="129">
        <v>0</v>
      </c>
      <c r="H75" s="129">
        <v>0</v>
      </c>
      <c r="I75" s="129">
        <v>0</v>
      </c>
      <c r="J75" s="75">
        <v>0</v>
      </c>
      <c r="K75" s="75">
        <v>330000</v>
      </c>
      <c r="L75" s="109">
        <v>0</v>
      </c>
      <c r="M75" s="110">
        <v>0</v>
      </c>
    </row>
    <row r="76" spans="1:14" ht="12.75" customHeight="1" x14ac:dyDescent="0.25">
      <c r="A76" s="154" t="s">
        <v>718</v>
      </c>
      <c r="B76" s="155"/>
      <c r="C76" s="156">
        <v>330000</v>
      </c>
      <c r="D76" s="116">
        <v>0</v>
      </c>
      <c r="E76" s="116">
        <v>0</v>
      </c>
      <c r="F76" s="116">
        <v>0</v>
      </c>
      <c r="G76" s="116">
        <v>0</v>
      </c>
      <c r="H76" s="116">
        <v>0</v>
      </c>
      <c r="I76" s="116">
        <v>0</v>
      </c>
      <c r="J76" s="116">
        <v>0</v>
      </c>
      <c r="K76" s="116">
        <v>330000</v>
      </c>
      <c r="L76" s="116">
        <v>0</v>
      </c>
      <c r="M76" s="117">
        <v>0</v>
      </c>
    </row>
    <row r="77" spans="1:14" ht="12.75" customHeight="1" x14ac:dyDescent="0.25">
      <c r="A77" s="157" t="s">
        <v>549</v>
      </c>
      <c r="B77" s="93"/>
      <c r="C77" s="96"/>
      <c r="D77" s="96"/>
      <c r="E77" s="96"/>
      <c r="F77" s="96"/>
      <c r="G77" s="96"/>
      <c r="H77" s="96"/>
      <c r="I77" s="96"/>
      <c r="J77" s="96"/>
      <c r="K77" s="96"/>
      <c r="L77" s="96"/>
      <c r="M77" s="96"/>
    </row>
    <row r="78" spans="1:14" ht="12.75" customHeight="1" x14ac:dyDescent="0.25">
      <c r="A78" s="119" t="s">
        <v>1179</v>
      </c>
      <c r="B78" s="93"/>
      <c r="C78" s="96"/>
      <c r="D78" s="96"/>
      <c r="E78" s="96"/>
      <c r="F78" s="96"/>
      <c r="G78" s="96"/>
      <c r="H78" s="96"/>
      <c r="I78" s="96"/>
      <c r="J78" s="96"/>
      <c r="K78" s="96"/>
      <c r="L78" s="96"/>
      <c r="M78" s="96"/>
    </row>
    <row r="79" spans="1:14" ht="13.5" customHeight="1" x14ac:dyDescent="0.25">
      <c r="A79" s="1226" t="s">
        <v>1180</v>
      </c>
      <c r="B79" s="1226"/>
      <c r="C79" s="1226"/>
      <c r="D79" s="1226"/>
      <c r="E79" s="1226"/>
      <c r="F79" s="1226"/>
      <c r="G79" s="1226"/>
      <c r="H79" s="1226"/>
      <c r="I79" s="1226"/>
      <c r="J79" s="1226"/>
      <c r="K79" s="1226"/>
      <c r="L79" s="1226"/>
      <c r="M79" s="1226"/>
    </row>
    <row r="80" spans="1:14" ht="12.75" customHeight="1" x14ac:dyDescent="0.25">
      <c r="A80" s="1227" t="s">
        <v>1288</v>
      </c>
      <c r="B80" s="1227"/>
      <c r="C80" s="1227"/>
      <c r="D80" s="1227"/>
      <c r="E80" s="1227"/>
      <c r="F80" s="1227"/>
      <c r="G80" s="1227"/>
      <c r="H80" s="1227"/>
      <c r="I80" s="1227"/>
      <c r="J80" s="1227"/>
      <c r="K80" s="1227"/>
      <c r="L80" s="1227"/>
      <c r="M80" s="166"/>
    </row>
    <row r="81" spans="1:13" ht="12.75" customHeight="1" x14ac:dyDescent="0.25">
      <c r="A81" s="1228" t="s">
        <v>1289</v>
      </c>
      <c r="B81" s="1228"/>
      <c r="C81" s="1228"/>
      <c r="D81" s="1228"/>
      <c r="E81" s="1228"/>
      <c r="F81" s="1228"/>
      <c r="G81" s="1228"/>
      <c r="H81" s="1228"/>
      <c r="I81" s="1228"/>
      <c r="J81" s="1228"/>
      <c r="K81" s="1228"/>
      <c r="L81" s="1228"/>
      <c r="M81" s="166"/>
    </row>
    <row r="82" spans="1:13" ht="12.75" customHeight="1" x14ac:dyDescent="0.25">
      <c r="A82" s="1215" t="s">
        <v>1102</v>
      </c>
      <c r="B82" s="1215"/>
      <c r="C82" s="1215"/>
      <c r="D82" s="1215"/>
      <c r="E82" s="1215"/>
      <c r="F82" s="1215"/>
      <c r="G82" s="1215"/>
      <c r="H82" s="1215"/>
      <c r="I82" s="1215"/>
      <c r="J82" s="1215"/>
      <c r="K82" s="1215"/>
      <c r="L82" s="1215"/>
      <c r="M82" s="1215"/>
    </row>
    <row r="83" spans="1:13" ht="12.75" customHeight="1" x14ac:dyDescent="0.25">
      <c r="A83" s="1215" t="s">
        <v>1167</v>
      </c>
      <c r="B83" s="1215"/>
      <c r="C83" s="1215"/>
      <c r="D83" s="1215"/>
      <c r="E83" s="1215"/>
      <c r="F83" s="1215"/>
      <c r="G83" s="1215"/>
      <c r="H83" s="1215"/>
      <c r="I83" s="1215"/>
      <c r="J83" s="1215"/>
      <c r="K83" s="1215"/>
      <c r="L83" s="1215"/>
      <c r="M83" s="1215"/>
    </row>
    <row r="84" spans="1:13" ht="12.75" customHeight="1" x14ac:dyDescent="0.25">
      <c r="A84" s="1209" t="s">
        <v>1168</v>
      </c>
      <c r="B84" s="1209"/>
      <c r="C84" s="1209"/>
      <c r="D84" s="1209"/>
      <c r="E84" s="1209"/>
      <c r="F84" s="1209"/>
      <c r="G84" s="1209"/>
      <c r="H84" s="1209"/>
      <c r="I84" s="1209"/>
      <c r="J84" s="1209"/>
      <c r="K84" s="1209"/>
      <c r="L84" s="1209"/>
      <c r="M84" s="1209"/>
    </row>
    <row r="85" spans="1:13" ht="12.75" customHeight="1" x14ac:dyDescent="0.25">
      <c r="A85" s="1209" t="s">
        <v>1169</v>
      </c>
      <c r="B85" s="1209"/>
      <c r="C85" s="1209"/>
      <c r="D85" s="1209"/>
      <c r="E85" s="1209"/>
      <c r="F85" s="1209"/>
      <c r="G85" s="1209"/>
      <c r="H85" s="1209"/>
      <c r="I85" s="1209"/>
      <c r="J85" s="1209"/>
      <c r="K85" s="1209"/>
      <c r="L85" s="1209"/>
      <c r="M85" s="1209"/>
    </row>
    <row r="86" spans="1:13" ht="12.75" customHeight="1" x14ac:dyDescent="0.25">
      <c r="A86" s="99" t="s">
        <v>1165</v>
      </c>
      <c r="B86" s="93"/>
      <c r="C86" s="96"/>
      <c r="D86" s="96"/>
      <c r="E86" s="96"/>
      <c r="F86" s="96"/>
      <c r="G86" s="96"/>
      <c r="H86" s="96"/>
      <c r="I86" s="96"/>
      <c r="J86" s="96"/>
      <c r="K86" s="96"/>
      <c r="L86" s="96"/>
      <c r="M86" s="96"/>
    </row>
    <row r="87" spans="1:13" ht="26.25" customHeight="1" x14ac:dyDescent="0.25">
      <c r="A87" s="1209" t="s">
        <v>1166</v>
      </c>
      <c r="B87" s="1209"/>
      <c r="C87" s="1209"/>
      <c r="D87" s="1209"/>
      <c r="E87" s="1209"/>
      <c r="F87" s="1209"/>
      <c r="G87" s="1209"/>
      <c r="H87" s="1209"/>
      <c r="I87" s="1209"/>
      <c r="J87" s="1209"/>
      <c r="K87" s="1209"/>
      <c r="L87" s="1209"/>
      <c r="M87" s="1209"/>
    </row>
    <row r="88" spans="1:13" ht="12.75" customHeight="1" x14ac:dyDescent="0.25">
      <c r="A88" s="99" t="s">
        <v>676</v>
      </c>
      <c r="B88" s="93"/>
      <c r="C88" s="96"/>
      <c r="D88" s="96"/>
      <c r="E88" s="96"/>
      <c r="F88" s="96"/>
      <c r="G88" s="96"/>
      <c r="H88" s="96"/>
      <c r="I88" s="96"/>
      <c r="J88" s="96"/>
      <c r="K88" s="96"/>
      <c r="L88" s="96"/>
      <c r="M88" s="96"/>
    </row>
    <row r="89" spans="1:13" ht="12.75" customHeight="1" x14ac:dyDescent="0.25">
      <c r="A89" s="1209" t="s">
        <v>677</v>
      </c>
      <c r="B89" s="1209"/>
      <c r="C89" s="1209"/>
      <c r="D89" s="1209"/>
      <c r="E89" s="1209"/>
      <c r="F89" s="1209"/>
      <c r="G89" s="1209"/>
      <c r="H89" s="1209"/>
      <c r="I89" s="1209"/>
      <c r="J89" s="1209"/>
      <c r="K89" s="1209"/>
      <c r="L89" s="1209"/>
      <c r="M89" s="1209"/>
    </row>
    <row r="90" spans="1:13" ht="11.25" customHeight="1" x14ac:dyDescent="0.25">
      <c r="A90" s="48"/>
      <c r="B90" s="120"/>
      <c r="C90" s="53"/>
      <c r="D90" s="53"/>
      <c r="E90" s="53"/>
      <c r="F90" s="53"/>
      <c r="G90" s="53"/>
      <c r="H90" s="53"/>
      <c r="I90" s="53"/>
      <c r="J90" s="53"/>
      <c r="K90" s="53"/>
      <c r="L90" s="53"/>
      <c r="M90" s="53"/>
    </row>
    <row r="91" spans="1:13" ht="11.25" customHeight="1" x14ac:dyDescent="0.25">
      <c r="A91" s="121" t="s">
        <v>720</v>
      </c>
      <c r="B91" s="93"/>
      <c r="C91" s="167">
        <v>0</v>
      </c>
      <c r="D91" s="102">
        <v>0</v>
      </c>
      <c r="E91" s="102">
        <v>0</v>
      </c>
      <c r="F91" s="102"/>
      <c r="G91" s="102"/>
      <c r="H91" s="102">
        <v>0</v>
      </c>
      <c r="I91" s="102">
        <v>0</v>
      </c>
      <c r="J91" s="102">
        <v>0</v>
      </c>
      <c r="K91" s="102">
        <v>0</v>
      </c>
      <c r="L91" s="102">
        <v>0</v>
      </c>
      <c r="M91" s="167">
        <v>-330000</v>
      </c>
    </row>
    <row r="92" spans="1:13" ht="11.25" customHeight="1" x14ac:dyDescent="0.25">
      <c r="C92" s="167"/>
      <c r="D92" s="168"/>
      <c r="E92" s="168"/>
      <c r="F92" s="168"/>
      <c r="G92" s="168"/>
      <c r="H92" s="168"/>
      <c r="I92" s="168"/>
      <c r="J92" s="168"/>
      <c r="K92" s="168"/>
      <c r="L92" s="168"/>
      <c r="M92" s="167"/>
    </row>
    <row r="93" spans="1:13" ht="11.25" customHeight="1" x14ac:dyDescent="0.25"/>
    <row r="94" spans="1:13" ht="11.25" customHeight="1" x14ac:dyDescent="0.25"/>
    <row r="95" spans="1:13" ht="11.25" customHeight="1" x14ac:dyDescent="0.25"/>
    <row r="96" spans="1:13" ht="11.25" customHeight="1" x14ac:dyDescent="0.25"/>
    <row r="97" ht="11.25" customHeight="1" x14ac:dyDescent="0.25"/>
    <row r="98" ht="11.25" customHeight="1" x14ac:dyDescent="0.25"/>
    <row r="99" ht="11.25" customHeight="1" x14ac:dyDescent="0.25"/>
    <row r="100" ht="11.25" customHeight="1" x14ac:dyDescent="0.25"/>
    <row r="101" ht="11.25" customHeight="1" x14ac:dyDescent="0.25"/>
    <row r="102" ht="11.25" customHeight="1" x14ac:dyDescent="0.25"/>
    <row r="103" ht="11.25" customHeight="1" x14ac:dyDescent="0.25"/>
    <row r="104" ht="11.25" customHeight="1" x14ac:dyDescent="0.25"/>
    <row r="105" ht="11.25" customHeight="1" x14ac:dyDescent="0.25"/>
    <row r="106" ht="11.25" customHeight="1" x14ac:dyDescent="0.25"/>
    <row r="107" ht="11.25" customHeight="1" x14ac:dyDescent="0.25"/>
    <row r="108" ht="11.25" customHeight="1" x14ac:dyDescent="0.25"/>
    <row r="109" ht="11.25" customHeight="1" x14ac:dyDescent="0.25"/>
    <row r="110" ht="11.25" customHeight="1" x14ac:dyDescent="0.25"/>
    <row r="111" ht="11.25" customHeight="1" x14ac:dyDescent="0.25"/>
    <row r="112"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sheetData>
  <sheetProtection password="C646" sheet="1" objects="1" scenarios="1"/>
  <mergeCells count="12">
    <mergeCell ref="A87:M87"/>
    <mergeCell ref="A89:M89"/>
    <mergeCell ref="A2:A3"/>
    <mergeCell ref="B2:B3"/>
    <mergeCell ref="A79:M79"/>
    <mergeCell ref="C2:K2"/>
    <mergeCell ref="A80:L80"/>
    <mergeCell ref="A81:L81"/>
    <mergeCell ref="A82:M82"/>
    <mergeCell ref="A83:M83"/>
    <mergeCell ref="A84:M84"/>
    <mergeCell ref="A85:M85"/>
  </mergeCells>
  <phoneticPr fontId="3" type="noConversion"/>
  <printOptions horizontalCentered="1"/>
  <pageMargins left="0.35433070866141736" right="0.15748031496062992" top="0.78740157480314965" bottom="0.59055118110236227" header="0.51181102362204722" footer="0.39370078740157483"/>
  <pageSetup paperSize="9" scale="75"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indexed="44"/>
  </sheetPr>
  <dimension ref="A1:R331"/>
  <sheetViews>
    <sheetView showGridLines="0" showZeros="0" topLeftCell="A188" workbookViewId="0">
      <selection sqref="A1:R331"/>
    </sheetView>
  </sheetViews>
  <sheetFormatPr defaultRowHeight="12.75" x14ac:dyDescent="0.2"/>
  <cols>
    <col min="1" max="1" width="27.42578125" style="900" customWidth="1"/>
    <col min="2" max="2" width="5.28515625" style="900" customWidth="1"/>
    <col min="3" max="13" width="10.140625" customWidth="1"/>
  </cols>
  <sheetData>
    <row r="1" spans="1:13" ht="13.5" x14ac:dyDescent="0.25">
      <c r="A1" s="883" t="s">
        <v>2500</v>
      </c>
      <c r="B1" s="884"/>
      <c r="C1" s="58"/>
      <c r="D1" s="5"/>
      <c r="E1" s="5"/>
      <c r="F1" s="5"/>
      <c r="G1" s="5"/>
      <c r="H1" s="5"/>
      <c r="I1" s="5"/>
      <c r="J1" s="5"/>
      <c r="K1" s="5"/>
      <c r="L1" s="5"/>
      <c r="M1" s="5"/>
    </row>
    <row r="2" spans="1:13" ht="25.5" x14ac:dyDescent="0.2">
      <c r="A2" s="1229" t="s">
        <v>329</v>
      </c>
      <c r="B2" s="1231" t="s">
        <v>332</v>
      </c>
      <c r="C2" s="1210" t="s">
        <v>2483</v>
      </c>
      <c r="D2" s="1211"/>
      <c r="E2" s="1211"/>
      <c r="F2" s="1211"/>
      <c r="G2" s="1211"/>
      <c r="H2" s="1211"/>
      <c r="I2" s="1211"/>
      <c r="J2" s="1211"/>
      <c r="K2" s="1211"/>
      <c r="L2" s="60" t="s">
        <v>2484</v>
      </c>
      <c r="M2" s="61" t="s">
        <v>2485</v>
      </c>
    </row>
    <row r="3" spans="1:13" ht="25.5" x14ac:dyDescent="0.2">
      <c r="A3" s="1230"/>
      <c r="B3" s="1232"/>
      <c r="C3" s="62" t="s">
        <v>313</v>
      </c>
      <c r="D3" s="10" t="s">
        <v>384</v>
      </c>
      <c r="E3" s="10" t="s">
        <v>378</v>
      </c>
      <c r="F3" s="10" t="s">
        <v>380</v>
      </c>
      <c r="G3" s="10" t="s">
        <v>382</v>
      </c>
      <c r="H3" s="10" t="s">
        <v>386</v>
      </c>
      <c r="I3" s="11" t="s">
        <v>376</v>
      </c>
      <c r="J3" s="11" t="s">
        <v>388</v>
      </c>
      <c r="K3" s="11" t="s">
        <v>243</v>
      </c>
      <c r="L3" s="11" t="s">
        <v>243</v>
      </c>
      <c r="M3" s="63" t="s">
        <v>243</v>
      </c>
    </row>
    <row r="4" spans="1:13" x14ac:dyDescent="0.2">
      <c r="A4" s="885" t="s">
        <v>636</v>
      </c>
      <c r="B4" s="1232"/>
      <c r="C4" s="65"/>
      <c r="D4" s="15">
        <v>3</v>
      </c>
      <c r="E4" s="15">
        <v>4</v>
      </c>
      <c r="F4" s="15">
        <v>5</v>
      </c>
      <c r="G4" s="15">
        <v>6</v>
      </c>
      <c r="H4" s="15">
        <v>7</v>
      </c>
      <c r="I4" s="15">
        <v>8</v>
      </c>
      <c r="J4" s="15">
        <v>9</v>
      </c>
      <c r="K4" s="15">
        <v>10</v>
      </c>
      <c r="L4" s="15"/>
      <c r="M4" s="17"/>
    </row>
    <row r="5" spans="1:13" ht="13.5" x14ac:dyDescent="0.25">
      <c r="A5" s="886" t="s">
        <v>637</v>
      </c>
      <c r="B5" s="1233"/>
      <c r="C5" s="67" t="s">
        <v>577</v>
      </c>
      <c r="D5" s="68" t="s">
        <v>578</v>
      </c>
      <c r="E5" s="68" t="s">
        <v>579</v>
      </c>
      <c r="F5" s="69" t="s">
        <v>580</v>
      </c>
      <c r="G5" s="69" t="s">
        <v>581</v>
      </c>
      <c r="H5" s="69" t="s">
        <v>582</v>
      </c>
      <c r="I5" s="70" t="s">
        <v>583</v>
      </c>
      <c r="J5" s="70" t="s">
        <v>584</v>
      </c>
      <c r="K5" s="70" t="s">
        <v>585</v>
      </c>
      <c r="L5" s="70"/>
      <c r="M5" s="71"/>
    </row>
    <row r="6" spans="1:13" ht="13.5" x14ac:dyDescent="0.25">
      <c r="A6" s="887" t="s">
        <v>1153</v>
      </c>
      <c r="B6" s="888"/>
      <c r="C6" s="750"/>
      <c r="D6" s="749"/>
      <c r="E6" s="749"/>
      <c r="F6" s="749"/>
      <c r="G6" s="749"/>
      <c r="H6" s="749"/>
      <c r="I6" s="749"/>
      <c r="J6" s="749"/>
      <c r="K6" s="749"/>
      <c r="L6" s="749"/>
      <c r="M6" s="778"/>
    </row>
    <row r="7" spans="1:13" ht="13.5" x14ac:dyDescent="0.25">
      <c r="A7" s="887" t="s">
        <v>1243</v>
      </c>
      <c r="B7" s="889">
        <v>2</v>
      </c>
      <c r="C7" s="786"/>
      <c r="D7" s="787"/>
      <c r="E7" s="787"/>
      <c r="F7" s="787"/>
      <c r="G7" s="787"/>
      <c r="H7" s="787"/>
      <c r="I7" s="787"/>
      <c r="J7" s="787"/>
      <c r="K7" s="787"/>
      <c r="L7" s="787"/>
      <c r="M7" s="788"/>
    </row>
    <row r="8" spans="1:13" ht="13.5" x14ac:dyDescent="0.25">
      <c r="A8" s="890" t="s">
        <v>2201</v>
      </c>
      <c r="B8" s="891"/>
      <c r="C8" s="752">
        <v>0</v>
      </c>
      <c r="D8" s="751">
        <v>0</v>
      </c>
      <c r="E8" s="751">
        <v>0</v>
      </c>
      <c r="F8" s="751">
        <v>0</v>
      </c>
      <c r="G8" s="751">
        <v>0</v>
      </c>
      <c r="H8" s="1142">
        <v>0</v>
      </c>
      <c r="I8" s="751">
        <v>0</v>
      </c>
      <c r="J8" s="74">
        <v>0</v>
      </c>
      <c r="K8" s="75">
        <v>0</v>
      </c>
      <c r="L8" s="751">
        <v>0</v>
      </c>
      <c r="M8" s="779">
        <v>0</v>
      </c>
    </row>
    <row r="9" spans="1:13" ht="13.5" x14ac:dyDescent="0.25">
      <c r="A9" s="892" t="s">
        <v>2202</v>
      </c>
      <c r="B9" s="889"/>
      <c r="C9" s="754">
        <v>0</v>
      </c>
      <c r="D9" s="753">
        <v>0</v>
      </c>
      <c r="E9" s="753">
        <v>0</v>
      </c>
      <c r="F9" s="753">
        <v>0</v>
      </c>
      <c r="G9" s="753">
        <v>0</v>
      </c>
      <c r="H9" s="753">
        <v>0</v>
      </c>
      <c r="I9" s="753">
        <v>0</v>
      </c>
      <c r="J9" s="74">
        <v>0</v>
      </c>
      <c r="K9" s="75">
        <v>0</v>
      </c>
      <c r="L9" s="753">
        <v>0</v>
      </c>
      <c r="M9" s="755">
        <v>0</v>
      </c>
    </row>
    <row r="10" spans="1:13" ht="13.5" x14ac:dyDescent="0.25">
      <c r="A10" s="892" t="s">
        <v>2206</v>
      </c>
      <c r="B10" s="889"/>
      <c r="C10" s="754">
        <v>0</v>
      </c>
      <c r="D10" s="753">
        <v>0</v>
      </c>
      <c r="E10" s="753">
        <v>0</v>
      </c>
      <c r="F10" s="753">
        <v>0</v>
      </c>
      <c r="G10" s="753">
        <v>0</v>
      </c>
      <c r="H10" s="753">
        <v>0</v>
      </c>
      <c r="I10" s="753">
        <v>0</v>
      </c>
      <c r="J10" s="74">
        <v>0</v>
      </c>
      <c r="K10" s="75">
        <v>0</v>
      </c>
      <c r="L10" s="753">
        <v>0</v>
      </c>
      <c r="M10" s="755">
        <v>0</v>
      </c>
    </row>
    <row r="11" spans="1:13" ht="13.5" x14ac:dyDescent="0.25">
      <c r="A11" s="892" t="s">
        <v>2261</v>
      </c>
      <c r="B11" s="889"/>
      <c r="C11" s="754">
        <v>0</v>
      </c>
      <c r="D11" s="753">
        <v>0</v>
      </c>
      <c r="E11" s="753">
        <v>0</v>
      </c>
      <c r="F11" s="753">
        <v>0</v>
      </c>
      <c r="G11" s="753">
        <v>0</v>
      </c>
      <c r="H11" s="753">
        <v>0</v>
      </c>
      <c r="I11" s="753">
        <v>0</v>
      </c>
      <c r="J11" s="74">
        <v>0</v>
      </c>
      <c r="K11" s="75">
        <v>0</v>
      </c>
      <c r="L11" s="753">
        <v>0</v>
      </c>
      <c r="M11" s="755">
        <v>0</v>
      </c>
    </row>
    <row r="12" spans="1:13" ht="13.5" x14ac:dyDescent="0.25">
      <c r="A12" s="892" t="s">
        <v>2269</v>
      </c>
      <c r="B12" s="889"/>
      <c r="C12" s="754">
        <v>0</v>
      </c>
      <c r="D12" s="753">
        <v>0</v>
      </c>
      <c r="E12" s="753">
        <v>0</v>
      </c>
      <c r="F12" s="753">
        <v>0</v>
      </c>
      <c r="G12" s="753">
        <v>0</v>
      </c>
      <c r="H12" s="753">
        <v>0</v>
      </c>
      <c r="I12" s="753">
        <v>0</v>
      </c>
      <c r="J12" s="74">
        <v>0</v>
      </c>
      <c r="K12" s="75">
        <v>0</v>
      </c>
      <c r="L12" s="753">
        <v>0</v>
      </c>
      <c r="M12" s="755">
        <v>0</v>
      </c>
    </row>
    <row r="13" spans="1:13" ht="13.5" x14ac:dyDescent="0.25">
      <c r="A13" s="892" t="s">
        <v>2271</v>
      </c>
      <c r="B13" s="889"/>
      <c r="C13" s="754">
        <v>0</v>
      </c>
      <c r="D13" s="753">
        <v>0</v>
      </c>
      <c r="E13" s="753">
        <v>0</v>
      </c>
      <c r="F13" s="753">
        <v>0</v>
      </c>
      <c r="G13" s="753">
        <v>0</v>
      </c>
      <c r="H13" s="753">
        <v>0</v>
      </c>
      <c r="I13" s="753">
        <v>0</v>
      </c>
      <c r="J13" s="74">
        <v>0</v>
      </c>
      <c r="K13" s="75">
        <v>0</v>
      </c>
      <c r="L13" s="753">
        <v>0</v>
      </c>
      <c r="M13" s="755">
        <v>0</v>
      </c>
    </row>
    <row r="14" spans="1:13" ht="13.5" x14ac:dyDescent="0.25">
      <c r="A14" s="892" t="s">
        <v>2273</v>
      </c>
      <c r="B14" s="889"/>
      <c r="C14" s="754">
        <v>0</v>
      </c>
      <c r="D14" s="753">
        <v>0</v>
      </c>
      <c r="E14" s="753">
        <v>0</v>
      </c>
      <c r="F14" s="753">
        <v>0</v>
      </c>
      <c r="G14" s="753">
        <v>0</v>
      </c>
      <c r="H14" s="753">
        <v>0</v>
      </c>
      <c r="I14" s="753">
        <v>0</v>
      </c>
      <c r="J14" s="74">
        <v>0</v>
      </c>
      <c r="K14" s="75">
        <v>0</v>
      </c>
      <c r="L14" s="753">
        <v>0</v>
      </c>
      <c r="M14" s="755">
        <v>0</v>
      </c>
    </row>
    <row r="15" spans="1:13" ht="13.5" x14ac:dyDescent="0.25">
      <c r="A15" s="892">
        <v>0</v>
      </c>
      <c r="B15" s="889"/>
      <c r="C15" s="754"/>
      <c r="D15" s="753"/>
      <c r="E15" s="753"/>
      <c r="F15" s="753"/>
      <c r="G15" s="753"/>
      <c r="H15" s="753"/>
      <c r="I15" s="753"/>
      <c r="J15" s="75">
        <v>0</v>
      </c>
      <c r="K15" s="75">
        <v>0</v>
      </c>
      <c r="L15" s="753"/>
      <c r="M15" s="755"/>
    </row>
    <row r="16" spans="1:13" ht="13.5" x14ac:dyDescent="0.25">
      <c r="A16" s="890" t="s">
        <v>2213</v>
      </c>
      <c r="B16" s="891"/>
      <c r="C16" s="752">
        <v>0</v>
      </c>
      <c r="D16" s="751">
        <v>0</v>
      </c>
      <c r="E16" s="751">
        <v>0</v>
      </c>
      <c r="F16" s="751">
        <v>0</v>
      </c>
      <c r="G16" s="751">
        <v>0</v>
      </c>
      <c r="H16" s="751">
        <v>0</v>
      </c>
      <c r="I16" s="751">
        <v>0</v>
      </c>
      <c r="J16" s="75">
        <v>0</v>
      </c>
      <c r="K16" s="75">
        <v>0</v>
      </c>
      <c r="L16" s="751">
        <v>0</v>
      </c>
      <c r="M16" s="779">
        <v>0</v>
      </c>
    </row>
    <row r="17" spans="1:13" ht="13.5" x14ac:dyDescent="0.25">
      <c r="A17" s="892" t="s">
        <v>2214</v>
      </c>
      <c r="B17" s="889"/>
      <c r="C17" s="754">
        <v>0</v>
      </c>
      <c r="D17" s="753">
        <v>0</v>
      </c>
      <c r="E17" s="753">
        <v>0</v>
      </c>
      <c r="F17" s="753">
        <v>0</v>
      </c>
      <c r="G17" s="753">
        <v>0</v>
      </c>
      <c r="H17" s="753">
        <v>0</v>
      </c>
      <c r="I17" s="753">
        <v>0</v>
      </c>
      <c r="J17" s="75">
        <v>0</v>
      </c>
      <c r="K17" s="75">
        <v>0</v>
      </c>
      <c r="L17" s="753">
        <v>0</v>
      </c>
      <c r="M17" s="755">
        <v>0</v>
      </c>
    </row>
    <row r="18" spans="1:13" ht="13.5" x14ac:dyDescent="0.25">
      <c r="A18" s="892" t="s">
        <v>2246</v>
      </c>
      <c r="B18" s="889"/>
      <c r="C18" s="754">
        <v>0</v>
      </c>
      <c r="D18" s="753">
        <v>0</v>
      </c>
      <c r="E18" s="753">
        <v>0</v>
      </c>
      <c r="F18" s="753">
        <v>0</v>
      </c>
      <c r="G18" s="753">
        <v>0</v>
      </c>
      <c r="H18" s="753">
        <v>0</v>
      </c>
      <c r="I18" s="753">
        <v>0</v>
      </c>
      <c r="J18" s="75">
        <v>0</v>
      </c>
      <c r="K18" s="75">
        <v>0</v>
      </c>
      <c r="L18" s="753">
        <v>0</v>
      </c>
      <c r="M18" s="755">
        <v>0</v>
      </c>
    </row>
    <row r="19" spans="1:13" ht="13.5" x14ac:dyDescent="0.25">
      <c r="A19" s="892" t="s">
        <v>2420</v>
      </c>
      <c r="B19" s="889"/>
      <c r="C19" s="754">
        <v>0</v>
      </c>
      <c r="D19" s="753">
        <v>0</v>
      </c>
      <c r="E19" s="753">
        <v>0</v>
      </c>
      <c r="F19" s="753">
        <v>0</v>
      </c>
      <c r="G19" s="753">
        <v>0</v>
      </c>
      <c r="H19" s="753">
        <v>0</v>
      </c>
      <c r="I19" s="753">
        <v>0</v>
      </c>
      <c r="J19" s="75">
        <v>0</v>
      </c>
      <c r="K19" s="75">
        <v>0</v>
      </c>
      <c r="L19" s="753">
        <v>0</v>
      </c>
      <c r="M19" s="755">
        <v>0</v>
      </c>
    </row>
    <row r="20" spans="1:13" ht="13.5" x14ac:dyDescent="0.25">
      <c r="A20" s="892">
        <v>0</v>
      </c>
      <c r="B20" s="889"/>
      <c r="C20" s="754"/>
      <c r="D20" s="753"/>
      <c r="E20" s="753"/>
      <c r="F20" s="753"/>
      <c r="G20" s="753"/>
      <c r="H20" s="753"/>
      <c r="I20" s="753"/>
      <c r="J20" s="75">
        <v>0</v>
      </c>
      <c r="K20" s="75">
        <v>0</v>
      </c>
      <c r="L20" s="753"/>
      <c r="M20" s="755"/>
    </row>
    <row r="21" spans="1:13" ht="13.5" x14ac:dyDescent="0.25">
      <c r="A21" s="890" t="s">
        <v>2229</v>
      </c>
      <c r="B21" s="891"/>
      <c r="C21" s="752">
        <v>0</v>
      </c>
      <c r="D21" s="751">
        <v>0</v>
      </c>
      <c r="E21" s="751">
        <v>0</v>
      </c>
      <c r="F21" s="751">
        <v>0</v>
      </c>
      <c r="G21" s="751">
        <v>0</v>
      </c>
      <c r="H21" s="751">
        <v>0</v>
      </c>
      <c r="I21" s="751">
        <v>0</v>
      </c>
      <c r="J21" s="75">
        <v>0</v>
      </c>
      <c r="K21" s="75">
        <v>0</v>
      </c>
      <c r="L21" s="751">
        <v>0</v>
      </c>
      <c r="M21" s="779">
        <v>0</v>
      </c>
    </row>
    <row r="22" spans="1:13" ht="13.5" x14ac:dyDescent="0.25">
      <c r="A22" s="892" t="s">
        <v>2230</v>
      </c>
      <c r="B22" s="889"/>
      <c r="C22" s="754">
        <v>0</v>
      </c>
      <c r="D22" s="753">
        <v>0</v>
      </c>
      <c r="E22" s="753">
        <v>0</v>
      </c>
      <c r="F22" s="753">
        <v>0</v>
      </c>
      <c r="G22" s="753">
        <v>0</v>
      </c>
      <c r="H22" s="753">
        <v>0</v>
      </c>
      <c r="I22" s="753">
        <v>0</v>
      </c>
      <c r="J22" s="75">
        <v>0</v>
      </c>
      <c r="K22" s="75">
        <v>0</v>
      </c>
      <c r="L22" s="753">
        <v>0</v>
      </c>
      <c r="M22" s="753">
        <v>0</v>
      </c>
    </row>
    <row r="23" spans="1:13" ht="13.5" x14ac:dyDescent="0.25">
      <c r="A23" s="892" t="s">
        <v>2265</v>
      </c>
      <c r="B23" s="889"/>
      <c r="C23" s="754">
        <v>0</v>
      </c>
      <c r="D23" s="753">
        <v>0</v>
      </c>
      <c r="E23" s="753">
        <v>0</v>
      </c>
      <c r="F23" s="753">
        <v>0</v>
      </c>
      <c r="G23" s="753">
        <v>0</v>
      </c>
      <c r="H23" s="753">
        <v>0</v>
      </c>
      <c r="I23" s="753">
        <v>0</v>
      </c>
      <c r="J23" s="75">
        <v>0</v>
      </c>
      <c r="K23" s="75">
        <v>0</v>
      </c>
      <c r="L23" s="753">
        <v>0</v>
      </c>
      <c r="M23" s="753">
        <v>0</v>
      </c>
    </row>
    <row r="24" spans="1:13" ht="13.5" x14ac:dyDescent="0.25">
      <c r="A24" s="892" t="s">
        <v>2277</v>
      </c>
      <c r="B24" s="889"/>
      <c r="C24" s="754">
        <v>0</v>
      </c>
      <c r="D24" s="753">
        <v>0</v>
      </c>
      <c r="E24" s="753">
        <v>0</v>
      </c>
      <c r="F24" s="753">
        <v>0</v>
      </c>
      <c r="G24" s="753">
        <v>0</v>
      </c>
      <c r="H24" s="753">
        <v>0</v>
      </c>
      <c r="I24" s="753">
        <v>0</v>
      </c>
      <c r="J24" s="75">
        <v>0</v>
      </c>
      <c r="K24" s="75">
        <v>0</v>
      </c>
      <c r="L24" s="753">
        <v>0</v>
      </c>
      <c r="M24" s="753">
        <v>0</v>
      </c>
    </row>
    <row r="25" spans="1:13" ht="13.5" x14ac:dyDescent="0.25">
      <c r="A25" s="892" t="s">
        <v>2299</v>
      </c>
      <c r="B25" s="889"/>
      <c r="C25" s="754">
        <v>0</v>
      </c>
      <c r="D25" s="753">
        <v>0</v>
      </c>
      <c r="E25" s="753">
        <v>0</v>
      </c>
      <c r="F25" s="753">
        <v>0</v>
      </c>
      <c r="G25" s="753">
        <v>0</v>
      </c>
      <c r="H25" s="753">
        <v>0</v>
      </c>
      <c r="I25" s="753">
        <v>0</v>
      </c>
      <c r="J25" s="75">
        <v>0</v>
      </c>
      <c r="K25" s="75">
        <v>0</v>
      </c>
      <c r="L25" s="753">
        <v>0</v>
      </c>
      <c r="M25" s="753">
        <v>0</v>
      </c>
    </row>
    <row r="26" spans="1:13" ht="13.5" x14ac:dyDescent="0.25">
      <c r="A26" s="892" t="s">
        <v>2317</v>
      </c>
      <c r="B26" s="889"/>
      <c r="C26" s="754">
        <v>0</v>
      </c>
      <c r="D26" s="753">
        <v>0</v>
      </c>
      <c r="E26" s="753">
        <v>0</v>
      </c>
      <c r="F26" s="753">
        <v>0</v>
      </c>
      <c r="G26" s="753">
        <v>0</v>
      </c>
      <c r="H26" s="753">
        <v>0</v>
      </c>
      <c r="I26" s="753">
        <v>0</v>
      </c>
      <c r="J26" s="75">
        <v>0</v>
      </c>
      <c r="K26" s="75">
        <v>0</v>
      </c>
      <c r="L26" s="753">
        <v>0</v>
      </c>
      <c r="M26" s="753">
        <v>0</v>
      </c>
    </row>
    <row r="27" spans="1:13" ht="13.5" x14ac:dyDescent="0.25">
      <c r="A27" s="892" t="s">
        <v>2352</v>
      </c>
      <c r="B27" s="889"/>
      <c r="C27" s="754">
        <v>0</v>
      </c>
      <c r="D27" s="753">
        <v>0</v>
      </c>
      <c r="E27" s="753">
        <v>0</v>
      </c>
      <c r="F27" s="753">
        <v>0</v>
      </c>
      <c r="G27" s="753">
        <v>0</v>
      </c>
      <c r="H27" s="753">
        <v>0</v>
      </c>
      <c r="I27" s="753">
        <v>0</v>
      </c>
      <c r="J27" s="75">
        <v>0</v>
      </c>
      <c r="K27" s="75">
        <v>0</v>
      </c>
      <c r="L27" s="753">
        <v>0</v>
      </c>
      <c r="M27" s="753">
        <v>0</v>
      </c>
    </row>
    <row r="28" spans="1:13" ht="13.5" x14ac:dyDescent="0.25">
      <c r="A28" s="892" t="s">
        <v>2382</v>
      </c>
      <c r="B28" s="889"/>
      <c r="C28" s="754">
        <v>0</v>
      </c>
      <c r="D28" s="753">
        <v>0</v>
      </c>
      <c r="E28" s="753">
        <v>0</v>
      </c>
      <c r="F28" s="753">
        <v>0</v>
      </c>
      <c r="G28" s="753">
        <v>0</v>
      </c>
      <c r="H28" s="753">
        <v>0</v>
      </c>
      <c r="I28" s="753">
        <v>0</v>
      </c>
      <c r="J28" s="75">
        <v>0</v>
      </c>
      <c r="K28" s="75">
        <v>0</v>
      </c>
      <c r="L28" s="753">
        <v>0</v>
      </c>
      <c r="M28" s="753">
        <v>0</v>
      </c>
    </row>
    <row r="29" spans="1:13" ht="13.5" x14ac:dyDescent="0.25">
      <c r="A29" s="892" t="s">
        <v>2314</v>
      </c>
      <c r="B29" s="889"/>
      <c r="C29" s="754">
        <v>0</v>
      </c>
      <c r="D29" s="753">
        <v>0</v>
      </c>
      <c r="E29" s="753">
        <v>0</v>
      </c>
      <c r="F29" s="753">
        <v>0</v>
      </c>
      <c r="G29" s="753">
        <v>0</v>
      </c>
      <c r="H29" s="753">
        <v>0</v>
      </c>
      <c r="I29" s="753">
        <v>0</v>
      </c>
      <c r="J29" s="75">
        <v>0</v>
      </c>
      <c r="K29" s="75">
        <v>0</v>
      </c>
      <c r="L29" s="753">
        <v>0</v>
      </c>
      <c r="M29" s="753">
        <v>0</v>
      </c>
    </row>
    <row r="30" spans="1:13" ht="13.5" x14ac:dyDescent="0.25">
      <c r="A30" s="892" t="s">
        <v>2315</v>
      </c>
      <c r="B30" s="889"/>
      <c r="C30" s="754">
        <v>0</v>
      </c>
      <c r="D30" s="753">
        <v>0</v>
      </c>
      <c r="E30" s="753">
        <v>0</v>
      </c>
      <c r="F30" s="753">
        <v>0</v>
      </c>
      <c r="G30" s="753">
        <v>0</v>
      </c>
      <c r="H30" s="753">
        <v>0</v>
      </c>
      <c r="I30" s="753">
        <v>0</v>
      </c>
      <c r="J30" s="75">
        <v>0</v>
      </c>
      <c r="K30" s="75">
        <v>0</v>
      </c>
      <c r="L30" s="753">
        <v>0</v>
      </c>
      <c r="M30" s="753">
        <v>0</v>
      </c>
    </row>
    <row r="31" spans="1:13" ht="13.5" x14ac:dyDescent="0.25">
      <c r="A31" s="892" t="s">
        <v>2436</v>
      </c>
      <c r="B31" s="889"/>
      <c r="C31" s="754">
        <v>0</v>
      </c>
      <c r="D31" s="753">
        <v>0</v>
      </c>
      <c r="E31" s="753">
        <v>0</v>
      </c>
      <c r="F31" s="753">
        <v>0</v>
      </c>
      <c r="G31" s="753">
        <v>0</v>
      </c>
      <c r="H31" s="753">
        <v>0</v>
      </c>
      <c r="I31" s="753">
        <v>0</v>
      </c>
      <c r="J31" s="75">
        <v>0</v>
      </c>
      <c r="K31" s="75">
        <v>0</v>
      </c>
      <c r="L31" s="753">
        <v>0</v>
      </c>
      <c r="M31" s="753">
        <v>0</v>
      </c>
    </row>
    <row r="32" spans="1:13" ht="13.5" x14ac:dyDescent="0.25">
      <c r="A32" s="890" t="s">
        <v>2322</v>
      </c>
      <c r="B32" s="891"/>
      <c r="C32" s="752">
        <v>0</v>
      </c>
      <c r="D32" s="751">
        <v>0</v>
      </c>
      <c r="E32" s="751">
        <v>0</v>
      </c>
      <c r="F32" s="751">
        <v>0</v>
      </c>
      <c r="G32" s="751">
        <v>0</v>
      </c>
      <c r="H32" s="751">
        <v>0</v>
      </c>
      <c r="I32" s="751">
        <v>0</v>
      </c>
      <c r="J32" s="75">
        <v>0</v>
      </c>
      <c r="K32" s="75">
        <v>0</v>
      </c>
      <c r="L32" s="751">
        <v>0</v>
      </c>
      <c r="M32" s="779">
        <v>0</v>
      </c>
    </row>
    <row r="33" spans="1:18" ht="13.5" x14ac:dyDescent="0.25">
      <c r="A33" s="892" t="s">
        <v>2326</v>
      </c>
      <c r="B33" s="889"/>
      <c r="C33" s="754">
        <v>0</v>
      </c>
      <c r="D33" s="753">
        <v>0</v>
      </c>
      <c r="E33" s="753">
        <v>0</v>
      </c>
      <c r="F33" s="753">
        <v>0</v>
      </c>
      <c r="G33" s="753">
        <v>0</v>
      </c>
      <c r="H33" s="753">
        <v>0</v>
      </c>
      <c r="I33" s="1141">
        <v>0</v>
      </c>
      <c r="J33" s="75">
        <v>0</v>
      </c>
      <c r="K33" s="75">
        <v>0</v>
      </c>
      <c r="L33" s="753">
        <v>0</v>
      </c>
      <c r="M33" s="753">
        <v>0</v>
      </c>
      <c r="N33">
        <v>0</v>
      </c>
      <c r="O33">
        <v>0</v>
      </c>
      <c r="P33">
        <v>0</v>
      </c>
      <c r="Q33">
        <v>0</v>
      </c>
      <c r="R33">
        <v>0</v>
      </c>
    </row>
    <row r="34" spans="1:18" ht="13.5" x14ac:dyDescent="0.25">
      <c r="A34" s="892" t="s">
        <v>2323</v>
      </c>
      <c r="B34" s="889"/>
      <c r="C34" s="754">
        <v>0</v>
      </c>
      <c r="D34" s="753">
        <v>0</v>
      </c>
      <c r="E34" s="753">
        <v>0</v>
      </c>
      <c r="F34" s="753">
        <v>0</v>
      </c>
      <c r="G34" s="753">
        <v>0</v>
      </c>
      <c r="H34" s="753">
        <v>0</v>
      </c>
      <c r="I34" s="1141">
        <v>0</v>
      </c>
      <c r="J34" s="75">
        <v>0</v>
      </c>
      <c r="K34" s="75">
        <v>0</v>
      </c>
      <c r="L34" s="753">
        <v>0</v>
      </c>
      <c r="M34" s="753">
        <v>0</v>
      </c>
    </row>
    <row r="35" spans="1:18" ht="13.5" x14ac:dyDescent="0.25">
      <c r="A35" s="892">
        <v>0</v>
      </c>
      <c r="B35" s="889"/>
      <c r="C35" s="754"/>
      <c r="D35" s="753"/>
      <c r="E35" s="753"/>
      <c r="F35" s="753"/>
      <c r="G35" s="753"/>
      <c r="H35" s="753"/>
      <c r="I35" s="753"/>
      <c r="J35" s="75">
        <v>0</v>
      </c>
      <c r="K35" s="75">
        <v>0</v>
      </c>
      <c r="L35" s="753"/>
      <c r="M35" s="755"/>
    </row>
    <row r="36" spans="1:18" ht="13.5" hidden="1" x14ac:dyDescent="0.25">
      <c r="A36" s="892">
        <v>0</v>
      </c>
      <c r="B36" s="889"/>
      <c r="C36" s="754"/>
      <c r="D36" s="753"/>
      <c r="E36" s="753"/>
      <c r="F36" s="753"/>
      <c r="G36" s="753"/>
      <c r="H36" s="753"/>
      <c r="I36" s="753"/>
      <c r="J36" s="75">
        <v>0</v>
      </c>
      <c r="K36" s="75">
        <v>0</v>
      </c>
      <c r="L36" s="753"/>
      <c r="M36" s="755"/>
    </row>
    <row r="37" spans="1:18" ht="13.5" hidden="1" x14ac:dyDescent="0.25">
      <c r="A37" s="892">
        <v>0</v>
      </c>
      <c r="B37" s="889"/>
      <c r="C37" s="754"/>
      <c r="D37" s="753"/>
      <c r="E37" s="753"/>
      <c r="F37" s="753"/>
      <c r="G37" s="753"/>
      <c r="H37" s="753"/>
      <c r="I37" s="753"/>
      <c r="J37" s="75">
        <v>0</v>
      </c>
      <c r="K37" s="75">
        <v>0</v>
      </c>
      <c r="L37" s="753"/>
      <c r="M37" s="755"/>
    </row>
    <row r="38" spans="1:18" ht="13.5" hidden="1" x14ac:dyDescent="0.25">
      <c r="A38" s="892">
        <v>0</v>
      </c>
      <c r="B38" s="889"/>
      <c r="C38" s="754"/>
      <c r="D38" s="753"/>
      <c r="E38" s="753"/>
      <c r="F38" s="753"/>
      <c r="G38" s="753"/>
      <c r="H38" s="753"/>
      <c r="I38" s="753"/>
      <c r="J38" s="75">
        <v>0</v>
      </c>
      <c r="K38" s="75">
        <v>0</v>
      </c>
      <c r="L38" s="753"/>
      <c r="M38" s="755"/>
    </row>
    <row r="39" spans="1:18" ht="13.5" hidden="1" x14ac:dyDescent="0.25">
      <c r="A39" s="892">
        <v>0</v>
      </c>
      <c r="B39" s="889"/>
      <c r="C39" s="754"/>
      <c r="D39" s="753"/>
      <c r="E39" s="753"/>
      <c r="F39" s="753"/>
      <c r="G39" s="753"/>
      <c r="H39" s="753"/>
      <c r="I39" s="753"/>
      <c r="J39" s="75">
        <v>0</v>
      </c>
      <c r="K39" s="75">
        <v>0</v>
      </c>
      <c r="L39" s="753"/>
      <c r="M39" s="755"/>
    </row>
    <row r="40" spans="1:18" ht="13.5" hidden="1" x14ac:dyDescent="0.25">
      <c r="A40" s="892">
        <v>0</v>
      </c>
      <c r="B40" s="889"/>
      <c r="C40" s="754"/>
      <c r="D40" s="753"/>
      <c r="E40" s="753"/>
      <c r="F40" s="753"/>
      <c r="G40" s="753"/>
      <c r="H40" s="753"/>
      <c r="I40" s="753"/>
      <c r="J40" s="75">
        <v>0</v>
      </c>
      <c r="K40" s="75">
        <v>0</v>
      </c>
      <c r="L40" s="753"/>
      <c r="M40" s="755"/>
    </row>
    <row r="41" spans="1:18" ht="13.5" hidden="1" x14ac:dyDescent="0.25">
      <c r="A41" s="892">
        <v>0</v>
      </c>
      <c r="B41" s="889"/>
      <c r="C41" s="754"/>
      <c r="D41" s="753"/>
      <c r="E41" s="753"/>
      <c r="F41" s="753"/>
      <c r="G41" s="753"/>
      <c r="H41" s="753"/>
      <c r="I41" s="753"/>
      <c r="J41" s="75">
        <v>0</v>
      </c>
      <c r="K41" s="75">
        <v>0</v>
      </c>
      <c r="L41" s="753"/>
      <c r="M41" s="755"/>
    </row>
    <row r="42" spans="1:18" ht="13.5" hidden="1" x14ac:dyDescent="0.25">
      <c r="A42" s="892">
        <v>0</v>
      </c>
      <c r="B42" s="889"/>
      <c r="C42" s="754"/>
      <c r="D42" s="753"/>
      <c r="E42" s="753"/>
      <c r="F42" s="753"/>
      <c r="G42" s="753"/>
      <c r="H42" s="753"/>
      <c r="I42" s="753"/>
      <c r="J42" s="75">
        <v>0</v>
      </c>
      <c r="K42" s="75">
        <v>0</v>
      </c>
      <c r="L42" s="753"/>
      <c r="M42" s="755"/>
    </row>
    <row r="43" spans="1:18" ht="13.5" hidden="1" x14ac:dyDescent="0.25">
      <c r="A43" s="890" t="s">
        <v>2487</v>
      </c>
      <c r="B43" s="891"/>
      <c r="C43" s="752">
        <v>0</v>
      </c>
      <c r="D43" s="751">
        <v>0</v>
      </c>
      <c r="E43" s="751">
        <v>0</v>
      </c>
      <c r="F43" s="751">
        <v>0</v>
      </c>
      <c r="G43" s="751">
        <v>0</v>
      </c>
      <c r="H43" s="751">
        <v>0</v>
      </c>
      <c r="I43" s="751">
        <v>0</v>
      </c>
      <c r="J43" s="75">
        <v>0</v>
      </c>
      <c r="K43" s="75">
        <v>0</v>
      </c>
      <c r="L43" s="751">
        <v>0</v>
      </c>
      <c r="M43" s="779">
        <v>0</v>
      </c>
    </row>
    <row r="44" spans="1:18" ht="13.5" hidden="1" x14ac:dyDescent="0.25">
      <c r="A44" s="892" t="s">
        <v>1484</v>
      </c>
      <c r="B44" s="889"/>
      <c r="C44" s="754"/>
      <c r="D44" s="753"/>
      <c r="E44" s="753"/>
      <c r="F44" s="753"/>
      <c r="G44" s="753"/>
      <c r="H44" s="753"/>
      <c r="I44" s="753"/>
      <c r="J44" s="75">
        <v>0</v>
      </c>
      <c r="K44" s="75">
        <v>0</v>
      </c>
      <c r="L44" s="753"/>
      <c r="M44" s="755"/>
    </row>
    <row r="45" spans="1:18" ht="13.5" hidden="1" x14ac:dyDescent="0.25">
      <c r="A45" s="892">
        <v>0</v>
      </c>
      <c r="B45" s="889"/>
      <c r="C45" s="754"/>
      <c r="D45" s="753"/>
      <c r="E45" s="753"/>
      <c r="F45" s="753"/>
      <c r="G45" s="753"/>
      <c r="H45" s="753"/>
      <c r="I45" s="753"/>
      <c r="J45" s="75">
        <v>0</v>
      </c>
      <c r="K45" s="75">
        <v>0</v>
      </c>
      <c r="L45" s="753"/>
      <c r="M45" s="755"/>
    </row>
    <row r="46" spans="1:18" ht="13.5" hidden="1" x14ac:dyDescent="0.25">
      <c r="A46" s="892">
        <v>0</v>
      </c>
      <c r="B46" s="889"/>
      <c r="C46" s="754"/>
      <c r="D46" s="753"/>
      <c r="E46" s="753"/>
      <c r="F46" s="753"/>
      <c r="G46" s="753"/>
      <c r="H46" s="753"/>
      <c r="I46" s="753"/>
      <c r="J46" s="75">
        <v>0</v>
      </c>
      <c r="K46" s="75">
        <v>0</v>
      </c>
      <c r="L46" s="753"/>
      <c r="M46" s="755"/>
    </row>
    <row r="47" spans="1:18" ht="13.5" hidden="1" x14ac:dyDescent="0.25">
      <c r="A47" s="892">
        <v>0</v>
      </c>
      <c r="B47" s="893"/>
      <c r="C47" s="754"/>
      <c r="D47" s="753"/>
      <c r="E47" s="753"/>
      <c r="F47" s="753"/>
      <c r="G47" s="753"/>
      <c r="H47" s="753"/>
      <c r="I47" s="753"/>
      <c r="J47" s="75">
        <v>0</v>
      </c>
      <c r="K47" s="75">
        <v>0</v>
      </c>
      <c r="L47" s="753"/>
      <c r="M47" s="755"/>
    </row>
    <row r="48" spans="1:18" ht="13.5" hidden="1" x14ac:dyDescent="0.25">
      <c r="A48" s="892">
        <v>0</v>
      </c>
      <c r="B48" s="889"/>
      <c r="C48" s="754"/>
      <c r="D48" s="753"/>
      <c r="E48" s="753"/>
      <c r="F48" s="753"/>
      <c r="G48" s="753"/>
      <c r="H48" s="753"/>
      <c r="I48" s="753"/>
      <c r="J48" s="75">
        <v>0</v>
      </c>
      <c r="K48" s="75">
        <v>0</v>
      </c>
      <c r="L48" s="753"/>
      <c r="M48" s="755"/>
    </row>
    <row r="49" spans="1:13" ht="13.5" hidden="1" x14ac:dyDescent="0.25">
      <c r="A49" s="892">
        <v>0</v>
      </c>
      <c r="B49" s="889"/>
      <c r="C49" s="754"/>
      <c r="D49" s="753"/>
      <c r="E49" s="753"/>
      <c r="F49" s="753"/>
      <c r="G49" s="753"/>
      <c r="H49" s="753"/>
      <c r="I49" s="753"/>
      <c r="J49" s="75">
        <v>0</v>
      </c>
      <c r="K49" s="75">
        <v>0</v>
      </c>
      <c r="L49" s="753"/>
      <c r="M49" s="755"/>
    </row>
    <row r="50" spans="1:13" ht="13.5" hidden="1" x14ac:dyDescent="0.25">
      <c r="A50" s="892">
        <v>0</v>
      </c>
      <c r="B50" s="889"/>
      <c r="C50" s="754"/>
      <c r="D50" s="753"/>
      <c r="E50" s="753"/>
      <c r="F50" s="753"/>
      <c r="G50" s="753"/>
      <c r="H50" s="753"/>
      <c r="I50" s="753"/>
      <c r="J50" s="75">
        <v>0</v>
      </c>
      <c r="K50" s="75">
        <v>0</v>
      </c>
      <c r="L50" s="753"/>
      <c r="M50" s="755"/>
    </row>
    <row r="51" spans="1:13" ht="13.5" hidden="1" x14ac:dyDescent="0.25">
      <c r="A51" s="892">
        <v>0</v>
      </c>
      <c r="B51" s="889"/>
      <c r="C51" s="754"/>
      <c r="D51" s="753"/>
      <c r="E51" s="753"/>
      <c r="F51" s="753"/>
      <c r="G51" s="753"/>
      <c r="H51" s="753"/>
      <c r="I51" s="753"/>
      <c r="J51" s="75">
        <v>0</v>
      </c>
      <c r="K51" s="75">
        <v>0</v>
      </c>
      <c r="L51" s="753"/>
      <c r="M51" s="755"/>
    </row>
    <row r="52" spans="1:13" ht="13.5" hidden="1" x14ac:dyDescent="0.25">
      <c r="A52" s="892">
        <v>0</v>
      </c>
      <c r="B52" s="889"/>
      <c r="C52" s="754"/>
      <c r="D52" s="753"/>
      <c r="E52" s="753"/>
      <c r="F52" s="753"/>
      <c r="G52" s="753"/>
      <c r="H52" s="753"/>
      <c r="I52" s="753"/>
      <c r="J52" s="75">
        <v>0</v>
      </c>
      <c r="K52" s="75">
        <v>0</v>
      </c>
      <c r="L52" s="753"/>
      <c r="M52" s="755"/>
    </row>
    <row r="53" spans="1:13" ht="13.5" hidden="1" x14ac:dyDescent="0.25">
      <c r="A53" s="892">
        <v>0</v>
      </c>
      <c r="B53" s="889"/>
      <c r="C53" s="754"/>
      <c r="D53" s="753"/>
      <c r="E53" s="753"/>
      <c r="F53" s="753"/>
      <c r="G53" s="753"/>
      <c r="H53" s="753"/>
      <c r="I53" s="753"/>
      <c r="J53" s="75">
        <v>0</v>
      </c>
      <c r="K53" s="75">
        <v>0</v>
      </c>
      <c r="L53" s="753"/>
      <c r="M53" s="755"/>
    </row>
    <row r="54" spans="1:13" ht="13.5" hidden="1" x14ac:dyDescent="0.25">
      <c r="A54" s="890" t="s">
        <v>2488</v>
      </c>
      <c r="B54" s="891"/>
      <c r="C54" s="752">
        <v>0</v>
      </c>
      <c r="D54" s="751">
        <v>0</v>
      </c>
      <c r="E54" s="751">
        <v>0</v>
      </c>
      <c r="F54" s="751">
        <v>0</v>
      </c>
      <c r="G54" s="751">
        <v>0</v>
      </c>
      <c r="H54" s="751">
        <v>0</v>
      </c>
      <c r="I54" s="751">
        <v>0</v>
      </c>
      <c r="J54" s="75">
        <v>0</v>
      </c>
      <c r="K54" s="75">
        <v>0</v>
      </c>
      <c r="L54" s="751">
        <v>0</v>
      </c>
      <c r="M54" s="779">
        <v>0</v>
      </c>
    </row>
    <row r="55" spans="1:13" ht="13.5" hidden="1" x14ac:dyDescent="0.25">
      <c r="A55" s="892" t="s">
        <v>1487</v>
      </c>
      <c r="B55" s="889"/>
      <c r="C55" s="754"/>
      <c r="D55" s="753"/>
      <c r="E55" s="753"/>
      <c r="F55" s="753"/>
      <c r="G55" s="753"/>
      <c r="H55" s="753"/>
      <c r="I55" s="753"/>
      <c r="J55" s="75">
        <v>0</v>
      </c>
      <c r="K55" s="75">
        <v>0</v>
      </c>
      <c r="L55" s="753"/>
      <c r="M55" s="755"/>
    </row>
    <row r="56" spans="1:13" ht="13.5" hidden="1" x14ac:dyDescent="0.25">
      <c r="A56" s="892">
        <v>0</v>
      </c>
      <c r="B56" s="889"/>
      <c r="C56" s="754"/>
      <c r="D56" s="753"/>
      <c r="E56" s="753"/>
      <c r="F56" s="753"/>
      <c r="G56" s="753"/>
      <c r="H56" s="753"/>
      <c r="I56" s="753"/>
      <c r="J56" s="75">
        <v>0</v>
      </c>
      <c r="K56" s="75">
        <v>0</v>
      </c>
      <c r="L56" s="753"/>
      <c r="M56" s="755"/>
    </row>
    <row r="57" spans="1:13" ht="13.5" hidden="1" x14ac:dyDescent="0.25">
      <c r="A57" s="892">
        <v>0</v>
      </c>
      <c r="B57" s="889"/>
      <c r="C57" s="754"/>
      <c r="D57" s="753"/>
      <c r="E57" s="753"/>
      <c r="F57" s="753"/>
      <c r="G57" s="753"/>
      <c r="H57" s="753"/>
      <c r="I57" s="753"/>
      <c r="J57" s="75">
        <v>0</v>
      </c>
      <c r="K57" s="75">
        <v>0</v>
      </c>
      <c r="L57" s="753"/>
      <c r="M57" s="755"/>
    </row>
    <row r="58" spans="1:13" ht="13.5" hidden="1" x14ac:dyDescent="0.25">
      <c r="A58" s="892">
        <v>0</v>
      </c>
      <c r="B58" s="889"/>
      <c r="C58" s="754"/>
      <c r="D58" s="753"/>
      <c r="E58" s="753"/>
      <c r="F58" s="753"/>
      <c r="G58" s="753"/>
      <c r="H58" s="753"/>
      <c r="I58" s="753"/>
      <c r="J58" s="75">
        <v>0</v>
      </c>
      <c r="K58" s="75">
        <v>0</v>
      </c>
      <c r="L58" s="753"/>
      <c r="M58" s="755"/>
    </row>
    <row r="59" spans="1:13" ht="13.5" hidden="1" x14ac:dyDescent="0.25">
      <c r="A59" s="892">
        <v>0</v>
      </c>
      <c r="B59" s="889"/>
      <c r="C59" s="754"/>
      <c r="D59" s="753"/>
      <c r="E59" s="753"/>
      <c r="F59" s="753"/>
      <c r="G59" s="753"/>
      <c r="H59" s="753"/>
      <c r="I59" s="753"/>
      <c r="J59" s="75">
        <v>0</v>
      </c>
      <c r="K59" s="75">
        <v>0</v>
      </c>
      <c r="L59" s="753"/>
      <c r="M59" s="755"/>
    </row>
    <row r="60" spans="1:13" ht="13.5" hidden="1" x14ac:dyDescent="0.25">
      <c r="A60" s="892">
        <v>0</v>
      </c>
      <c r="B60" s="889"/>
      <c r="C60" s="754"/>
      <c r="D60" s="753"/>
      <c r="E60" s="753"/>
      <c r="F60" s="753"/>
      <c r="G60" s="753"/>
      <c r="H60" s="753"/>
      <c r="I60" s="753"/>
      <c r="J60" s="75">
        <v>0</v>
      </c>
      <c r="K60" s="75">
        <v>0</v>
      </c>
      <c r="L60" s="753"/>
      <c r="M60" s="755"/>
    </row>
    <row r="61" spans="1:13" ht="13.5" hidden="1" x14ac:dyDescent="0.25">
      <c r="A61" s="892">
        <v>0</v>
      </c>
      <c r="B61" s="889"/>
      <c r="C61" s="754"/>
      <c r="D61" s="753"/>
      <c r="E61" s="753"/>
      <c r="F61" s="753"/>
      <c r="G61" s="753"/>
      <c r="H61" s="753"/>
      <c r="I61" s="753"/>
      <c r="J61" s="75">
        <v>0</v>
      </c>
      <c r="K61" s="75">
        <v>0</v>
      </c>
      <c r="L61" s="753"/>
      <c r="M61" s="755"/>
    </row>
    <row r="62" spans="1:13" ht="13.5" hidden="1" x14ac:dyDescent="0.25">
      <c r="A62" s="892">
        <v>0</v>
      </c>
      <c r="B62" s="889"/>
      <c r="C62" s="754"/>
      <c r="D62" s="753"/>
      <c r="E62" s="753"/>
      <c r="F62" s="753"/>
      <c r="G62" s="753"/>
      <c r="H62" s="753"/>
      <c r="I62" s="753"/>
      <c r="J62" s="75">
        <v>0</v>
      </c>
      <c r="K62" s="75">
        <v>0</v>
      </c>
      <c r="L62" s="753"/>
      <c r="M62" s="755"/>
    </row>
    <row r="63" spans="1:13" ht="13.5" hidden="1" x14ac:dyDescent="0.25">
      <c r="A63" s="892">
        <v>0</v>
      </c>
      <c r="B63" s="889"/>
      <c r="C63" s="754"/>
      <c r="D63" s="753"/>
      <c r="E63" s="753"/>
      <c r="F63" s="753"/>
      <c r="G63" s="753"/>
      <c r="H63" s="753"/>
      <c r="I63" s="753"/>
      <c r="J63" s="75">
        <v>0</v>
      </c>
      <c r="K63" s="75">
        <v>0</v>
      </c>
      <c r="L63" s="753"/>
      <c r="M63" s="755"/>
    </row>
    <row r="64" spans="1:13" ht="13.5" hidden="1" x14ac:dyDescent="0.25">
      <c r="A64" s="892">
        <v>0</v>
      </c>
      <c r="B64" s="889"/>
      <c r="C64" s="754"/>
      <c r="D64" s="753"/>
      <c r="E64" s="753"/>
      <c r="F64" s="753"/>
      <c r="G64" s="753"/>
      <c r="H64" s="753"/>
      <c r="I64" s="753"/>
      <c r="J64" s="75">
        <v>0</v>
      </c>
      <c r="K64" s="75">
        <v>0</v>
      </c>
      <c r="L64" s="753"/>
      <c r="M64" s="755"/>
    </row>
    <row r="65" spans="1:13" ht="13.5" hidden="1" x14ac:dyDescent="0.25">
      <c r="A65" s="890" t="s">
        <v>2489</v>
      </c>
      <c r="B65" s="891"/>
      <c r="C65" s="752">
        <v>0</v>
      </c>
      <c r="D65" s="751">
        <v>0</v>
      </c>
      <c r="E65" s="751">
        <v>0</v>
      </c>
      <c r="F65" s="751">
        <v>0</v>
      </c>
      <c r="G65" s="751">
        <v>0</v>
      </c>
      <c r="H65" s="751">
        <v>0</v>
      </c>
      <c r="I65" s="751">
        <v>0</v>
      </c>
      <c r="J65" s="75">
        <v>0</v>
      </c>
      <c r="K65" s="75">
        <v>0</v>
      </c>
      <c r="L65" s="751">
        <v>0</v>
      </c>
      <c r="M65" s="779">
        <v>0</v>
      </c>
    </row>
    <row r="66" spans="1:13" ht="13.5" hidden="1" x14ac:dyDescent="0.25">
      <c r="A66" s="892" t="s">
        <v>1490</v>
      </c>
      <c r="B66" s="889"/>
      <c r="C66" s="754"/>
      <c r="D66" s="753"/>
      <c r="E66" s="753"/>
      <c r="F66" s="753"/>
      <c r="G66" s="753"/>
      <c r="H66" s="753"/>
      <c r="I66" s="753"/>
      <c r="J66" s="75">
        <v>0</v>
      </c>
      <c r="K66" s="75">
        <v>0</v>
      </c>
      <c r="L66" s="753"/>
      <c r="M66" s="755"/>
    </row>
    <row r="67" spans="1:13" ht="13.5" hidden="1" x14ac:dyDescent="0.25">
      <c r="A67" s="892">
        <v>0</v>
      </c>
      <c r="B67" s="889"/>
      <c r="C67" s="754"/>
      <c r="D67" s="753"/>
      <c r="E67" s="753"/>
      <c r="F67" s="753"/>
      <c r="G67" s="753"/>
      <c r="H67" s="753"/>
      <c r="I67" s="753"/>
      <c r="J67" s="75">
        <v>0</v>
      </c>
      <c r="K67" s="75">
        <v>0</v>
      </c>
      <c r="L67" s="753"/>
      <c r="M67" s="755"/>
    </row>
    <row r="68" spans="1:13" ht="13.5" hidden="1" x14ac:dyDescent="0.25">
      <c r="A68" s="892">
        <v>0</v>
      </c>
      <c r="B68" s="889"/>
      <c r="C68" s="754"/>
      <c r="D68" s="753"/>
      <c r="E68" s="753"/>
      <c r="F68" s="753"/>
      <c r="G68" s="753"/>
      <c r="H68" s="753"/>
      <c r="I68" s="753"/>
      <c r="J68" s="75">
        <v>0</v>
      </c>
      <c r="K68" s="75">
        <v>0</v>
      </c>
      <c r="L68" s="753"/>
      <c r="M68" s="755"/>
    </row>
    <row r="69" spans="1:13" ht="13.5" hidden="1" x14ac:dyDescent="0.25">
      <c r="A69" s="892">
        <v>0</v>
      </c>
      <c r="B69" s="889"/>
      <c r="C69" s="754"/>
      <c r="D69" s="753"/>
      <c r="E69" s="753"/>
      <c r="F69" s="753"/>
      <c r="G69" s="753"/>
      <c r="H69" s="753"/>
      <c r="I69" s="753"/>
      <c r="J69" s="75">
        <v>0</v>
      </c>
      <c r="K69" s="75">
        <v>0</v>
      </c>
      <c r="L69" s="753"/>
      <c r="M69" s="755"/>
    </row>
    <row r="70" spans="1:13" ht="13.5" hidden="1" x14ac:dyDescent="0.25">
      <c r="A70" s="892">
        <v>0</v>
      </c>
      <c r="B70" s="889"/>
      <c r="C70" s="754"/>
      <c r="D70" s="753"/>
      <c r="E70" s="753"/>
      <c r="F70" s="753"/>
      <c r="G70" s="753"/>
      <c r="H70" s="753"/>
      <c r="I70" s="753"/>
      <c r="J70" s="75">
        <v>0</v>
      </c>
      <c r="K70" s="75">
        <v>0</v>
      </c>
      <c r="L70" s="753"/>
      <c r="M70" s="755"/>
    </row>
    <row r="71" spans="1:13" ht="13.5" hidden="1" x14ac:dyDescent="0.25">
      <c r="A71" s="892">
        <v>0</v>
      </c>
      <c r="B71" s="889"/>
      <c r="C71" s="754"/>
      <c r="D71" s="753"/>
      <c r="E71" s="753"/>
      <c r="F71" s="753"/>
      <c r="G71" s="753"/>
      <c r="H71" s="753"/>
      <c r="I71" s="753"/>
      <c r="J71" s="75">
        <v>0</v>
      </c>
      <c r="K71" s="75">
        <v>0</v>
      </c>
      <c r="L71" s="753"/>
      <c r="M71" s="755"/>
    </row>
    <row r="72" spans="1:13" ht="13.5" hidden="1" x14ac:dyDescent="0.25">
      <c r="A72" s="892">
        <v>0</v>
      </c>
      <c r="B72" s="889"/>
      <c r="C72" s="754"/>
      <c r="D72" s="753"/>
      <c r="E72" s="753"/>
      <c r="F72" s="753"/>
      <c r="G72" s="753"/>
      <c r="H72" s="753"/>
      <c r="I72" s="753"/>
      <c r="J72" s="75">
        <v>0</v>
      </c>
      <c r="K72" s="75">
        <v>0</v>
      </c>
      <c r="L72" s="753"/>
      <c r="M72" s="755"/>
    </row>
    <row r="73" spans="1:13" ht="13.5" hidden="1" x14ac:dyDescent="0.25">
      <c r="A73" s="892">
        <v>0</v>
      </c>
      <c r="B73" s="889"/>
      <c r="C73" s="754"/>
      <c r="D73" s="753"/>
      <c r="E73" s="753"/>
      <c r="F73" s="753"/>
      <c r="G73" s="753"/>
      <c r="H73" s="753"/>
      <c r="I73" s="753"/>
      <c r="J73" s="75">
        <v>0</v>
      </c>
      <c r="K73" s="75">
        <v>0</v>
      </c>
      <c r="L73" s="753"/>
      <c r="M73" s="755"/>
    </row>
    <row r="74" spans="1:13" ht="13.5" hidden="1" x14ac:dyDescent="0.25">
      <c r="A74" s="892">
        <v>0</v>
      </c>
      <c r="B74" s="889"/>
      <c r="C74" s="754"/>
      <c r="D74" s="753"/>
      <c r="E74" s="753"/>
      <c r="F74" s="753"/>
      <c r="G74" s="753"/>
      <c r="H74" s="753"/>
      <c r="I74" s="753"/>
      <c r="J74" s="75">
        <v>0</v>
      </c>
      <c r="K74" s="75">
        <v>0</v>
      </c>
      <c r="L74" s="753"/>
      <c r="M74" s="755"/>
    </row>
    <row r="75" spans="1:13" ht="13.5" hidden="1" x14ac:dyDescent="0.25">
      <c r="A75" s="892">
        <v>0</v>
      </c>
      <c r="B75" s="889"/>
      <c r="C75" s="754"/>
      <c r="D75" s="753"/>
      <c r="E75" s="753"/>
      <c r="F75" s="753"/>
      <c r="G75" s="753"/>
      <c r="H75" s="753"/>
      <c r="I75" s="753"/>
      <c r="J75" s="75">
        <v>0</v>
      </c>
      <c r="K75" s="75">
        <v>0</v>
      </c>
      <c r="L75" s="753"/>
      <c r="M75" s="755"/>
    </row>
    <row r="76" spans="1:13" ht="13.5" hidden="1" x14ac:dyDescent="0.25">
      <c r="A76" s="890" t="s">
        <v>2490</v>
      </c>
      <c r="B76" s="889"/>
      <c r="C76" s="752">
        <v>0</v>
      </c>
      <c r="D76" s="751">
        <v>0</v>
      </c>
      <c r="E76" s="751">
        <v>0</v>
      </c>
      <c r="F76" s="751">
        <v>0</v>
      </c>
      <c r="G76" s="751">
        <v>0</v>
      </c>
      <c r="H76" s="751">
        <v>0</v>
      </c>
      <c r="I76" s="751">
        <v>0</v>
      </c>
      <c r="J76" s="75">
        <v>0</v>
      </c>
      <c r="K76" s="75">
        <v>0</v>
      </c>
      <c r="L76" s="751">
        <v>0</v>
      </c>
      <c r="M76" s="779">
        <v>0</v>
      </c>
    </row>
    <row r="77" spans="1:13" ht="13.5" hidden="1" x14ac:dyDescent="0.25">
      <c r="A77" s="892" t="s">
        <v>1493</v>
      </c>
      <c r="B77" s="889"/>
      <c r="C77" s="754"/>
      <c r="D77" s="753"/>
      <c r="E77" s="753"/>
      <c r="F77" s="753"/>
      <c r="G77" s="753"/>
      <c r="H77" s="753"/>
      <c r="I77" s="753"/>
      <c r="J77" s="75">
        <v>0</v>
      </c>
      <c r="K77" s="75">
        <v>0</v>
      </c>
      <c r="L77" s="753"/>
      <c r="M77" s="755"/>
    </row>
    <row r="78" spans="1:13" ht="13.5" hidden="1" x14ac:dyDescent="0.25">
      <c r="A78" s="892">
        <v>0</v>
      </c>
      <c r="B78" s="889"/>
      <c r="C78" s="754"/>
      <c r="D78" s="753"/>
      <c r="E78" s="753"/>
      <c r="F78" s="753"/>
      <c r="G78" s="753"/>
      <c r="H78" s="753"/>
      <c r="I78" s="753"/>
      <c r="J78" s="75">
        <v>0</v>
      </c>
      <c r="K78" s="75">
        <v>0</v>
      </c>
      <c r="L78" s="753"/>
      <c r="M78" s="755"/>
    </row>
    <row r="79" spans="1:13" ht="13.5" hidden="1" x14ac:dyDescent="0.25">
      <c r="A79" s="892">
        <v>0</v>
      </c>
      <c r="B79" s="889"/>
      <c r="C79" s="754"/>
      <c r="D79" s="753"/>
      <c r="E79" s="753"/>
      <c r="F79" s="753"/>
      <c r="G79" s="753"/>
      <c r="H79" s="753"/>
      <c r="I79" s="753"/>
      <c r="J79" s="75">
        <v>0</v>
      </c>
      <c r="K79" s="75">
        <v>0</v>
      </c>
      <c r="L79" s="753"/>
      <c r="M79" s="755"/>
    </row>
    <row r="80" spans="1:13" ht="13.5" hidden="1" x14ac:dyDescent="0.25">
      <c r="A80" s="892">
        <v>0</v>
      </c>
      <c r="B80" s="889"/>
      <c r="C80" s="754"/>
      <c r="D80" s="753"/>
      <c r="E80" s="753"/>
      <c r="F80" s="753"/>
      <c r="G80" s="753"/>
      <c r="H80" s="753"/>
      <c r="I80" s="753"/>
      <c r="J80" s="75">
        <v>0</v>
      </c>
      <c r="K80" s="75">
        <v>0</v>
      </c>
      <c r="L80" s="753"/>
      <c r="M80" s="755"/>
    </row>
    <row r="81" spans="1:13" ht="13.5" hidden="1" x14ac:dyDescent="0.25">
      <c r="A81" s="892">
        <v>0</v>
      </c>
      <c r="B81" s="889"/>
      <c r="C81" s="754"/>
      <c r="D81" s="753"/>
      <c r="E81" s="753"/>
      <c r="F81" s="753"/>
      <c r="G81" s="753"/>
      <c r="H81" s="753"/>
      <c r="I81" s="753"/>
      <c r="J81" s="75">
        <v>0</v>
      </c>
      <c r="K81" s="75">
        <v>0</v>
      </c>
      <c r="L81" s="753"/>
      <c r="M81" s="755"/>
    </row>
    <row r="82" spans="1:13" ht="13.5" hidden="1" x14ac:dyDescent="0.25">
      <c r="A82" s="892">
        <v>0</v>
      </c>
      <c r="B82" s="889"/>
      <c r="C82" s="754"/>
      <c r="D82" s="753"/>
      <c r="E82" s="753"/>
      <c r="F82" s="753"/>
      <c r="G82" s="753"/>
      <c r="H82" s="753"/>
      <c r="I82" s="753"/>
      <c r="J82" s="75">
        <v>0</v>
      </c>
      <c r="K82" s="75">
        <v>0</v>
      </c>
      <c r="L82" s="753"/>
      <c r="M82" s="755"/>
    </row>
    <row r="83" spans="1:13" ht="13.5" hidden="1" x14ac:dyDescent="0.25">
      <c r="A83" s="892">
        <v>0</v>
      </c>
      <c r="B83" s="889"/>
      <c r="C83" s="754"/>
      <c r="D83" s="753"/>
      <c r="E83" s="753"/>
      <c r="F83" s="753"/>
      <c r="G83" s="753"/>
      <c r="H83" s="753"/>
      <c r="I83" s="753"/>
      <c r="J83" s="75">
        <v>0</v>
      </c>
      <c r="K83" s="75">
        <v>0</v>
      </c>
      <c r="L83" s="753"/>
      <c r="M83" s="755"/>
    </row>
    <row r="84" spans="1:13" ht="13.5" hidden="1" x14ac:dyDescent="0.25">
      <c r="A84" s="892">
        <v>0</v>
      </c>
      <c r="B84" s="889"/>
      <c r="C84" s="754"/>
      <c r="D84" s="753"/>
      <c r="E84" s="753"/>
      <c r="F84" s="753"/>
      <c r="G84" s="753"/>
      <c r="H84" s="753"/>
      <c r="I84" s="753"/>
      <c r="J84" s="75">
        <v>0</v>
      </c>
      <c r="K84" s="75">
        <v>0</v>
      </c>
      <c r="L84" s="753"/>
      <c r="M84" s="755"/>
    </row>
    <row r="85" spans="1:13" ht="13.5" hidden="1" x14ac:dyDescent="0.25">
      <c r="A85" s="892">
        <v>0</v>
      </c>
      <c r="B85" s="889"/>
      <c r="C85" s="754"/>
      <c r="D85" s="753"/>
      <c r="E85" s="753"/>
      <c r="F85" s="753"/>
      <c r="G85" s="753"/>
      <c r="H85" s="753"/>
      <c r="I85" s="753"/>
      <c r="J85" s="75">
        <v>0</v>
      </c>
      <c r="K85" s="75">
        <v>0</v>
      </c>
      <c r="L85" s="753"/>
      <c r="M85" s="755"/>
    </row>
    <row r="86" spans="1:13" ht="13.5" hidden="1" x14ac:dyDescent="0.25">
      <c r="A86" s="892">
        <v>0</v>
      </c>
      <c r="B86" s="889"/>
      <c r="C86" s="754"/>
      <c r="D86" s="753"/>
      <c r="E86" s="753"/>
      <c r="F86" s="753"/>
      <c r="G86" s="753"/>
      <c r="H86" s="753"/>
      <c r="I86" s="753"/>
      <c r="J86" s="75">
        <v>0</v>
      </c>
      <c r="K86" s="75">
        <v>0</v>
      </c>
      <c r="L86" s="753"/>
      <c r="M86" s="755"/>
    </row>
    <row r="87" spans="1:13" ht="13.5" hidden="1" x14ac:dyDescent="0.25">
      <c r="A87" s="890" t="s">
        <v>2491</v>
      </c>
      <c r="B87" s="889"/>
      <c r="C87" s="752">
        <v>0</v>
      </c>
      <c r="D87" s="751">
        <v>0</v>
      </c>
      <c r="E87" s="751">
        <v>0</v>
      </c>
      <c r="F87" s="751">
        <v>0</v>
      </c>
      <c r="G87" s="751">
        <v>0</v>
      </c>
      <c r="H87" s="751">
        <v>0</v>
      </c>
      <c r="I87" s="751">
        <v>0</v>
      </c>
      <c r="J87" s="75">
        <v>0</v>
      </c>
      <c r="K87" s="75">
        <v>0</v>
      </c>
      <c r="L87" s="751">
        <v>0</v>
      </c>
      <c r="M87" s="779">
        <v>0</v>
      </c>
    </row>
    <row r="88" spans="1:13" ht="13.5" hidden="1" x14ac:dyDescent="0.25">
      <c r="A88" s="892" t="s">
        <v>1496</v>
      </c>
      <c r="B88" s="889"/>
      <c r="C88" s="754"/>
      <c r="D88" s="753"/>
      <c r="E88" s="753"/>
      <c r="F88" s="753"/>
      <c r="G88" s="753"/>
      <c r="H88" s="753"/>
      <c r="I88" s="753"/>
      <c r="J88" s="75">
        <v>0</v>
      </c>
      <c r="K88" s="75">
        <v>0</v>
      </c>
      <c r="L88" s="753"/>
      <c r="M88" s="755"/>
    </row>
    <row r="89" spans="1:13" ht="13.5" hidden="1" x14ac:dyDescent="0.25">
      <c r="A89" s="892">
        <v>0</v>
      </c>
      <c r="B89" s="889"/>
      <c r="C89" s="754"/>
      <c r="D89" s="753"/>
      <c r="E89" s="753"/>
      <c r="F89" s="753"/>
      <c r="G89" s="753"/>
      <c r="H89" s="753"/>
      <c r="I89" s="753"/>
      <c r="J89" s="75">
        <v>0</v>
      </c>
      <c r="K89" s="75">
        <v>0</v>
      </c>
      <c r="L89" s="753"/>
      <c r="M89" s="755"/>
    </row>
    <row r="90" spans="1:13" ht="13.5" hidden="1" x14ac:dyDescent="0.25">
      <c r="A90" s="892">
        <v>0</v>
      </c>
      <c r="B90" s="889"/>
      <c r="C90" s="754"/>
      <c r="D90" s="753"/>
      <c r="E90" s="753"/>
      <c r="F90" s="753"/>
      <c r="G90" s="753"/>
      <c r="H90" s="753"/>
      <c r="I90" s="753"/>
      <c r="J90" s="75">
        <v>0</v>
      </c>
      <c r="K90" s="75">
        <v>0</v>
      </c>
      <c r="L90" s="753"/>
      <c r="M90" s="755"/>
    </row>
    <row r="91" spans="1:13" ht="13.5" hidden="1" x14ac:dyDescent="0.25">
      <c r="A91" s="892">
        <v>0</v>
      </c>
      <c r="B91" s="889"/>
      <c r="C91" s="754"/>
      <c r="D91" s="753"/>
      <c r="E91" s="753"/>
      <c r="F91" s="753"/>
      <c r="G91" s="753"/>
      <c r="H91" s="753"/>
      <c r="I91" s="753"/>
      <c r="J91" s="75">
        <v>0</v>
      </c>
      <c r="K91" s="75">
        <v>0</v>
      </c>
      <c r="L91" s="753"/>
      <c r="M91" s="755"/>
    </row>
    <row r="92" spans="1:13" ht="13.5" hidden="1" x14ac:dyDescent="0.25">
      <c r="A92" s="892">
        <v>0</v>
      </c>
      <c r="B92" s="889"/>
      <c r="C92" s="754"/>
      <c r="D92" s="753"/>
      <c r="E92" s="753"/>
      <c r="F92" s="753"/>
      <c r="G92" s="753"/>
      <c r="H92" s="753"/>
      <c r="I92" s="753"/>
      <c r="J92" s="75">
        <v>0</v>
      </c>
      <c r="K92" s="75">
        <v>0</v>
      </c>
      <c r="L92" s="753"/>
      <c r="M92" s="755"/>
    </row>
    <row r="93" spans="1:13" ht="13.5" hidden="1" x14ac:dyDescent="0.25">
      <c r="A93" s="892">
        <v>0</v>
      </c>
      <c r="B93" s="889"/>
      <c r="C93" s="754"/>
      <c r="D93" s="753"/>
      <c r="E93" s="753"/>
      <c r="F93" s="753"/>
      <c r="G93" s="753"/>
      <c r="H93" s="753"/>
      <c r="I93" s="753"/>
      <c r="J93" s="75">
        <v>0</v>
      </c>
      <c r="K93" s="75">
        <v>0</v>
      </c>
      <c r="L93" s="753"/>
      <c r="M93" s="755"/>
    </row>
    <row r="94" spans="1:13" ht="13.5" hidden="1" x14ac:dyDescent="0.25">
      <c r="A94" s="892">
        <v>0</v>
      </c>
      <c r="B94" s="889"/>
      <c r="C94" s="754"/>
      <c r="D94" s="753"/>
      <c r="E94" s="753"/>
      <c r="F94" s="753"/>
      <c r="G94" s="753"/>
      <c r="H94" s="753"/>
      <c r="I94" s="753"/>
      <c r="J94" s="75">
        <v>0</v>
      </c>
      <c r="K94" s="75">
        <v>0</v>
      </c>
      <c r="L94" s="753"/>
      <c r="M94" s="755"/>
    </row>
    <row r="95" spans="1:13" ht="13.5" hidden="1" x14ac:dyDescent="0.25">
      <c r="A95" s="892">
        <v>0</v>
      </c>
      <c r="B95" s="889"/>
      <c r="C95" s="754"/>
      <c r="D95" s="753"/>
      <c r="E95" s="753"/>
      <c r="F95" s="753"/>
      <c r="G95" s="753"/>
      <c r="H95" s="753"/>
      <c r="I95" s="753"/>
      <c r="J95" s="75">
        <v>0</v>
      </c>
      <c r="K95" s="75">
        <v>0</v>
      </c>
      <c r="L95" s="753"/>
      <c r="M95" s="755"/>
    </row>
    <row r="96" spans="1:13" ht="13.5" hidden="1" x14ac:dyDescent="0.25">
      <c r="A96" s="892">
        <v>0</v>
      </c>
      <c r="B96" s="889"/>
      <c r="C96" s="754"/>
      <c r="D96" s="753"/>
      <c r="E96" s="753"/>
      <c r="F96" s="753"/>
      <c r="G96" s="753"/>
      <c r="H96" s="753"/>
      <c r="I96" s="753"/>
      <c r="J96" s="75">
        <v>0</v>
      </c>
      <c r="K96" s="75">
        <v>0</v>
      </c>
      <c r="L96" s="753"/>
      <c r="M96" s="755"/>
    </row>
    <row r="97" spans="1:13" ht="13.5" hidden="1" x14ac:dyDescent="0.25">
      <c r="A97" s="892">
        <v>0</v>
      </c>
      <c r="B97" s="889"/>
      <c r="C97" s="754"/>
      <c r="D97" s="753"/>
      <c r="E97" s="753"/>
      <c r="F97" s="753"/>
      <c r="G97" s="753"/>
      <c r="H97" s="753"/>
      <c r="I97" s="753"/>
      <c r="J97" s="75">
        <v>0</v>
      </c>
      <c r="K97" s="75">
        <v>0</v>
      </c>
      <c r="L97" s="753"/>
      <c r="M97" s="755"/>
    </row>
    <row r="98" spans="1:13" ht="13.5" hidden="1" x14ac:dyDescent="0.25">
      <c r="A98" s="890" t="s">
        <v>2492</v>
      </c>
      <c r="B98" s="889"/>
      <c r="C98" s="752">
        <v>0</v>
      </c>
      <c r="D98" s="751">
        <v>0</v>
      </c>
      <c r="E98" s="751">
        <v>0</v>
      </c>
      <c r="F98" s="751">
        <v>0</v>
      </c>
      <c r="G98" s="751">
        <v>0</v>
      </c>
      <c r="H98" s="751">
        <v>0</v>
      </c>
      <c r="I98" s="751">
        <v>0</v>
      </c>
      <c r="J98" s="75">
        <v>0</v>
      </c>
      <c r="K98" s="75">
        <v>0</v>
      </c>
      <c r="L98" s="751">
        <v>0</v>
      </c>
      <c r="M98" s="779">
        <v>0</v>
      </c>
    </row>
    <row r="99" spans="1:13" ht="13.5" hidden="1" x14ac:dyDescent="0.25">
      <c r="A99" s="892" t="s">
        <v>1499</v>
      </c>
      <c r="B99" s="889"/>
      <c r="C99" s="754"/>
      <c r="D99" s="753"/>
      <c r="E99" s="753"/>
      <c r="F99" s="753"/>
      <c r="G99" s="753"/>
      <c r="H99" s="753"/>
      <c r="I99" s="753"/>
      <c r="J99" s="75">
        <v>0</v>
      </c>
      <c r="K99" s="75">
        <v>0</v>
      </c>
      <c r="L99" s="753"/>
      <c r="M99" s="755"/>
    </row>
    <row r="100" spans="1:13" ht="13.5" hidden="1" x14ac:dyDescent="0.25">
      <c r="A100" s="892">
        <v>0</v>
      </c>
      <c r="B100" s="889"/>
      <c r="C100" s="754"/>
      <c r="D100" s="753"/>
      <c r="E100" s="753"/>
      <c r="F100" s="753"/>
      <c r="G100" s="753"/>
      <c r="H100" s="753"/>
      <c r="I100" s="753"/>
      <c r="J100" s="75">
        <v>0</v>
      </c>
      <c r="K100" s="75">
        <v>0</v>
      </c>
      <c r="L100" s="753"/>
      <c r="M100" s="755"/>
    </row>
    <row r="101" spans="1:13" ht="13.5" hidden="1" x14ac:dyDescent="0.25">
      <c r="A101" s="892">
        <v>0</v>
      </c>
      <c r="B101" s="889"/>
      <c r="C101" s="754"/>
      <c r="D101" s="753"/>
      <c r="E101" s="753"/>
      <c r="F101" s="753"/>
      <c r="G101" s="753"/>
      <c r="H101" s="753"/>
      <c r="I101" s="753"/>
      <c r="J101" s="75">
        <v>0</v>
      </c>
      <c r="K101" s="75">
        <v>0</v>
      </c>
      <c r="L101" s="753"/>
      <c r="M101" s="755"/>
    </row>
    <row r="102" spans="1:13" ht="13.5" hidden="1" x14ac:dyDescent="0.25">
      <c r="A102" s="892">
        <v>0</v>
      </c>
      <c r="B102" s="889"/>
      <c r="C102" s="754"/>
      <c r="D102" s="753"/>
      <c r="E102" s="753"/>
      <c r="F102" s="753"/>
      <c r="G102" s="753"/>
      <c r="H102" s="753"/>
      <c r="I102" s="753"/>
      <c r="J102" s="75">
        <v>0</v>
      </c>
      <c r="K102" s="75">
        <v>0</v>
      </c>
      <c r="L102" s="753"/>
      <c r="M102" s="755"/>
    </row>
    <row r="103" spans="1:13" ht="13.5" hidden="1" x14ac:dyDescent="0.25">
      <c r="A103" s="892">
        <v>0</v>
      </c>
      <c r="B103" s="889"/>
      <c r="C103" s="754"/>
      <c r="D103" s="753"/>
      <c r="E103" s="753"/>
      <c r="F103" s="753"/>
      <c r="G103" s="753"/>
      <c r="H103" s="753"/>
      <c r="I103" s="753"/>
      <c r="J103" s="75">
        <v>0</v>
      </c>
      <c r="K103" s="75">
        <v>0</v>
      </c>
      <c r="L103" s="753"/>
      <c r="M103" s="755"/>
    </row>
    <row r="104" spans="1:13" ht="13.5" hidden="1" x14ac:dyDescent="0.25">
      <c r="A104" s="892">
        <v>0</v>
      </c>
      <c r="B104" s="889"/>
      <c r="C104" s="754"/>
      <c r="D104" s="753"/>
      <c r="E104" s="753"/>
      <c r="F104" s="753"/>
      <c r="G104" s="753"/>
      <c r="H104" s="753"/>
      <c r="I104" s="753"/>
      <c r="J104" s="75">
        <v>0</v>
      </c>
      <c r="K104" s="75">
        <v>0</v>
      </c>
      <c r="L104" s="753"/>
      <c r="M104" s="755"/>
    </row>
    <row r="105" spans="1:13" ht="13.5" hidden="1" x14ac:dyDescent="0.25">
      <c r="A105" s="892">
        <v>0</v>
      </c>
      <c r="B105" s="889"/>
      <c r="C105" s="754"/>
      <c r="D105" s="753"/>
      <c r="E105" s="753"/>
      <c r="F105" s="753"/>
      <c r="G105" s="753"/>
      <c r="H105" s="753"/>
      <c r="I105" s="753"/>
      <c r="J105" s="75">
        <v>0</v>
      </c>
      <c r="K105" s="75">
        <v>0</v>
      </c>
      <c r="L105" s="753"/>
      <c r="M105" s="755"/>
    </row>
    <row r="106" spans="1:13" ht="13.5" hidden="1" x14ac:dyDescent="0.25">
      <c r="A106" s="892">
        <v>0</v>
      </c>
      <c r="B106" s="889"/>
      <c r="C106" s="754"/>
      <c r="D106" s="753"/>
      <c r="E106" s="753"/>
      <c r="F106" s="753"/>
      <c r="G106" s="753"/>
      <c r="H106" s="753"/>
      <c r="I106" s="753"/>
      <c r="J106" s="75">
        <v>0</v>
      </c>
      <c r="K106" s="75">
        <v>0</v>
      </c>
      <c r="L106" s="753"/>
      <c r="M106" s="755"/>
    </row>
    <row r="107" spans="1:13" ht="13.5" hidden="1" x14ac:dyDescent="0.25">
      <c r="A107" s="892">
        <v>0</v>
      </c>
      <c r="B107" s="889"/>
      <c r="C107" s="754"/>
      <c r="D107" s="753"/>
      <c r="E107" s="753"/>
      <c r="F107" s="753"/>
      <c r="G107" s="753"/>
      <c r="H107" s="753"/>
      <c r="I107" s="753"/>
      <c r="J107" s="75">
        <v>0</v>
      </c>
      <c r="K107" s="75">
        <v>0</v>
      </c>
      <c r="L107" s="753"/>
      <c r="M107" s="755"/>
    </row>
    <row r="108" spans="1:13" ht="13.5" hidden="1" x14ac:dyDescent="0.25">
      <c r="A108" s="892">
        <v>0</v>
      </c>
      <c r="B108" s="889"/>
      <c r="C108" s="754"/>
      <c r="D108" s="753"/>
      <c r="E108" s="753"/>
      <c r="F108" s="753"/>
      <c r="G108" s="753"/>
      <c r="H108" s="753"/>
      <c r="I108" s="753"/>
      <c r="J108" s="75">
        <v>0</v>
      </c>
      <c r="K108" s="75">
        <v>0</v>
      </c>
      <c r="L108" s="753"/>
      <c r="M108" s="755"/>
    </row>
    <row r="109" spans="1:13" ht="13.5" hidden="1" x14ac:dyDescent="0.25">
      <c r="A109" s="890" t="s">
        <v>2493</v>
      </c>
      <c r="B109" s="889"/>
      <c r="C109" s="752">
        <v>0</v>
      </c>
      <c r="D109" s="751">
        <v>0</v>
      </c>
      <c r="E109" s="751">
        <v>0</v>
      </c>
      <c r="F109" s="751">
        <v>0</v>
      </c>
      <c r="G109" s="751">
        <v>0</v>
      </c>
      <c r="H109" s="751">
        <v>0</v>
      </c>
      <c r="I109" s="751">
        <v>0</v>
      </c>
      <c r="J109" s="75">
        <v>0</v>
      </c>
      <c r="K109" s="75">
        <v>0</v>
      </c>
      <c r="L109" s="751">
        <v>0</v>
      </c>
      <c r="M109" s="779">
        <v>0</v>
      </c>
    </row>
    <row r="110" spans="1:13" ht="13.5" hidden="1" x14ac:dyDescent="0.25">
      <c r="A110" s="892" t="s">
        <v>1502</v>
      </c>
      <c r="B110" s="889"/>
      <c r="C110" s="754"/>
      <c r="D110" s="753"/>
      <c r="E110" s="753"/>
      <c r="F110" s="753"/>
      <c r="G110" s="753"/>
      <c r="H110" s="753"/>
      <c r="I110" s="753"/>
      <c r="J110" s="75">
        <v>0</v>
      </c>
      <c r="K110" s="75">
        <v>0</v>
      </c>
      <c r="L110" s="753"/>
      <c r="M110" s="755"/>
    </row>
    <row r="111" spans="1:13" ht="13.5" hidden="1" x14ac:dyDescent="0.25">
      <c r="A111" s="892">
        <v>0</v>
      </c>
      <c r="B111" s="889"/>
      <c r="C111" s="754"/>
      <c r="D111" s="753"/>
      <c r="E111" s="753"/>
      <c r="F111" s="753"/>
      <c r="G111" s="753"/>
      <c r="H111" s="753"/>
      <c r="I111" s="753"/>
      <c r="J111" s="75">
        <v>0</v>
      </c>
      <c r="K111" s="75">
        <v>0</v>
      </c>
      <c r="L111" s="753"/>
      <c r="M111" s="755"/>
    </row>
    <row r="112" spans="1:13" ht="13.5" hidden="1" x14ac:dyDescent="0.25">
      <c r="A112" s="892">
        <v>0</v>
      </c>
      <c r="B112" s="889"/>
      <c r="C112" s="754"/>
      <c r="D112" s="753"/>
      <c r="E112" s="753"/>
      <c r="F112" s="753"/>
      <c r="G112" s="753"/>
      <c r="H112" s="753"/>
      <c r="I112" s="753"/>
      <c r="J112" s="75">
        <v>0</v>
      </c>
      <c r="K112" s="75">
        <v>0</v>
      </c>
      <c r="L112" s="753"/>
      <c r="M112" s="755"/>
    </row>
    <row r="113" spans="1:13" ht="13.5" hidden="1" x14ac:dyDescent="0.25">
      <c r="A113" s="892">
        <v>0</v>
      </c>
      <c r="B113" s="889"/>
      <c r="C113" s="754"/>
      <c r="D113" s="753"/>
      <c r="E113" s="753"/>
      <c r="F113" s="753"/>
      <c r="G113" s="753"/>
      <c r="H113" s="753"/>
      <c r="I113" s="753"/>
      <c r="J113" s="75">
        <v>0</v>
      </c>
      <c r="K113" s="75">
        <v>0</v>
      </c>
      <c r="L113" s="753"/>
      <c r="M113" s="755"/>
    </row>
    <row r="114" spans="1:13" ht="13.5" hidden="1" x14ac:dyDescent="0.25">
      <c r="A114" s="892">
        <v>0</v>
      </c>
      <c r="B114" s="889"/>
      <c r="C114" s="754"/>
      <c r="D114" s="753"/>
      <c r="E114" s="753"/>
      <c r="F114" s="753"/>
      <c r="G114" s="753"/>
      <c r="H114" s="753"/>
      <c r="I114" s="753"/>
      <c r="J114" s="75">
        <v>0</v>
      </c>
      <c r="K114" s="75">
        <v>0</v>
      </c>
      <c r="L114" s="753"/>
      <c r="M114" s="755"/>
    </row>
    <row r="115" spans="1:13" ht="13.5" hidden="1" x14ac:dyDescent="0.25">
      <c r="A115" s="892">
        <v>0</v>
      </c>
      <c r="B115" s="889"/>
      <c r="C115" s="754"/>
      <c r="D115" s="753"/>
      <c r="E115" s="753"/>
      <c r="F115" s="753"/>
      <c r="G115" s="753"/>
      <c r="H115" s="753"/>
      <c r="I115" s="753"/>
      <c r="J115" s="75">
        <v>0</v>
      </c>
      <c r="K115" s="75">
        <v>0</v>
      </c>
      <c r="L115" s="753"/>
      <c r="M115" s="755"/>
    </row>
    <row r="116" spans="1:13" ht="13.5" hidden="1" x14ac:dyDescent="0.25">
      <c r="A116" s="892">
        <v>0</v>
      </c>
      <c r="B116" s="889"/>
      <c r="C116" s="754"/>
      <c r="D116" s="753"/>
      <c r="E116" s="753"/>
      <c r="F116" s="753"/>
      <c r="G116" s="753"/>
      <c r="H116" s="753"/>
      <c r="I116" s="753"/>
      <c r="J116" s="75">
        <v>0</v>
      </c>
      <c r="K116" s="75">
        <v>0</v>
      </c>
      <c r="L116" s="753"/>
      <c r="M116" s="755"/>
    </row>
    <row r="117" spans="1:13" ht="13.5" hidden="1" x14ac:dyDescent="0.25">
      <c r="A117" s="892">
        <v>0</v>
      </c>
      <c r="B117" s="889"/>
      <c r="C117" s="754"/>
      <c r="D117" s="753"/>
      <c r="E117" s="753"/>
      <c r="F117" s="753"/>
      <c r="G117" s="753"/>
      <c r="H117" s="753"/>
      <c r="I117" s="753"/>
      <c r="J117" s="75">
        <v>0</v>
      </c>
      <c r="K117" s="75">
        <v>0</v>
      </c>
      <c r="L117" s="753"/>
      <c r="M117" s="755"/>
    </row>
    <row r="118" spans="1:13" ht="13.5" hidden="1" x14ac:dyDescent="0.25">
      <c r="A118" s="892">
        <v>0</v>
      </c>
      <c r="B118" s="889"/>
      <c r="C118" s="754"/>
      <c r="D118" s="753"/>
      <c r="E118" s="753"/>
      <c r="F118" s="753"/>
      <c r="G118" s="753"/>
      <c r="H118" s="753"/>
      <c r="I118" s="753"/>
      <c r="J118" s="75">
        <v>0</v>
      </c>
      <c r="K118" s="75">
        <v>0</v>
      </c>
      <c r="L118" s="753"/>
      <c r="M118" s="755"/>
    </row>
    <row r="119" spans="1:13" ht="13.5" hidden="1" x14ac:dyDescent="0.25">
      <c r="A119" s="892">
        <v>0</v>
      </c>
      <c r="B119" s="889"/>
      <c r="C119" s="754"/>
      <c r="D119" s="753"/>
      <c r="E119" s="753"/>
      <c r="F119" s="753"/>
      <c r="G119" s="753"/>
      <c r="H119" s="753"/>
      <c r="I119" s="753"/>
      <c r="J119" s="75">
        <v>0</v>
      </c>
      <c r="K119" s="75">
        <v>0</v>
      </c>
      <c r="L119" s="753"/>
      <c r="M119" s="755"/>
    </row>
    <row r="120" spans="1:13" ht="13.5" hidden="1" x14ac:dyDescent="0.25">
      <c r="A120" s="890" t="s">
        <v>2494</v>
      </c>
      <c r="B120" s="889"/>
      <c r="C120" s="752">
        <v>0</v>
      </c>
      <c r="D120" s="751">
        <v>0</v>
      </c>
      <c r="E120" s="751">
        <v>0</v>
      </c>
      <c r="F120" s="751">
        <v>0</v>
      </c>
      <c r="G120" s="751">
        <v>0</v>
      </c>
      <c r="H120" s="751">
        <v>0</v>
      </c>
      <c r="I120" s="751">
        <v>0</v>
      </c>
      <c r="J120" s="75">
        <v>0</v>
      </c>
      <c r="K120" s="75">
        <v>0</v>
      </c>
      <c r="L120" s="751">
        <v>0</v>
      </c>
      <c r="M120" s="779">
        <v>0</v>
      </c>
    </row>
    <row r="121" spans="1:13" ht="13.5" hidden="1" x14ac:dyDescent="0.25">
      <c r="A121" s="892" t="s">
        <v>1505</v>
      </c>
      <c r="B121" s="889"/>
      <c r="C121" s="754"/>
      <c r="D121" s="753"/>
      <c r="E121" s="753"/>
      <c r="F121" s="753"/>
      <c r="G121" s="753"/>
      <c r="H121" s="753"/>
      <c r="I121" s="753"/>
      <c r="J121" s="75">
        <v>0</v>
      </c>
      <c r="K121" s="75">
        <v>0</v>
      </c>
      <c r="L121" s="753"/>
      <c r="M121" s="755"/>
    </row>
    <row r="122" spans="1:13" ht="13.5" hidden="1" x14ac:dyDescent="0.25">
      <c r="A122" s="892">
        <v>0</v>
      </c>
      <c r="B122" s="889"/>
      <c r="C122" s="754"/>
      <c r="D122" s="753"/>
      <c r="E122" s="753"/>
      <c r="F122" s="753"/>
      <c r="G122" s="753"/>
      <c r="H122" s="753"/>
      <c r="I122" s="753"/>
      <c r="J122" s="75">
        <v>0</v>
      </c>
      <c r="K122" s="75">
        <v>0</v>
      </c>
      <c r="L122" s="753"/>
      <c r="M122" s="755"/>
    </row>
    <row r="123" spans="1:13" ht="13.5" hidden="1" x14ac:dyDescent="0.25">
      <c r="A123" s="892">
        <v>0</v>
      </c>
      <c r="B123" s="889"/>
      <c r="C123" s="754"/>
      <c r="D123" s="753"/>
      <c r="E123" s="753"/>
      <c r="F123" s="753"/>
      <c r="G123" s="753"/>
      <c r="H123" s="753"/>
      <c r="I123" s="753"/>
      <c r="J123" s="75">
        <v>0</v>
      </c>
      <c r="K123" s="75">
        <v>0</v>
      </c>
      <c r="L123" s="753"/>
      <c r="M123" s="755"/>
    </row>
    <row r="124" spans="1:13" ht="13.5" hidden="1" x14ac:dyDescent="0.25">
      <c r="A124" s="892">
        <v>0</v>
      </c>
      <c r="B124" s="889"/>
      <c r="C124" s="754"/>
      <c r="D124" s="753"/>
      <c r="E124" s="753"/>
      <c r="F124" s="753"/>
      <c r="G124" s="753"/>
      <c r="H124" s="753"/>
      <c r="I124" s="753"/>
      <c r="J124" s="75">
        <v>0</v>
      </c>
      <c r="K124" s="75">
        <v>0</v>
      </c>
      <c r="L124" s="753"/>
      <c r="M124" s="755"/>
    </row>
    <row r="125" spans="1:13" ht="13.5" hidden="1" x14ac:dyDescent="0.25">
      <c r="A125" s="892">
        <v>0</v>
      </c>
      <c r="B125" s="889"/>
      <c r="C125" s="754"/>
      <c r="D125" s="753"/>
      <c r="E125" s="753"/>
      <c r="F125" s="753"/>
      <c r="G125" s="753"/>
      <c r="H125" s="753"/>
      <c r="I125" s="753"/>
      <c r="J125" s="75">
        <v>0</v>
      </c>
      <c r="K125" s="75">
        <v>0</v>
      </c>
      <c r="L125" s="753"/>
      <c r="M125" s="755"/>
    </row>
    <row r="126" spans="1:13" ht="13.5" hidden="1" x14ac:dyDescent="0.25">
      <c r="A126" s="892">
        <v>0</v>
      </c>
      <c r="B126" s="889"/>
      <c r="C126" s="754"/>
      <c r="D126" s="753"/>
      <c r="E126" s="753"/>
      <c r="F126" s="753"/>
      <c r="G126" s="753"/>
      <c r="H126" s="753"/>
      <c r="I126" s="753"/>
      <c r="J126" s="75">
        <v>0</v>
      </c>
      <c r="K126" s="75">
        <v>0</v>
      </c>
      <c r="L126" s="753"/>
      <c r="M126" s="755"/>
    </row>
    <row r="127" spans="1:13" ht="13.5" hidden="1" x14ac:dyDescent="0.25">
      <c r="A127" s="892">
        <v>0</v>
      </c>
      <c r="B127" s="889"/>
      <c r="C127" s="754"/>
      <c r="D127" s="753"/>
      <c r="E127" s="753"/>
      <c r="F127" s="753"/>
      <c r="G127" s="753"/>
      <c r="H127" s="753"/>
      <c r="I127" s="753"/>
      <c r="J127" s="75">
        <v>0</v>
      </c>
      <c r="K127" s="75">
        <v>0</v>
      </c>
      <c r="L127" s="753"/>
      <c r="M127" s="755"/>
    </row>
    <row r="128" spans="1:13" ht="13.5" hidden="1" x14ac:dyDescent="0.25">
      <c r="A128" s="892">
        <v>0</v>
      </c>
      <c r="B128" s="889"/>
      <c r="C128" s="754"/>
      <c r="D128" s="753"/>
      <c r="E128" s="753"/>
      <c r="F128" s="753"/>
      <c r="G128" s="753"/>
      <c r="H128" s="753"/>
      <c r="I128" s="753"/>
      <c r="J128" s="75">
        <v>0</v>
      </c>
      <c r="K128" s="75">
        <v>0</v>
      </c>
      <c r="L128" s="753"/>
      <c r="M128" s="755"/>
    </row>
    <row r="129" spans="1:13" ht="13.5" hidden="1" x14ac:dyDescent="0.25">
      <c r="A129" s="892">
        <v>0</v>
      </c>
      <c r="B129" s="889"/>
      <c r="C129" s="754"/>
      <c r="D129" s="753"/>
      <c r="E129" s="753"/>
      <c r="F129" s="753"/>
      <c r="G129" s="753"/>
      <c r="H129" s="753"/>
      <c r="I129" s="753"/>
      <c r="J129" s="75">
        <v>0</v>
      </c>
      <c r="K129" s="75">
        <v>0</v>
      </c>
      <c r="L129" s="753"/>
      <c r="M129" s="755"/>
    </row>
    <row r="130" spans="1:13" ht="13.5" hidden="1" x14ac:dyDescent="0.25">
      <c r="A130" s="892">
        <v>0</v>
      </c>
      <c r="B130" s="889"/>
      <c r="C130" s="754"/>
      <c r="D130" s="753"/>
      <c r="E130" s="753"/>
      <c r="F130" s="753"/>
      <c r="G130" s="753"/>
      <c r="H130" s="753"/>
      <c r="I130" s="753"/>
      <c r="J130" s="75">
        <v>0</v>
      </c>
      <c r="K130" s="75">
        <v>0</v>
      </c>
      <c r="L130" s="753"/>
      <c r="M130" s="755"/>
    </row>
    <row r="131" spans="1:13" ht="13.5" hidden="1" x14ac:dyDescent="0.25">
      <c r="A131" s="890" t="s">
        <v>2495</v>
      </c>
      <c r="B131" s="889"/>
      <c r="C131" s="752">
        <v>0</v>
      </c>
      <c r="D131" s="751">
        <v>0</v>
      </c>
      <c r="E131" s="751">
        <v>0</v>
      </c>
      <c r="F131" s="751">
        <v>0</v>
      </c>
      <c r="G131" s="751">
        <v>0</v>
      </c>
      <c r="H131" s="751">
        <v>0</v>
      </c>
      <c r="I131" s="751">
        <v>0</v>
      </c>
      <c r="J131" s="75">
        <v>0</v>
      </c>
      <c r="K131" s="75">
        <v>0</v>
      </c>
      <c r="L131" s="751">
        <v>0</v>
      </c>
      <c r="M131" s="779">
        <v>0</v>
      </c>
    </row>
    <row r="132" spans="1:13" ht="13.5" hidden="1" x14ac:dyDescent="0.25">
      <c r="A132" s="892" t="s">
        <v>1508</v>
      </c>
      <c r="B132" s="889"/>
      <c r="C132" s="754"/>
      <c r="D132" s="753"/>
      <c r="E132" s="753"/>
      <c r="F132" s="753"/>
      <c r="G132" s="753"/>
      <c r="H132" s="753"/>
      <c r="I132" s="753"/>
      <c r="J132" s="75">
        <v>0</v>
      </c>
      <c r="K132" s="75">
        <v>0</v>
      </c>
      <c r="L132" s="753"/>
      <c r="M132" s="755"/>
    </row>
    <row r="133" spans="1:13" ht="13.5" hidden="1" x14ac:dyDescent="0.25">
      <c r="A133" s="892">
        <v>0</v>
      </c>
      <c r="B133" s="889"/>
      <c r="C133" s="754"/>
      <c r="D133" s="753"/>
      <c r="E133" s="753"/>
      <c r="F133" s="753"/>
      <c r="G133" s="753"/>
      <c r="H133" s="753"/>
      <c r="I133" s="753"/>
      <c r="J133" s="75">
        <v>0</v>
      </c>
      <c r="K133" s="75">
        <v>0</v>
      </c>
      <c r="L133" s="753"/>
      <c r="M133" s="755"/>
    </row>
    <row r="134" spans="1:13" ht="13.5" hidden="1" x14ac:dyDescent="0.25">
      <c r="A134" s="892">
        <v>0</v>
      </c>
      <c r="B134" s="889"/>
      <c r="C134" s="754"/>
      <c r="D134" s="753"/>
      <c r="E134" s="753"/>
      <c r="F134" s="753"/>
      <c r="G134" s="753"/>
      <c r="H134" s="753"/>
      <c r="I134" s="753"/>
      <c r="J134" s="75">
        <v>0</v>
      </c>
      <c r="K134" s="75">
        <v>0</v>
      </c>
      <c r="L134" s="753"/>
      <c r="M134" s="755"/>
    </row>
    <row r="135" spans="1:13" ht="13.5" hidden="1" x14ac:dyDescent="0.25">
      <c r="A135" s="892">
        <v>0</v>
      </c>
      <c r="B135" s="889"/>
      <c r="C135" s="754"/>
      <c r="D135" s="753"/>
      <c r="E135" s="753"/>
      <c r="F135" s="753"/>
      <c r="G135" s="753"/>
      <c r="H135" s="753"/>
      <c r="I135" s="753"/>
      <c r="J135" s="75">
        <v>0</v>
      </c>
      <c r="K135" s="75">
        <v>0</v>
      </c>
      <c r="L135" s="753"/>
      <c r="M135" s="755"/>
    </row>
    <row r="136" spans="1:13" ht="13.5" hidden="1" x14ac:dyDescent="0.25">
      <c r="A136" s="892">
        <v>0</v>
      </c>
      <c r="B136" s="889"/>
      <c r="C136" s="754"/>
      <c r="D136" s="753"/>
      <c r="E136" s="753"/>
      <c r="F136" s="753"/>
      <c r="G136" s="753"/>
      <c r="H136" s="753"/>
      <c r="I136" s="753"/>
      <c r="J136" s="75">
        <v>0</v>
      </c>
      <c r="K136" s="75">
        <v>0</v>
      </c>
      <c r="L136" s="753"/>
      <c r="M136" s="755"/>
    </row>
    <row r="137" spans="1:13" ht="13.5" hidden="1" x14ac:dyDescent="0.25">
      <c r="A137" s="892">
        <v>0</v>
      </c>
      <c r="B137" s="889"/>
      <c r="C137" s="754"/>
      <c r="D137" s="753"/>
      <c r="E137" s="753"/>
      <c r="F137" s="753"/>
      <c r="G137" s="753"/>
      <c r="H137" s="753"/>
      <c r="I137" s="753"/>
      <c r="J137" s="75">
        <v>0</v>
      </c>
      <c r="K137" s="75">
        <v>0</v>
      </c>
      <c r="L137" s="753"/>
      <c r="M137" s="755"/>
    </row>
    <row r="138" spans="1:13" ht="13.5" hidden="1" x14ac:dyDescent="0.25">
      <c r="A138" s="892">
        <v>0</v>
      </c>
      <c r="B138" s="889"/>
      <c r="C138" s="754"/>
      <c r="D138" s="753"/>
      <c r="E138" s="753"/>
      <c r="F138" s="753"/>
      <c r="G138" s="753"/>
      <c r="H138" s="753"/>
      <c r="I138" s="753"/>
      <c r="J138" s="75">
        <v>0</v>
      </c>
      <c r="K138" s="75">
        <v>0</v>
      </c>
      <c r="L138" s="753"/>
      <c r="M138" s="755"/>
    </row>
    <row r="139" spans="1:13" ht="13.5" hidden="1" x14ac:dyDescent="0.25">
      <c r="A139" s="892">
        <v>0</v>
      </c>
      <c r="B139" s="889"/>
      <c r="C139" s="754"/>
      <c r="D139" s="753"/>
      <c r="E139" s="753"/>
      <c r="F139" s="753"/>
      <c r="G139" s="753"/>
      <c r="H139" s="753"/>
      <c r="I139" s="753"/>
      <c r="J139" s="75">
        <v>0</v>
      </c>
      <c r="K139" s="75">
        <v>0</v>
      </c>
      <c r="L139" s="753"/>
      <c r="M139" s="755"/>
    </row>
    <row r="140" spans="1:13" ht="13.5" hidden="1" x14ac:dyDescent="0.25">
      <c r="A140" s="892">
        <v>0</v>
      </c>
      <c r="B140" s="889"/>
      <c r="C140" s="754"/>
      <c r="D140" s="753"/>
      <c r="E140" s="753"/>
      <c r="F140" s="753"/>
      <c r="G140" s="753"/>
      <c r="H140" s="753"/>
      <c r="I140" s="753"/>
      <c r="J140" s="75">
        <v>0</v>
      </c>
      <c r="K140" s="75">
        <v>0</v>
      </c>
      <c r="L140" s="753"/>
      <c r="M140" s="755"/>
    </row>
    <row r="141" spans="1:13" ht="13.5" hidden="1" x14ac:dyDescent="0.25">
      <c r="A141" s="892">
        <v>0</v>
      </c>
      <c r="B141" s="889"/>
      <c r="C141" s="754"/>
      <c r="D141" s="753"/>
      <c r="E141" s="753"/>
      <c r="F141" s="753"/>
      <c r="G141" s="753"/>
      <c r="H141" s="753"/>
      <c r="I141" s="753"/>
      <c r="J141" s="75">
        <v>0</v>
      </c>
      <c r="K141" s="75">
        <v>0</v>
      </c>
      <c r="L141" s="753"/>
      <c r="M141" s="755"/>
    </row>
    <row r="142" spans="1:13" ht="13.5" hidden="1" x14ac:dyDescent="0.25">
      <c r="A142" s="890" t="s">
        <v>2496</v>
      </c>
      <c r="B142" s="889"/>
      <c r="C142" s="752">
        <v>0</v>
      </c>
      <c r="D142" s="751">
        <v>0</v>
      </c>
      <c r="E142" s="751">
        <v>0</v>
      </c>
      <c r="F142" s="751">
        <v>0</v>
      </c>
      <c r="G142" s="751">
        <v>0</v>
      </c>
      <c r="H142" s="751">
        <v>0</v>
      </c>
      <c r="I142" s="751">
        <v>0</v>
      </c>
      <c r="J142" s="75">
        <v>0</v>
      </c>
      <c r="K142" s="75">
        <v>0</v>
      </c>
      <c r="L142" s="751">
        <v>0</v>
      </c>
      <c r="M142" s="779">
        <v>0</v>
      </c>
    </row>
    <row r="143" spans="1:13" ht="13.5" hidden="1" x14ac:dyDescent="0.25">
      <c r="A143" s="892" t="s">
        <v>1511</v>
      </c>
      <c r="B143" s="889"/>
      <c r="C143" s="754"/>
      <c r="D143" s="753"/>
      <c r="E143" s="753"/>
      <c r="F143" s="753"/>
      <c r="G143" s="753"/>
      <c r="H143" s="753"/>
      <c r="I143" s="753"/>
      <c r="J143" s="75">
        <v>0</v>
      </c>
      <c r="K143" s="75">
        <v>0</v>
      </c>
      <c r="L143" s="753"/>
      <c r="M143" s="755"/>
    </row>
    <row r="144" spans="1:13" ht="13.5" hidden="1" x14ac:dyDescent="0.25">
      <c r="A144" s="892">
        <v>0</v>
      </c>
      <c r="B144" s="889"/>
      <c r="C144" s="754"/>
      <c r="D144" s="753"/>
      <c r="E144" s="753"/>
      <c r="F144" s="753"/>
      <c r="G144" s="753"/>
      <c r="H144" s="753"/>
      <c r="I144" s="753"/>
      <c r="J144" s="75">
        <v>0</v>
      </c>
      <c r="K144" s="75">
        <v>0</v>
      </c>
      <c r="L144" s="753"/>
      <c r="M144" s="755"/>
    </row>
    <row r="145" spans="1:13" ht="13.5" hidden="1" x14ac:dyDescent="0.25">
      <c r="A145" s="892">
        <v>0</v>
      </c>
      <c r="B145" s="889"/>
      <c r="C145" s="754"/>
      <c r="D145" s="753"/>
      <c r="E145" s="753"/>
      <c r="F145" s="753"/>
      <c r="G145" s="753"/>
      <c r="H145" s="753"/>
      <c r="I145" s="753"/>
      <c r="J145" s="75">
        <v>0</v>
      </c>
      <c r="K145" s="75">
        <v>0</v>
      </c>
      <c r="L145" s="753"/>
      <c r="M145" s="755"/>
    </row>
    <row r="146" spans="1:13" ht="13.5" hidden="1" x14ac:dyDescent="0.25">
      <c r="A146" s="892">
        <v>0</v>
      </c>
      <c r="B146" s="889"/>
      <c r="C146" s="754"/>
      <c r="D146" s="753"/>
      <c r="E146" s="753"/>
      <c r="F146" s="753"/>
      <c r="G146" s="753"/>
      <c r="H146" s="753"/>
      <c r="I146" s="753"/>
      <c r="J146" s="75">
        <v>0</v>
      </c>
      <c r="K146" s="75">
        <v>0</v>
      </c>
      <c r="L146" s="753"/>
      <c r="M146" s="755"/>
    </row>
    <row r="147" spans="1:13" ht="13.5" hidden="1" x14ac:dyDescent="0.25">
      <c r="A147" s="892">
        <v>0</v>
      </c>
      <c r="B147" s="889"/>
      <c r="C147" s="754"/>
      <c r="D147" s="753"/>
      <c r="E147" s="753"/>
      <c r="F147" s="753"/>
      <c r="G147" s="753"/>
      <c r="H147" s="753"/>
      <c r="I147" s="753"/>
      <c r="J147" s="75">
        <v>0</v>
      </c>
      <c r="K147" s="75">
        <v>0</v>
      </c>
      <c r="L147" s="753"/>
      <c r="M147" s="755"/>
    </row>
    <row r="148" spans="1:13" ht="13.5" hidden="1" x14ac:dyDescent="0.25">
      <c r="A148" s="892">
        <v>0</v>
      </c>
      <c r="B148" s="889"/>
      <c r="C148" s="754"/>
      <c r="D148" s="753"/>
      <c r="E148" s="753"/>
      <c r="F148" s="753"/>
      <c r="G148" s="753"/>
      <c r="H148" s="753"/>
      <c r="I148" s="753"/>
      <c r="J148" s="75">
        <v>0</v>
      </c>
      <c r="K148" s="75">
        <v>0</v>
      </c>
      <c r="L148" s="753"/>
      <c r="M148" s="755"/>
    </row>
    <row r="149" spans="1:13" ht="13.5" hidden="1" x14ac:dyDescent="0.25">
      <c r="A149" s="892">
        <v>0</v>
      </c>
      <c r="B149" s="889"/>
      <c r="C149" s="754"/>
      <c r="D149" s="753"/>
      <c r="E149" s="753"/>
      <c r="F149" s="753"/>
      <c r="G149" s="753"/>
      <c r="H149" s="753"/>
      <c r="I149" s="753"/>
      <c r="J149" s="75">
        <v>0</v>
      </c>
      <c r="K149" s="75">
        <v>0</v>
      </c>
      <c r="L149" s="753"/>
      <c r="M149" s="755"/>
    </row>
    <row r="150" spans="1:13" ht="13.5" hidden="1" x14ac:dyDescent="0.25">
      <c r="A150" s="892">
        <v>0</v>
      </c>
      <c r="B150" s="889"/>
      <c r="C150" s="754"/>
      <c r="D150" s="753"/>
      <c r="E150" s="753"/>
      <c r="F150" s="753"/>
      <c r="G150" s="753"/>
      <c r="H150" s="753"/>
      <c r="I150" s="753"/>
      <c r="J150" s="75">
        <v>0</v>
      </c>
      <c r="K150" s="75">
        <v>0</v>
      </c>
      <c r="L150" s="753"/>
      <c r="M150" s="755"/>
    </row>
    <row r="151" spans="1:13" ht="13.5" hidden="1" x14ac:dyDescent="0.25">
      <c r="A151" s="892">
        <v>0</v>
      </c>
      <c r="B151" s="889"/>
      <c r="C151" s="754"/>
      <c r="D151" s="753"/>
      <c r="E151" s="753"/>
      <c r="F151" s="753"/>
      <c r="G151" s="753"/>
      <c r="H151" s="753"/>
      <c r="I151" s="753"/>
      <c r="J151" s="75">
        <v>0</v>
      </c>
      <c r="K151" s="75">
        <v>0</v>
      </c>
      <c r="L151" s="753"/>
      <c r="M151" s="755"/>
    </row>
    <row r="152" spans="1:13" ht="13.5" hidden="1" x14ac:dyDescent="0.25">
      <c r="A152" s="892">
        <v>0</v>
      </c>
      <c r="B152" s="889"/>
      <c r="C152" s="754"/>
      <c r="D152" s="753"/>
      <c r="E152" s="753"/>
      <c r="F152" s="753"/>
      <c r="G152" s="753"/>
      <c r="H152" s="753"/>
      <c r="I152" s="753"/>
      <c r="J152" s="75">
        <v>0</v>
      </c>
      <c r="K152" s="75">
        <v>0</v>
      </c>
      <c r="L152" s="753"/>
      <c r="M152" s="755"/>
    </row>
    <row r="153" spans="1:13" ht="13.5" hidden="1" x14ac:dyDescent="0.25">
      <c r="A153" s="890" t="s">
        <v>2497</v>
      </c>
      <c r="B153" s="889"/>
      <c r="C153" s="752">
        <v>0</v>
      </c>
      <c r="D153" s="751">
        <v>0</v>
      </c>
      <c r="E153" s="751">
        <v>0</v>
      </c>
      <c r="F153" s="751">
        <v>0</v>
      </c>
      <c r="G153" s="751">
        <v>0</v>
      </c>
      <c r="H153" s="751">
        <v>0</v>
      </c>
      <c r="I153" s="751">
        <v>0</v>
      </c>
      <c r="J153" s="75">
        <v>0</v>
      </c>
      <c r="K153" s="75">
        <v>0</v>
      </c>
      <c r="L153" s="751">
        <v>0</v>
      </c>
      <c r="M153" s="779">
        <v>0</v>
      </c>
    </row>
    <row r="154" spans="1:13" ht="13.5" hidden="1" x14ac:dyDescent="0.25">
      <c r="A154" s="892" t="s">
        <v>1514</v>
      </c>
      <c r="B154" s="889"/>
      <c r="C154" s="754"/>
      <c r="D154" s="753"/>
      <c r="E154" s="753"/>
      <c r="F154" s="753"/>
      <c r="G154" s="753"/>
      <c r="H154" s="753"/>
      <c r="I154" s="753"/>
      <c r="J154" s="75">
        <v>0</v>
      </c>
      <c r="K154" s="75">
        <v>0</v>
      </c>
      <c r="L154" s="753"/>
      <c r="M154" s="755"/>
    </row>
    <row r="155" spans="1:13" ht="13.5" hidden="1" x14ac:dyDescent="0.25">
      <c r="A155" s="892">
        <v>0</v>
      </c>
      <c r="B155" s="889"/>
      <c r="C155" s="754"/>
      <c r="D155" s="753"/>
      <c r="E155" s="753"/>
      <c r="F155" s="753"/>
      <c r="G155" s="753"/>
      <c r="H155" s="753"/>
      <c r="I155" s="753"/>
      <c r="J155" s="75">
        <v>0</v>
      </c>
      <c r="K155" s="75">
        <v>0</v>
      </c>
      <c r="L155" s="753"/>
      <c r="M155" s="755"/>
    </row>
    <row r="156" spans="1:13" ht="13.5" hidden="1" x14ac:dyDescent="0.25">
      <c r="A156" s="892">
        <v>0</v>
      </c>
      <c r="B156" s="889"/>
      <c r="C156" s="754"/>
      <c r="D156" s="753"/>
      <c r="E156" s="753"/>
      <c r="F156" s="753"/>
      <c r="G156" s="753"/>
      <c r="H156" s="753"/>
      <c r="I156" s="753"/>
      <c r="J156" s="75">
        <v>0</v>
      </c>
      <c r="K156" s="75">
        <v>0</v>
      </c>
      <c r="L156" s="753"/>
      <c r="M156" s="755"/>
    </row>
    <row r="157" spans="1:13" ht="13.5" hidden="1" x14ac:dyDescent="0.25">
      <c r="A157" s="892">
        <v>0</v>
      </c>
      <c r="B157" s="889"/>
      <c r="C157" s="754"/>
      <c r="D157" s="753"/>
      <c r="E157" s="753"/>
      <c r="F157" s="753"/>
      <c r="G157" s="753"/>
      <c r="H157" s="753"/>
      <c r="I157" s="753"/>
      <c r="J157" s="75">
        <v>0</v>
      </c>
      <c r="K157" s="75">
        <v>0</v>
      </c>
      <c r="L157" s="753"/>
      <c r="M157" s="755"/>
    </row>
    <row r="158" spans="1:13" ht="13.5" hidden="1" x14ac:dyDescent="0.25">
      <c r="A158" s="892">
        <v>0</v>
      </c>
      <c r="B158" s="889"/>
      <c r="C158" s="754"/>
      <c r="D158" s="753"/>
      <c r="E158" s="753"/>
      <c r="F158" s="753"/>
      <c r="G158" s="753"/>
      <c r="H158" s="753"/>
      <c r="I158" s="753"/>
      <c r="J158" s="75">
        <v>0</v>
      </c>
      <c r="K158" s="75">
        <v>0</v>
      </c>
      <c r="L158" s="753"/>
      <c r="M158" s="755"/>
    </row>
    <row r="159" spans="1:13" ht="13.5" hidden="1" x14ac:dyDescent="0.25">
      <c r="A159" s="892">
        <v>0</v>
      </c>
      <c r="B159" s="889"/>
      <c r="C159" s="754"/>
      <c r="D159" s="753"/>
      <c r="E159" s="753"/>
      <c r="F159" s="753"/>
      <c r="G159" s="753"/>
      <c r="H159" s="753"/>
      <c r="I159" s="753"/>
      <c r="J159" s="75">
        <v>0</v>
      </c>
      <c r="K159" s="75">
        <v>0</v>
      </c>
      <c r="L159" s="753"/>
      <c r="M159" s="755"/>
    </row>
    <row r="160" spans="1:13" ht="13.5" hidden="1" x14ac:dyDescent="0.25">
      <c r="A160" s="892">
        <v>0</v>
      </c>
      <c r="B160" s="889"/>
      <c r="C160" s="754"/>
      <c r="D160" s="753"/>
      <c r="E160" s="753"/>
      <c r="F160" s="753"/>
      <c r="G160" s="753"/>
      <c r="H160" s="753"/>
      <c r="I160" s="753"/>
      <c r="J160" s="75">
        <v>0</v>
      </c>
      <c r="K160" s="75">
        <v>0</v>
      </c>
      <c r="L160" s="753"/>
      <c r="M160" s="755"/>
    </row>
    <row r="161" spans="1:14" ht="13.5" hidden="1" x14ac:dyDescent="0.25">
      <c r="A161" s="892">
        <v>0</v>
      </c>
      <c r="B161" s="889"/>
      <c r="C161" s="754"/>
      <c r="D161" s="753"/>
      <c r="E161" s="753"/>
      <c r="F161" s="753"/>
      <c r="G161" s="753"/>
      <c r="H161" s="753"/>
      <c r="I161" s="753"/>
      <c r="J161" s="75">
        <v>0</v>
      </c>
      <c r="K161" s="75">
        <v>0</v>
      </c>
      <c r="L161" s="753"/>
      <c r="M161" s="755"/>
    </row>
    <row r="162" spans="1:14" ht="13.5" hidden="1" x14ac:dyDescent="0.25">
      <c r="A162" s="892">
        <v>0</v>
      </c>
      <c r="B162" s="889"/>
      <c r="C162" s="754"/>
      <c r="D162" s="753"/>
      <c r="E162" s="753"/>
      <c r="F162" s="753"/>
      <c r="G162" s="753"/>
      <c r="H162" s="753"/>
      <c r="I162" s="753"/>
      <c r="J162" s="75">
        <v>0</v>
      </c>
      <c r="K162" s="75">
        <v>0</v>
      </c>
      <c r="L162" s="753"/>
      <c r="M162" s="755"/>
    </row>
    <row r="163" spans="1:14" ht="13.5" hidden="1" x14ac:dyDescent="0.25">
      <c r="A163" s="892">
        <v>0</v>
      </c>
      <c r="B163" s="889"/>
      <c r="C163" s="754"/>
      <c r="D163" s="753"/>
      <c r="E163" s="753"/>
      <c r="F163" s="753"/>
      <c r="G163" s="753"/>
      <c r="H163" s="753"/>
      <c r="I163" s="753"/>
      <c r="J163" s="75">
        <v>0</v>
      </c>
      <c r="K163" s="75">
        <v>0</v>
      </c>
      <c r="L163" s="753"/>
      <c r="M163" s="755"/>
    </row>
    <row r="164" spans="1:14" ht="13.5" x14ac:dyDescent="0.25">
      <c r="A164" s="894" t="s">
        <v>710</v>
      </c>
      <c r="B164" s="889"/>
      <c r="C164" s="758">
        <v>0</v>
      </c>
      <c r="D164" s="757">
        <v>0</v>
      </c>
      <c r="E164" s="757">
        <v>0</v>
      </c>
      <c r="F164" s="757">
        <v>0</v>
      </c>
      <c r="G164" s="757">
        <v>0</v>
      </c>
      <c r="H164" s="757">
        <v>0</v>
      </c>
      <c r="I164" s="757">
        <v>0</v>
      </c>
      <c r="J164" s="75">
        <v>0</v>
      </c>
      <c r="K164" s="75">
        <v>0</v>
      </c>
      <c r="L164" s="757">
        <v>0</v>
      </c>
      <c r="M164" s="780">
        <v>0</v>
      </c>
    </row>
    <row r="165" spans="1:14" ht="5.25" customHeight="1" x14ac:dyDescent="0.25">
      <c r="A165" s="895"/>
      <c r="B165" s="889"/>
      <c r="C165" s="761"/>
      <c r="D165" s="760"/>
      <c r="E165" s="760"/>
      <c r="F165" s="760"/>
      <c r="G165" s="760"/>
      <c r="H165" s="760"/>
      <c r="I165" s="760"/>
      <c r="J165" s="760"/>
      <c r="K165" s="760"/>
      <c r="L165" s="760"/>
      <c r="M165" s="781"/>
    </row>
    <row r="166" spans="1:14" ht="17.25" customHeight="1" x14ac:dyDescent="0.25">
      <c r="A166" s="887" t="s">
        <v>1153</v>
      </c>
      <c r="B166" s="896">
        <v>2</v>
      </c>
      <c r="C166" s="785"/>
      <c r="D166" s="137"/>
      <c r="E166" s="137"/>
      <c r="F166" s="137"/>
      <c r="G166" s="137"/>
      <c r="H166" s="137"/>
      <c r="I166" s="137"/>
      <c r="J166" s="137"/>
      <c r="K166" s="137"/>
      <c r="L166" s="137"/>
      <c r="M166" s="205"/>
      <c r="N166" s="789"/>
    </row>
    <row r="167" spans="1:14" ht="13.5" x14ac:dyDescent="0.25">
      <c r="A167" s="887" t="s">
        <v>1244</v>
      </c>
      <c r="B167" s="897"/>
      <c r="C167" s="785"/>
      <c r="D167" s="137"/>
      <c r="E167" s="137"/>
      <c r="F167" s="137"/>
      <c r="G167" s="137"/>
      <c r="H167" s="137"/>
      <c r="I167" s="137"/>
      <c r="J167" s="137"/>
      <c r="K167" s="137"/>
      <c r="L167" s="137"/>
      <c r="M167" s="205"/>
    </row>
    <row r="168" spans="1:14" ht="13.5" x14ac:dyDescent="0.25">
      <c r="A168" s="890" t="s">
        <v>2201</v>
      </c>
      <c r="B168" s="889"/>
      <c r="C168" s="767">
        <v>0</v>
      </c>
      <c r="D168" s="766">
        <v>0</v>
      </c>
      <c r="E168" s="766">
        <v>0</v>
      </c>
      <c r="F168" s="766">
        <v>0</v>
      </c>
      <c r="G168" s="766">
        <v>0</v>
      </c>
      <c r="H168" s="766">
        <v>0</v>
      </c>
      <c r="I168" s="766">
        <v>0</v>
      </c>
      <c r="J168" s="75">
        <v>0</v>
      </c>
      <c r="K168" s="75">
        <v>0</v>
      </c>
      <c r="L168" s="766">
        <v>0</v>
      </c>
      <c r="M168" s="783">
        <v>0</v>
      </c>
    </row>
    <row r="169" spans="1:14" ht="13.5" x14ac:dyDescent="0.25">
      <c r="A169" s="892" t="s">
        <v>2202</v>
      </c>
      <c r="B169" s="891"/>
      <c r="C169" s="754">
        <v>0</v>
      </c>
      <c r="D169" s="753">
        <v>0</v>
      </c>
      <c r="E169" s="753">
        <v>0</v>
      </c>
      <c r="F169" s="753">
        <v>0</v>
      </c>
      <c r="G169" s="753">
        <v>0</v>
      </c>
      <c r="H169" s="753">
        <v>0</v>
      </c>
      <c r="I169" s="1141">
        <v>0</v>
      </c>
      <c r="J169" s="75">
        <v>0</v>
      </c>
      <c r="K169" s="75">
        <v>0</v>
      </c>
      <c r="L169" s="753">
        <v>0</v>
      </c>
      <c r="M169" s="753">
        <v>0</v>
      </c>
    </row>
    <row r="170" spans="1:14" ht="13.5" x14ac:dyDescent="0.25">
      <c r="A170" s="892" t="s">
        <v>2206</v>
      </c>
      <c r="B170" s="889"/>
      <c r="C170" s="754">
        <v>0</v>
      </c>
      <c r="D170" s="753">
        <v>0</v>
      </c>
      <c r="E170" s="753">
        <v>0</v>
      </c>
      <c r="F170" s="753">
        <v>0</v>
      </c>
      <c r="G170" s="753">
        <v>0</v>
      </c>
      <c r="H170" s="753">
        <v>0</v>
      </c>
      <c r="I170" s="1141">
        <v>0</v>
      </c>
      <c r="J170" s="75">
        <v>0</v>
      </c>
      <c r="K170" s="75">
        <v>0</v>
      </c>
      <c r="L170" s="753">
        <v>0</v>
      </c>
      <c r="M170" s="753">
        <v>0</v>
      </c>
    </row>
    <row r="171" spans="1:14" ht="13.5" x14ac:dyDescent="0.25">
      <c r="A171" s="892" t="s">
        <v>2261</v>
      </c>
      <c r="B171" s="889"/>
      <c r="C171" s="754">
        <v>0</v>
      </c>
      <c r="D171" s="753">
        <v>0</v>
      </c>
      <c r="E171" s="753">
        <v>0</v>
      </c>
      <c r="F171" s="753">
        <v>0</v>
      </c>
      <c r="G171" s="753">
        <v>0</v>
      </c>
      <c r="H171" s="753">
        <v>0</v>
      </c>
      <c r="I171" s="1141">
        <v>0</v>
      </c>
      <c r="J171" s="75">
        <v>0</v>
      </c>
      <c r="K171" s="75">
        <v>0</v>
      </c>
      <c r="L171" s="753">
        <v>0</v>
      </c>
      <c r="M171" s="753">
        <v>0</v>
      </c>
    </row>
    <row r="172" spans="1:14" ht="13.5" x14ac:dyDescent="0.25">
      <c r="A172" s="892" t="s">
        <v>2269</v>
      </c>
      <c r="B172" s="889"/>
      <c r="C172" s="754">
        <v>0</v>
      </c>
      <c r="D172" s="753">
        <v>0</v>
      </c>
      <c r="E172" s="753">
        <v>0</v>
      </c>
      <c r="F172" s="753">
        <v>0</v>
      </c>
      <c r="G172" s="753">
        <v>0</v>
      </c>
      <c r="H172" s="753">
        <v>0</v>
      </c>
      <c r="I172" s="1141">
        <v>0</v>
      </c>
      <c r="J172" s="75">
        <v>0</v>
      </c>
      <c r="K172" s="75">
        <v>0</v>
      </c>
      <c r="L172" s="753">
        <v>0</v>
      </c>
      <c r="M172" s="753">
        <v>0</v>
      </c>
    </row>
    <row r="173" spans="1:14" ht="13.5" x14ac:dyDescent="0.25">
      <c r="A173" s="892" t="s">
        <v>2271</v>
      </c>
      <c r="B173" s="889"/>
      <c r="C173" s="754">
        <v>0</v>
      </c>
      <c r="D173" s="753">
        <v>0</v>
      </c>
      <c r="E173" s="753">
        <v>0</v>
      </c>
      <c r="F173" s="753">
        <v>0</v>
      </c>
      <c r="G173" s="753">
        <v>0</v>
      </c>
      <c r="H173" s="753">
        <v>0</v>
      </c>
      <c r="I173" s="1141">
        <v>0</v>
      </c>
      <c r="J173" s="75">
        <v>0</v>
      </c>
      <c r="K173" s="75">
        <v>0</v>
      </c>
      <c r="L173" s="753">
        <v>0</v>
      </c>
      <c r="M173" s="753">
        <v>0</v>
      </c>
    </row>
    <row r="174" spans="1:14" ht="13.5" x14ac:dyDescent="0.25">
      <c r="A174" s="892" t="s">
        <v>2273</v>
      </c>
      <c r="B174" s="889"/>
      <c r="C174" s="754">
        <v>0</v>
      </c>
      <c r="D174" s="753">
        <v>0</v>
      </c>
      <c r="E174" s="753">
        <v>0</v>
      </c>
      <c r="F174" s="753">
        <v>0</v>
      </c>
      <c r="G174" s="753">
        <v>0</v>
      </c>
      <c r="H174" s="753">
        <v>0</v>
      </c>
      <c r="I174" s="1141">
        <v>0</v>
      </c>
      <c r="J174" s="75">
        <v>0</v>
      </c>
      <c r="K174" s="75">
        <v>0</v>
      </c>
      <c r="L174" s="753">
        <v>0</v>
      </c>
      <c r="M174" s="753">
        <v>0</v>
      </c>
    </row>
    <row r="175" spans="1:14" ht="13.5" x14ac:dyDescent="0.25">
      <c r="A175" s="892">
        <v>0</v>
      </c>
      <c r="B175" s="889"/>
      <c r="C175" s="398"/>
      <c r="D175" s="109"/>
      <c r="E175" s="109"/>
      <c r="F175" s="109"/>
      <c r="G175" s="109"/>
      <c r="H175" s="109"/>
      <c r="I175" s="109"/>
      <c r="J175" s="75">
        <v>0</v>
      </c>
      <c r="K175" s="75">
        <v>0</v>
      </c>
      <c r="L175" s="109"/>
      <c r="M175" s="110"/>
    </row>
    <row r="176" spans="1:14" ht="13.5" x14ac:dyDescent="0.25">
      <c r="A176" s="890" t="s">
        <v>2213</v>
      </c>
      <c r="B176" s="889"/>
      <c r="C176" s="752">
        <v>0</v>
      </c>
      <c r="D176" s="751">
        <v>0</v>
      </c>
      <c r="E176" s="751">
        <v>0</v>
      </c>
      <c r="F176" s="751">
        <v>0</v>
      </c>
      <c r="G176" s="751">
        <v>0</v>
      </c>
      <c r="H176" s="751">
        <v>0</v>
      </c>
      <c r="I176" s="751">
        <v>0</v>
      </c>
      <c r="J176" s="75">
        <v>0</v>
      </c>
      <c r="K176" s="75">
        <v>0</v>
      </c>
      <c r="L176" s="751">
        <v>0</v>
      </c>
      <c r="M176" s="779">
        <v>0</v>
      </c>
    </row>
    <row r="177" spans="1:13" ht="13.5" x14ac:dyDescent="0.25">
      <c r="A177" s="892" t="s">
        <v>2214</v>
      </c>
      <c r="B177" s="889"/>
      <c r="C177" s="754">
        <v>0</v>
      </c>
      <c r="D177" s="753">
        <v>0</v>
      </c>
      <c r="E177" s="753">
        <v>0</v>
      </c>
      <c r="F177" s="753">
        <v>0</v>
      </c>
      <c r="G177" s="753">
        <v>0</v>
      </c>
      <c r="H177" s="753">
        <v>0</v>
      </c>
      <c r="I177" s="1141">
        <v>0</v>
      </c>
      <c r="J177" s="75">
        <v>0</v>
      </c>
      <c r="K177" s="75">
        <v>0</v>
      </c>
      <c r="L177" s="753">
        <v>0</v>
      </c>
      <c r="M177" s="753">
        <v>0</v>
      </c>
    </row>
    <row r="178" spans="1:13" ht="13.5" x14ac:dyDescent="0.25">
      <c r="A178" s="892" t="s">
        <v>2246</v>
      </c>
      <c r="B178" s="889"/>
      <c r="C178" s="754">
        <v>0</v>
      </c>
      <c r="D178" s="753">
        <v>0</v>
      </c>
      <c r="E178" s="753">
        <v>0</v>
      </c>
      <c r="F178" s="753">
        <v>0</v>
      </c>
      <c r="G178" s="753">
        <v>0</v>
      </c>
      <c r="H178" s="753">
        <v>0</v>
      </c>
      <c r="I178" s="1141">
        <v>0</v>
      </c>
      <c r="J178" s="75">
        <v>0</v>
      </c>
      <c r="K178" s="75">
        <v>0</v>
      </c>
      <c r="L178" s="753">
        <v>0</v>
      </c>
      <c r="M178" s="753">
        <v>0</v>
      </c>
    </row>
    <row r="179" spans="1:13" ht="13.5" x14ac:dyDescent="0.25">
      <c r="A179" s="892" t="s">
        <v>2420</v>
      </c>
      <c r="B179" s="889"/>
      <c r="C179" s="754">
        <v>0</v>
      </c>
      <c r="D179" s="753">
        <v>0</v>
      </c>
      <c r="E179" s="753">
        <v>0</v>
      </c>
      <c r="F179" s="753">
        <v>0</v>
      </c>
      <c r="G179" s="753">
        <v>0</v>
      </c>
      <c r="H179" s="753">
        <v>0</v>
      </c>
      <c r="I179" s="1141">
        <v>0</v>
      </c>
      <c r="J179" s="75">
        <v>0</v>
      </c>
      <c r="K179" s="75">
        <v>0</v>
      </c>
      <c r="L179" s="753">
        <v>0</v>
      </c>
      <c r="M179" s="753">
        <v>0</v>
      </c>
    </row>
    <row r="180" spans="1:13" ht="13.5" x14ac:dyDescent="0.25">
      <c r="A180" s="892">
        <v>0</v>
      </c>
      <c r="B180" s="889"/>
      <c r="C180" s="398"/>
      <c r="D180" s="109"/>
      <c r="E180" s="109"/>
      <c r="F180" s="109"/>
      <c r="G180" s="109"/>
      <c r="H180" s="109"/>
      <c r="I180" s="109"/>
      <c r="J180" s="75">
        <v>0</v>
      </c>
      <c r="K180" s="75">
        <v>0</v>
      </c>
      <c r="L180" s="109"/>
      <c r="M180" s="110"/>
    </row>
    <row r="181" spans="1:13" ht="13.5" x14ac:dyDescent="0.25">
      <c r="A181" s="890" t="s">
        <v>2229</v>
      </c>
      <c r="B181" s="889"/>
      <c r="C181" s="752">
        <v>330000</v>
      </c>
      <c r="D181" s="751">
        <v>0</v>
      </c>
      <c r="E181" s="751">
        <v>0</v>
      </c>
      <c r="F181" s="751">
        <v>0</v>
      </c>
      <c r="G181" s="751">
        <v>0</v>
      </c>
      <c r="H181" s="751">
        <v>0</v>
      </c>
      <c r="I181" s="751">
        <v>0</v>
      </c>
      <c r="J181" s="75">
        <v>0</v>
      </c>
      <c r="K181" s="75">
        <v>330000</v>
      </c>
      <c r="L181" s="751">
        <v>0</v>
      </c>
      <c r="M181" s="779">
        <v>0</v>
      </c>
    </row>
    <row r="182" spans="1:13" ht="13.5" x14ac:dyDescent="0.25">
      <c r="A182" s="892" t="s">
        <v>2230</v>
      </c>
      <c r="B182" s="889"/>
      <c r="C182" s="754">
        <v>330000</v>
      </c>
      <c r="D182" s="753">
        <v>0</v>
      </c>
      <c r="E182" s="753">
        <v>0</v>
      </c>
      <c r="F182" s="753">
        <v>0</v>
      </c>
      <c r="G182" s="753">
        <v>0</v>
      </c>
      <c r="H182" s="753">
        <v>0</v>
      </c>
      <c r="I182" s="1141">
        <v>0</v>
      </c>
      <c r="J182" s="75">
        <v>0</v>
      </c>
      <c r="K182" s="75">
        <v>330000</v>
      </c>
      <c r="L182" s="753">
        <v>0</v>
      </c>
      <c r="M182" s="753">
        <v>0</v>
      </c>
    </row>
    <row r="183" spans="1:13" ht="13.5" x14ac:dyDescent="0.25">
      <c r="A183" s="892" t="s">
        <v>2265</v>
      </c>
      <c r="B183" s="889"/>
      <c r="C183" s="754">
        <v>0</v>
      </c>
      <c r="D183" s="753">
        <v>0</v>
      </c>
      <c r="E183" s="753">
        <v>0</v>
      </c>
      <c r="F183" s="753">
        <v>0</v>
      </c>
      <c r="G183" s="753">
        <v>0</v>
      </c>
      <c r="H183" s="753">
        <v>0</v>
      </c>
      <c r="I183" s="1141">
        <v>0</v>
      </c>
      <c r="J183" s="75">
        <v>0</v>
      </c>
      <c r="K183" s="75">
        <v>0</v>
      </c>
      <c r="L183" s="753">
        <v>0</v>
      </c>
      <c r="M183" s="753">
        <v>0</v>
      </c>
    </row>
    <row r="184" spans="1:13" ht="13.5" x14ac:dyDescent="0.25">
      <c r="A184" s="892" t="s">
        <v>2277</v>
      </c>
      <c r="B184" s="889"/>
      <c r="C184" s="754">
        <v>0</v>
      </c>
      <c r="D184" s="753">
        <v>0</v>
      </c>
      <c r="E184" s="753">
        <v>0</v>
      </c>
      <c r="F184" s="753">
        <v>0</v>
      </c>
      <c r="G184" s="753">
        <v>0</v>
      </c>
      <c r="H184" s="753">
        <v>0</v>
      </c>
      <c r="I184" s="1141">
        <v>0</v>
      </c>
      <c r="J184" s="75">
        <v>0</v>
      </c>
      <c r="K184" s="75">
        <v>0</v>
      </c>
      <c r="L184" s="753">
        <v>0</v>
      </c>
      <c r="M184" s="753">
        <v>0</v>
      </c>
    </row>
    <row r="185" spans="1:13" ht="13.5" x14ac:dyDescent="0.25">
      <c r="A185" s="892" t="s">
        <v>2299</v>
      </c>
      <c r="B185" s="889"/>
      <c r="C185" s="754">
        <v>0</v>
      </c>
      <c r="D185" s="753">
        <v>0</v>
      </c>
      <c r="E185" s="753">
        <v>0</v>
      </c>
      <c r="F185" s="753">
        <v>0</v>
      </c>
      <c r="G185" s="753">
        <v>0</v>
      </c>
      <c r="H185" s="753">
        <v>0</v>
      </c>
      <c r="I185" s="1141">
        <v>0</v>
      </c>
      <c r="J185" s="75">
        <v>0</v>
      </c>
      <c r="K185" s="75">
        <v>0</v>
      </c>
      <c r="L185" s="753">
        <v>0</v>
      </c>
      <c r="M185" s="753">
        <v>0</v>
      </c>
    </row>
    <row r="186" spans="1:13" ht="13.5" x14ac:dyDescent="0.25">
      <c r="A186" s="892" t="s">
        <v>2317</v>
      </c>
      <c r="B186" s="889"/>
      <c r="C186" s="754">
        <v>0</v>
      </c>
      <c r="D186" s="753">
        <v>0</v>
      </c>
      <c r="E186" s="753">
        <v>0</v>
      </c>
      <c r="F186" s="753">
        <v>0</v>
      </c>
      <c r="G186" s="753">
        <v>0</v>
      </c>
      <c r="H186" s="753">
        <v>0</v>
      </c>
      <c r="I186" s="1141">
        <v>0</v>
      </c>
      <c r="J186" s="75">
        <v>0</v>
      </c>
      <c r="K186" s="75">
        <v>0</v>
      </c>
      <c r="L186" s="753">
        <v>0</v>
      </c>
      <c r="M186" s="753">
        <v>0</v>
      </c>
    </row>
    <row r="187" spans="1:13" ht="13.5" x14ac:dyDescent="0.25">
      <c r="A187" s="892" t="s">
        <v>2352</v>
      </c>
      <c r="B187" s="889"/>
      <c r="C187" s="754">
        <v>0</v>
      </c>
      <c r="D187" s="753">
        <v>0</v>
      </c>
      <c r="E187" s="753">
        <v>0</v>
      </c>
      <c r="F187" s="753">
        <v>0</v>
      </c>
      <c r="G187" s="753">
        <v>0</v>
      </c>
      <c r="H187" s="753">
        <v>0</v>
      </c>
      <c r="I187" s="1141">
        <v>0</v>
      </c>
      <c r="J187" s="75">
        <v>0</v>
      </c>
      <c r="K187" s="75">
        <v>0</v>
      </c>
      <c r="L187" s="753">
        <v>0</v>
      </c>
      <c r="M187" s="753">
        <v>0</v>
      </c>
    </row>
    <row r="188" spans="1:13" ht="13.5" x14ac:dyDescent="0.25">
      <c r="A188" s="892" t="s">
        <v>2382</v>
      </c>
      <c r="B188" s="889"/>
      <c r="C188" s="754">
        <v>0</v>
      </c>
      <c r="D188" s="753">
        <v>0</v>
      </c>
      <c r="E188" s="753">
        <v>0</v>
      </c>
      <c r="F188" s="753">
        <v>0</v>
      </c>
      <c r="G188" s="753">
        <v>0</v>
      </c>
      <c r="H188" s="753">
        <v>0</v>
      </c>
      <c r="I188" s="1141">
        <v>0</v>
      </c>
      <c r="J188" s="75">
        <v>0</v>
      </c>
      <c r="K188" s="75">
        <v>0</v>
      </c>
      <c r="L188" s="753">
        <v>0</v>
      </c>
      <c r="M188" s="753">
        <v>0</v>
      </c>
    </row>
    <row r="189" spans="1:13" ht="13.5" x14ac:dyDescent="0.25">
      <c r="A189" s="892" t="s">
        <v>2314</v>
      </c>
      <c r="B189" s="889"/>
      <c r="C189" s="754">
        <v>0</v>
      </c>
      <c r="D189" s="753">
        <v>0</v>
      </c>
      <c r="E189" s="753">
        <v>0</v>
      </c>
      <c r="F189" s="753">
        <v>0</v>
      </c>
      <c r="G189" s="753">
        <v>0</v>
      </c>
      <c r="H189" s="753">
        <v>0</v>
      </c>
      <c r="I189" s="1141">
        <v>0</v>
      </c>
      <c r="J189" s="75">
        <v>0</v>
      </c>
      <c r="K189" s="75">
        <v>0</v>
      </c>
      <c r="L189" s="753">
        <v>0</v>
      </c>
      <c r="M189" s="753">
        <v>0</v>
      </c>
    </row>
    <row r="190" spans="1:13" ht="13.5" x14ac:dyDescent="0.25">
      <c r="A190" s="892" t="s">
        <v>2315</v>
      </c>
      <c r="B190" s="889"/>
      <c r="C190" s="754">
        <v>0</v>
      </c>
      <c r="D190" s="753">
        <v>0</v>
      </c>
      <c r="E190" s="753">
        <v>0</v>
      </c>
      <c r="F190" s="753">
        <v>0</v>
      </c>
      <c r="G190" s="753">
        <v>0</v>
      </c>
      <c r="H190" s="753">
        <v>0</v>
      </c>
      <c r="I190" s="1141">
        <v>0</v>
      </c>
      <c r="J190" s="75">
        <v>0</v>
      </c>
      <c r="K190" s="75">
        <v>0</v>
      </c>
      <c r="L190" s="753">
        <v>0</v>
      </c>
      <c r="M190" s="753">
        <v>0</v>
      </c>
    </row>
    <row r="191" spans="1:13" ht="13.5" x14ac:dyDescent="0.25">
      <c r="A191" s="892" t="s">
        <v>2436</v>
      </c>
      <c r="B191" s="891"/>
      <c r="C191" s="754">
        <v>0</v>
      </c>
      <c r="D191" s="753">
        <v>0</v>
      </c>
      <c r="E191" s="753">
        <v>0</v>
      </c>
      <c r="F191" s="753">
        <v>0</v>
      </c>
      <c r="G191" s="753">
        <v>0</v>
      </c>
      <c r="H191" s="753">
        <v>0</v>
      </c>
      <c r="I191" s="1141">
        <v>0</v>
      </c>
      <c r="J191" s="75">
        <v>0</v>
      </c>
      <c r="K191" s="75">
        <v>0</v>
      </c>
      <c r="L191" s="753">
        <v>0</v>
      </c>
      <c r="M191" s="753">
        <v>0</v>
      </c>
    </row>
    <row r="192" spans="1:13" ht="13.5" x14ac:dyDescent="0.25">
      <c r="A192" s="890" t="s">
        <v>2322</v>
      </c>
      <c r="B192" s="889"/>
      <c r="C192" s="752">
        <v>0</v>
      </c>
      <c r="D192" s="751">
        <v>0</v>
      </c>
      <c r="E192" s="751">
        <v>0</v>
      </c>
      <c r="F192" s="751">
        <v>0</v>
      </c>
      <c r="G192" s="751">
        <v>0</v>
      </c>
      <c r="H192" s="751">
        <v>0</v>
      </c>
      <c r="I192" s="751">
        <v>0</v>
      </c>
      <c r="J192" s="75">
        <v>0</v>
      </c>
      <c r="K192" s="75">
        <v>0</v>
      </c>
      <c r="L192" s="751">
        <v>0</v>
      </c>
      <c r="M192" s="779">
        <v>0</v>
      </c>
    </row>
    <row r="193" spans="1:13" ht="13.5" x14ac:dyDescent="0.25">
      <c r="A193" s="892" t="s">
        <v>2326</v>
      </c>
      <c r="B193" s="889"/>
      <c r="C193" s="754">
        <v>0</v>
      </c>
      <c r="D193" s="753">
        <v>0</v>
      </c>
      <c r="E193" s="753">
        <v>0</v>
      </c>
      <c r="F193" s="753">
        <v>0</v>
      </c>
      <c r="G193" s="753">
        <v>0</v>
      </c>
      <c r="H193" s="753">
        <v>0</v>
      </c>
      <c r="I193" s="1141">
        <v>0</v>
      </c>
      <c r="J193" s="75">
        <v>0</v>
      </c>
      <c r="K193" s="75">
        <v>0</v>
      </c>
      <c r="L193" s="753">
        <v>0</v>
      </c>
      <c r="M193" s="753">
        <v>0</v>
      </c>
    </row>
    <row r="194" spans="1:13" ht="13.5" x14ac:dyDescent="0.25">
      <c r="A194" s="892" t="s">
        <v>2323</v>
      </c>
      <c r="B194" s="889"/>
      <c r="C194" s="754">
        <v>0</v>
      </c>
      <c r="D194" s="753">
        <v>0</v>
      </c>
      <c r="E194" s="753">
        <v>0</v>
      </c>
      <c r="F194" s="753">
        <v>0</v>
      </c>
      <c r="G194" s="753">
        <v>0</v>
      </c>
      <c r="H194" s="753">
        <v>0</v>
      </c>
      <c r="I194" s="1141">
        <v>0</v>
      </c>
      <c r="J194" s="75">
        <v>0</v>
      </c>
      <c r="K194" s="75">
        <v>0</v>
      </c>
      <c r="L194" s="753">
        <v>0</v>
      </c>
      <c r="M194" s="753">
        <v>0</v>
      </c>
    </row>
    <row r="195" spans="1:13" ht="13.5" x14ac:dyDescent="0.25">
      <c r="A195" s="892">
        <v>0</v>
      </c>
      <c r="B195" s="889"/>
      <c r="C195" s="398"/>
      <c r="D195" s="109"/>
      <c r="E195" s="109"/>
      <c r="F195" s="109"/>
      <c r="G195" s="109"/>
      <c r="H195" s="109"/>
      <c r="I195" s="109"/>
      <c r="J195" s="75">
        <v>0</v>
      </c>
      <c r="K195" s="75">
        <v>0</v>
      </c>
      <c r="L195" s="109"/>
      <c r="M195" s="110"/>
    </row>
    <row r="196" spans="1:13" ht="13.5" hidden="1" x14ac:dyDescent="0.25">
      <c r="A196" s="892">
        <v>0</v>
      </c>
      <c r="B196" s="889"/>
      <c r="C196" s="398"/>
      <c r="D196" s="109"/>
      <c r="E196" s="109"/>
      <c r="F196" s="109"/>
      <c r="G196" s="109"/>
      <c r="H196" s="109"/>
      <c r="I196" s="109"/>
      <c r="J196" s="75">
        <v>0</v>
      </c>
      <c r="K196" s="75">
        <v>0</v>
      </c>
      <c r="L196" s="109"/>
      <c r="M196" s="110"/>
    </row>
    <row r="197" spans="1:13" ht="13.5" hidden="1" x14ac:dyDescent="0.25">
      <c r="A197" s="892">
        <v>0</v>
      </c>
      <c r="B197" s="889"/>
      <c r="C197" s="398"/>
      <c r="D197" s="109"/>
      <c r="E197" s="109"/>
      <c r="F197" s="109"/>
      <c r="G197" s="109"/>
      <c r="H197" s="109"/>
      <c r="I197" s="109"/>
      <c r="J197" s="75">
        <v>0</v>
      </c>
      <c r="K197" s="75">
        <v>0</v>
      </c>
      <c r="L197" s="109"/>
      <c r="M197" s="110"/>
    </row>
    <row r="198" spans="1:13" ht="13.5" hidden="1" x14ac:dyDescent="0.25">
      <c r="A198" s="892">
        <v>0</v>
      </c>
      <c r="B198" s="889"/>
      <c r="C198" s="398"/>
      <c r="D198" s="109"/>
      <c r="E198" s="109"/>
      <c r="F198" s="109"/>
      <c r="G198" s="109"/>
      <c r="H198" s="109"/>
      <c r="I198" s="109"/>
      <c r="J198" s="75">
        <v>0</v>
      </c>
      <c r="K198" s="75">
        <v>0</v>
      </c>
      <c r="L198" s="109"/>
      <c r="M198" s="110"/>
    </row>
    <row r="199" spans="1:13" ht="13.5" hidden="1" x14ac:dyDescent="0.25">
      <c r="A199" s="892">
        <v>0</v>
      </c>
      <c r="B199" s="889"/>
      <c r="C199" s="398"/>
      <c r="D199" s="109"/>
      <c r="E199" s="109"/>
      <c r="F199" s="109"/>
      <c r="G199" s="109"/>
      <c r="H199" s="109"/>
      <c r="I199" s="109"/>
      <c r="J199" s="75">
        <v>0</v>
      </c>
      <c r="K199" s="75">
        <v>0</v>
      </c>
      <c r="L199" s="109"/>
      <c r="M199" s="110"/>
    </row>
    <row r="200" spans="1:13" ht="13.5" hidden="1" x14ac:dyDescent="0.25">
      <c r="A200" s="892">
        <v>0</v>
      </c>
      <c r="B200" s="889"/>
      <c r="C200" s="398"/>
      <c r="D200" s="109"/>
      <c r="E200" s="109"/>
      <c r="F200" s="109"/>
      <c r="G200" s="109"/>
      <c r="H200" s="109"/>
      <c r="I200" s="109"/>
      <c r="J200" s="75">
        <v>0</v>
      </c>
      <c r="K200" s="75">
        <v>0</v>
      </c>
      <c r="L200" s="109"/>
      <c r="M200" s="110"/>
    </row>
    <row r="201" spans="1:13" ht="13.5" hidden="1" x14ac:dyDescent="0.25">
      <c r="A201" s="892">
        <v>0</v>
      </c>
      <c r="B201" s="889"/>
      <c r="C201" s="398"/>
      <c r="D201" s="109"/>
      <c r="E201" s="109"/>
      <c r="F201" s="109"/>
      <c r="G201" s="109"/>
      <c r="H201" s="109"/>
      <c r="I201" s="109"/>
      <c r="J201" s="75">
        <v>0</v>
      </c>
      <c r="K201" s="75">
        <v>0</v>
      </c>
      <c r="L201" s="109"/>
      <c r="M201" s="110"/>
    </row>
    <row r="202" spans="1:13" ht="13.5" hidden="1" x14ac:dyDescent="0.25">
      <c r="A202" s="892">
        <v>0</v>
      </c>
      <c r="B202" s="891"/>
      <c r="C202" s="398"/>
      <c r="D202" s="109"/>
      <c r="E202" s="109"/>
      <c r="F202" s="109"/>
      <c r="G202" s="109"/>
      <c r="H202" s="109"/>
      <c r="I202" s="109"/>
      <c r="J202" s="75">
        <v>0</v>
      </c>
      <c r="K202" s="75">
        <v>0</v>
      </c>
      <c r="L202" s="109"/>
      <c r="M202" s="110"/>
    </row>
    <row r="203" spans="1:13" ht="13.5" hidden="1" x14ac:dyDescent="0.25">
      <c r="A203" s="890" t="s">
        <v>2487</v>
      </c>
      <c r="B203" s="889"/>
      <c r="C203" s="752">
        <v>0</v>
      </c>
      <c r="D203" s="751">
        <v>0</v>
      </c>
      <c r="E203" s="751">
        <v>0</v>
      </c>
      <c r="F203" s="751">
        <v>0</v>
      </c>
      <c r="G203" s="751">
        <v>0</v>
      </c>
      <c r="H203" s="751">
        <v>0</v>
      </c>
      <c r="I203" s="751">
        <v>0</v>
      </c>
      <c r="J203" s="75">
        <v>0</v>
      </c>
      <c r="K203" s="75">
        <v>0</v>
      </c>
      <c r="L203" s="751">
        <v>0</v>
      </c>
      <c r="M203" s="779">
        <v>0</v>
      </c>
    </row>
    <row r="204" spans="1:13" ht="13.5" hidden="1" x14ac:dyDescent="0.25">
      <c r="A204" s="892" t="s">
        <v>1484</v>
      </c>
      <c r="B204" s="889"/>
      <c r="C204" s="398"/>
      <c r="D204" s="109"/>
      <c r="E204" s="109"/>
      <c r="F204" s="109"/>
      <c r="G204" s="109"/>
      <c r="H204" s="109"/>
      <c r="I204" s="109"/>
      <c r="J204" s="75">
        <v>0</v>
      </c>
      <c r="K204" s="75">
        <v>0</v>
      </c>
      <c r="L204" s="109"/>
      <c r="M204" s="110"/>
    </row>
    <row r="205" spans="1:13" ht="13.5" hidden="1" x14ac:dyDescent="0.25">
      <c r="A205" s="892">
        <v>0</v>
      </c>
      <c r="B205" s="889"/>
      <c r="C205" s="398"/>
      <c r="D205" s="109"/>
      <c r="E205" s="109"/>
      <c r="F205" s="109"/>
      <c r="G205" s="109"/>
      <c r="H205" s="109"/>
      <c r="I205" s="109"/>
      <c r="J205" s="75">
        <v>0</v>
      </c>
      <c r="K205" s="75">
        <v>0</v>
      </c>
      <c r="L205" s="109"/>
      <c r="M205" s="110"/>
    </row>
    <row r="206" spans="1:13" ht="13.5" hidden="1" x14ac:dyDescent="0.25">
      <c r="A206" s="892">
        <v>0</v>
      </c>
      <c r="B206" s="889"/>
      <c r="C206" s="398"/>
      <c r="D206" s="109"/>
      <c r="E206" s="109"/>
      <c r="F206" s="109"/>
      <c r="G206" s="109"/>
      <c r="H206" s="109"/>
      <c r="I206" s="109"/>
      <c r="J206" s="75">
        <v>0</v>
      </c>
      <c r="K206" s="75">
        <v>0</v>
      </c>
      <c r="L206" s="109"/>
      <c r="M206" s="110"/>
    </row>
    <row r="207" spans="1:13" ht="13.5" hidden="1" x14ac:dyDescent="0.25">
      <c r="A207" s="892">
        <v>0</v>
      </c>
      <c r="B207" s="889"/>
      <c r="C207" s="398"/>
      <c r="D207" s="109"/>
      <c r="E207" s="109"/>
      <c r="F207" s="109"/>
      <c r="G207" s="109"/>
      <c r="H207" s="109"/>
      <c r="I207" s="109"/>
      <c r="J207" s="75">
        <v>0</v>
      </c>
      <c r="K207" s="75">
        <v>0</v>
      </c>
      <c r="L207" s="109"/>
      <c r="M207" s="110"/>
    </row>
    <row r="208" spans="1:13" ht="13.5" hidden="1" x14ac:dyDescent="0.25">
      <c r="A208" s="892">
        <v>0</v>
      </c>
      <c r="B208" s="889"/>
      <c r="C208" s="398"/>
      <c r="D208" s="109"/>
      <c r="E208" s="109"/>
      <c r="F208" s="109"/>
      <c r="G208" s="109"/>
      <c r="H208" s="109"/>
      <c r="I208" s="109"/>
      <c r="J208" s="75">
        <v>0</v>
      </c>
      <c r="K208" s="75">
        <v>0</v>
      </c>
      <c r="L208" s="109"/>
      <c r="M208" s="110"/>
    </row>
    <row r="209" spans="1:13" ht="13.5" hidden="1" x14ac:dyDescent="0.25">
      <c r="A209" s="892">
        <v>0</v>
      </c>
      <c r="B209" s="889"/>
      <c r="C209" s="398"/>
      <c r="D209" s="109"/>
      <c r="E209" s="109"/>
      <c r="F209" s="109"/>
      <c r="G209" s="109"/>
      <c r="H209" s="109"/>
      <c r="I209" s="109"/>
      <c r="J209" s="75">
        <v>0</v>
      </c>
      <c r="K209" s="75">
        <v>0</v>
      </c>
      <c r="L209" s="109"/>
      <c r="M209" s="110"/>
    </row>
    <row r="210" spans="1:13" ht="13.5" hidden="1" x14ac:dyDescent="0.25">
      <c r="A210" s="892">
        <v>0</v>
      </c>
      <c r="B210" s="889"/>
      <c r="C210" s="398"/>
      <c r="D210" s="109"/>
      <c r="E210" s="109"/>
      <c r="F210" s="109"/>
      <c r="G210" s="109"/>
      <c r="H210" s="109"/>
      <c r="I210" s="109"/>
      <c r="J210" s="75">
        <v>0</v>
      </c>
      <c r="K210" s="75">
        <v>0</v>
      </c>
      <c r="L210" s="109"/>
      <c r="M210" s="110"/>
    </row>
    <row r="211" spans="1:13" ht="13.5" hidden="1" x14ac:dyDescent="0.25">
      <c r="A211" s="892">
        <v>0</v>
      </c>
      <c r="B211" s="889"/>
      <c r="C211" s="398"/>
      <c r="D211" s="109"/>
      <c r="E211" s="109"/>
      <c r="F211" s="109"/>
      <c r="G211" s="109"/>
      <c r="H211" s="109"/>
      <c r="I211" s="109"/>
      <c r="J211" s="75">
        <v>0</v>
      </c>
      <c r="K211" s="75">
        <v>0</v>
      </c>
      <c r="L211" s="109"/>
      <c r="M211" s="110"/>
    </row>
    <row r="212" spans="1:13" ht="13.5" hidden="1" x14ac:dyDescent="0.25">
      <c r="A212" s="892">
        <v>0</v>
      </c>
      <c r="B212" s="889"/>
      <c r="C212" s="398"/>
      <c r="D212" s="109"/>
      <c r="E212" s="109"/>
      <c r="F212" s="109"/>
      <c r="G212" s="109"/>
      <c r="H212" s="109"/>
      <c r="I212" s="109"/>
      <c r="J212" s="75">
        <v>0</v>
      </c>
      <c r="K212" s="75">
        <v>0</v>
      </c>
      <c r="L212" s="109"/>
      <c r="M212" s="110"/>
    </row>
    <row r="213" spans="1:13" ht="13.5" hidden="1" x14ac:dyDescent="0.25">
      <c r="A213" s="892">
        <v>0</v>
      </c>
      <c r="B213" s="891"/>
      <c r="C213" s="398"/>
      <c r="D213" s="109"/>
      <c r="E213" s="109"/>
      <c r="F213" s="109"/>
      <c r="G213" s="109"/>
      <c r="H213" s="109"/>
      <c r="I213" s="109"/>
      <c r="J213" s="75">
        <v>0</v>
      </c>
      <c r="K213" s="75">
        <v>0</v>
      </c>
      <c r="L213" s="109"/>
      <c r="M213" s="110"/>
    </row>
    <row r="214" spans="1:13" ht="13.5" hidden="1" x14ac:dyDescent="0.25">
      <c r="A214" s="890" t="s">
        <v>2488</v>
      </c>
      <c r="B214" s="889"/>
      <c r="C214" s="752">
        <v>0</v>
      </c>
      <c r="D214" s="751">
        <v>0</v>
      </c>
      <c r="E214" s="751">
        <v>0</v>
      </c>
      <c r="F214" s="751">
        <v>0</v>
      </c>
      <c r="G214" s="751">
        <v>0</v>
      </c>
      <c r="H214" s="751">
        <v>0</v>
      </c>
      <c r="I214" s="751">
        <v>0</v>
      </c>
      <c r="J214" s="75">
        <v>0</v>
      </c>
      <c r="K214" s="75">
        <v>0</v>
      </c>
      <c r="L214" s="751">
        <v>0</v>
      </c>
      <c r="M214" s="779">
        <v>0</v>
      </c>
    </row>
    <row r="215" spans="1:13" ht="13.5" hidden="1" x14ac:dyDescent="0.25">
      <c r="A215" s="892" t="s">
        <v>1487</v>
      </c>
      <c r="B215" s="889"/>
      <c r="C215" s="398"/>
      <c r="D215" s="109"/>
      <c r="E215" s="109"/>
      <c r="F215" s="109"/>
      <c r="G215" s="109"/>
      <c r="H215" s="109"/>
      <c r="I215" s="109"/>
      <c r="J215" s="75">
        <v>0</v>
      </c>
      <c r="K215" s="75">
        <v>0</v>
      </c>
      <c r="L215" s="109"/>
      <c r="M215" s="110"/>
    </row>
    <row r="216" spans="1:13" ht="13.5" hidden="1" x14ac:dyDescent="0.25">
      <c r="A216" s="892">
        <v>0</v>
      </c>
      <c r="B216" s="889"/>
      <c r="C216" s="398"/>
      <c r="D216" s="109"/>
      <c r="E216" s="109"/>
      <c r="F216" s="109"/>
      <c r="G216" s="109"/>
      <c r="H216" s="109"/>
      <c r="I216" s="109"/>
      <c r="J216" s="75">
        <v>0</v>
      </c>
      <c r="K216" s="75">
        <v>0</v>
      </c>
      <c r="L216" s="109"/>
      <c r="M216" s="110"/>
    </row>
    <row r="217" spans="1:13" ht="13.5" hidden="1" x14ac:dyDescent="0.25">
      <c r="A217" s="892">
        <v>0</v>
      </c>
      <c r="B217" s="889"/>
      <c r="C217" s="398"/>
      <c r="D217" s="109"/>
      <c r="E217" s="109"/>
      <c r="F217" s="109"/>
      <c r="G217" s="109"/>
      <c r="H217" s="109"/>
      <c r="I217" s="109"/>
      <c r="J217" s="75">
        <v>0</v>
      </c>
      <c r="K217" s="75">
        <v>0</v>
      </c>
      <c r="L217" s="109"/>
      <c r="M217" s="110"/>
    </row>
    <row r="218" spans="1:13" ht="13.5" hidden="1" x14ac:dyDescent="0.25">
      <c r="A218" s="892">
        <v>0</v>
      </c>
      <c r="B218" s="889"/>
      <c r="C218" s="398"/>
      <c r="D218" s="109"/>
      <c r="E218" s="109"/>
      <c r="F218" s="109"/>
      <c r="G218" s="109"/>
      <c r="H218" s="109"/>
      <c r="I218" s="109"/>
      <c r="J218" s="75">
        <v>0</v>
      </c>
      <c r="K218" s="75">
        <v>0</v>
      </c>
      <c r="L218" s="109"/>
      <c r="M218" s="110"/>
    </row>
    <row r="219" spans="1:13" ht="13.5" hidden="1" x14ac:dyDescent="0.25">
      <c r="A219" s="892">
        <v>0</v>
      </c>
      <c r="B219" s="889"/>
      <c r="C219" s="398"/>
      <c r="D219" s="109"/>
      <c r="E219" s="109"/>
      <c r="F219" s="109"/>
      <c r="G219" s="109"/>
      <c r="H219" s="109"/>
      <c r="I219" s="109"/>
      <c r="J219" s="75">
        <v>0</v>
      </c>
      <c r="K219" s="75">
        <v>0</v>
      </c>
      <c r="L219" s="109"/>
      <c r="M219" s="110"/>
    </row>
    <row r="220" spans="1:13" ht="13.5" hidden="1" x14ac:dyDescent="0.25">
      <c r="A220" s="892">
        <v>0</v>
      </c>
      <c r="B220" s="889"/>
      <c r="C220" s="398"/>
      <c r="D220" s="109"/>
      <c r="E220" s="109"/>
      <c r="F220" s="109"/>
      <c r="G220" s="109"/>
      <c r="H220" s="109"/>
      <c r="I220" s="109"/>
      <c r="J220" s="75">
        <v>0</v>
      </c>
      <c r="K220" s="75">
        <v>0</v>
      </c>
      <c r="L220" s="109"/>
      <c r="M220" s="110"/>
    </row>
    <row r="221" spans="1:13" ht="13.5" hidden="1" x14ac:dyDescent="0.25">
      <c r="A221" s="892">
        <v>0</v>
      </c>
      <c r="B221" s="889"/>
      <c r="C221" s="398"/>
      <c r="D221" s="109"/>
      <c r="E221" s="109"/>
      <c r="F221" s="109"/>
      <c r="G221" s="109"/>
      <c r="H221" s="109"/>
      <c r="I221" s="109"/>
      <c r="J221" s="75">
        <v>0</v>
      </c>
      <c r="K221" s="75">
        <v>0</v>
      </c>
      <c r="L221" s="109"/>
      <c r="M221" s="110"/>
    </row>
    <row r="222" spans="1:13" ht="13.5" hidden="1" x14ac:dyDescent="0.25">
      <c r="A222" s="892">
        <v>0</v>
      </c>
      <c r="B222" s="891"/>
      <c r="C222" s="398"/>
      <c r="D222" s="109"/>
      <c r="E222" s="109"/>
      <c r="F222" s="109"/>
      <c r="G222" s="109"/>
      <c r="H222" s="109"/>
      <c r="I222" s="109"/>
      <c r="J222" s="75">
        <v>0</v>
      </c>
      <c r="K222" s="75">
        <v>0</v>
      </c>
      <c r="L222" s="109"/>
      <c r="M222" s="110"/>
    </row>
    <row r="223" spans="1:13" ht="13.5" hidden="1" x14ac:dyDescent="0.25">
      <c r="A223" s="892">
        <v>0</v>
      </c>
      <c r="B223" s="889"/>
      <c r="C223" s="398"/>
      <c r="D223" s="109"/>
      <c r="E223" s="109"/>
      <c r="F223" s="109"/>
      <c r="G223" s="109"/>
      <c r="H223" s="109"/>
      <c r="I223" s="109"/>
      <c r="J223" s="75">
        <v>0</v>
      </c>
      <c r="K223" s="75">
        <v>0</v>
      </c>
      <c r="L223" s="109"/>
      <c r="M223" s="110"/>
    </row>
    <row r="224" spans="1:13" ht="13.5" hidden="1" x14ac:dyDescent="0.25">
      <c r="A224" s="892">
        <v>0</v>
      </c>
      <c r="B224" s="889"/>
      <c r="C224" s="398"/>
      <c r="D224" s="109"/>
      <c r="E224" s="109"/>
      <c r="F224" s="109"/>
      <c r="G224" s="109"/>
      <c r="H224" s="109"/>
      <c r="I224" s="109"/>
      <c r="J224" s="75">
        <v>0</v>
      </c>
      <c r="K224" s="75">
        <v>0</v>
      </c>
      <c r="L224" s="109"/>
      <c r="M224" s="110"/>
    </row>
    <row r="225" spans="1:13" ht="13.5" hidden="1" x14ac:dyDescent="0.25">
      <c r="A225" s="890" t="s">
        <v>2489</v>
      </c>
      <c r="B225" s="889"/>
      <c r="C225" s="752">
        <v>0</v>
      </c>
      <c r="D225" s="751">
        <v>0</v>
      </c>
      <c r="E225" s="751">
        <v>0</v>
      </c>
      <c r="F225" s="751">
        <v>0</v>
      </c>
      <c r="G225" s="751">
        <v>0</v>
      </c>
      <c r="H225" s="751">
        <v>0</v>
      </c>
      <c r="I225" s="751">
        <v>0</v>
      </c>
      <c r="J225" s="75">
        <v>0</v>
      </c>
      <c r="K225" s="75">
        <v>0</v>
      </c>
      <c r="L225" s="751">
        <v>0</v>
      </c>
      <c r="M225" s="779">
        <v>0</v>
      </c>
    </row>
    <row r="226" spans="1:13" ht="13.5" hidden="1" x14ac:dyDescent="0.25">
      <c r="A226" s="892" t="s">
        <v>1490</v>
      </c>
      <c r="B226" s="889"/>
      <c r="C226" s="398"/>
      <c r="D226" s="109"/>
      <c r="E226" s="109"/>
      <c r="F226" s="109"/>
      <c r="G226" s="109"/>
      <c r="H226" s="109"/>
      <c r="I226" s="109"/>
      <c r="J226" s="75">
        <v>0</v>
      </c>
      <c r="K226" s="75">
        <v>0</v>
      </c>
      <c r="L226" s="109"/>
      <c r="M226" s="110"/>
    </row>
    <row r="227" spans="1:13" ht="13.5" hidden="1" x14ac:dyDescent="0.25">
      <c r="A227" s="892">
        <v>0</v>
      </c>
      <c r="B227" s="889"/>
      <c r="C227" s="398"/>
      <c r="D227" s="109"/>
      <c r="E227" s="109"/>
      <c r="F227" s="109"/>
      <c r="G227" s="109"/>
      <c r="H227" s="109"/>
      <c r="I227" s="109"/>
      <c r="J227" s="75">
        <v>0</v>
      </c>
      <c r="K227" s="75">
        <v>0</v>
      </c>
      <c r="L227" s="109"/>
      <c r="M227" s="110"/>
    </row>
    <row r="228" spans="1:13" ht="13.5" hidden="1" x14ac:dyDescent="0.25">
      <c r="A228" s="892">
        <v>0</v>
      </c>
      <c r="B228" s="889"/>
      <c r="C228" s="398"/>
      <c r="D228" s="109"/>
      <c r="E228" s="109"/>
      <c r="F228" s="109"/>
      <c r="G228" s="109"/>
      <c r="H228" s="109"/>
      <c r="I228" s="109"/>
      <c r="J228" s="75">
        <v>0</v>
      </c>
      <c r="K228" s="75">
        <v>0</v>
      </c>
      <c r="L228" s="109"/>
      <c r="M228" s="110"/>
    </row>
    <row r="229" spans="1:13" ht="13.5" hidden="1" x14ac:dyDescent="0.25">
      <c r="A229" s="892">
        <v>0</v>
      </c>
      <c r="B229" s="889"/>
      <c r="C229" s="398"/>
      <c r="D229" s="109"/>
      <c r="E229" s="109"/>
      <c r="F229" s="109"/>
      <c r="G229" s="109"/>
      <c r="H229" s="109"/>
      <c r="I229" s="109"/>
      <c r="J229" s="75">
        <v>0</v>
      </c>
      <c r="K229" s="75">
        <v>0</v>
      </c>
      <c r="L229" s="109"/>
      <c r="M229" s="110"/>
    </row>
    <row r="230" spans="1:13" ht="13.5" hidden="1" x14ac:dyDescent="0.25">
      <c r="A230" s="892">
        <v>0</v>
      </c>
      <c r="B230" s="889"/>
      <c r="C230" s="398"/>
      <c r="D230" s="109"/>
      <c r="E230" s="109"/>
      <c r="F230" s="109"/>
      <c r="G230" s="109"/>
      <c r="H230" s="109"/>
      <c r="I230" s="109"/>
      <c r="J230" s="75">
        <v>0</v>
      </c>
      <c r="K230" s="75">
        <v>0</v>
      </c>
      <c r="L230" s="109"/>
      <c r="M230" s="110"/>
    </row>
    <row r="231" spans="1:13" ht="13.5" hidden="1" x14ac:dyDescent="0.25">
      <c r="A231" s="892">
        <v>0</v>
      </c>
      <c r="B231" s="889"/>
      <c r="C231" s="398"/>
      <c r="D231" s="109"/>
      <c r="E231" s="109"/>
      <c r="F231" s="109"/>
      <c r="G231" s="109"/>
      <c r="H231" s="109"/>
      <c r="I231" s="109"/>
      <c r="J231" s="75">
        <v>0</v>
      </c>
      <c r="K231" s="75">
        <v>0</v>
      </c>
      <c r="L231" s="109"/>
      <c r="M231" s="110"/>
    </row>
    <row r="232" spans="1:13" ht="13.5" hidden="1" x14ac:dyDescent="0.25">
      <c r="A232" s="892">
        <v>0</v>
      </c>
      <c r="B232" s="889"/>
      <c r="C232" s="398"/>
      <c r="D232" s="109"/>
      <c r="E232" s="109"/>
      <c r="F232" s="109"/>
      <c r="G232" s="109"/>
      <c r="H232" s="109"/>
      <c r="I232" s="109"/>
      <c r="J232" s="75">
        <v>0</v>
      </c>
      <c r="K232" s="75">
        <v>0</v>
      </c>
      <c r="L232" s="109"/>
      <c r="M232" s="110"/>
    </row>
    <row r="233" spans="1:13" ht="13.5" hidden="1" x14ac:dyDescent="0.25">
      <c r="A233" s="892">
        <v>0</v>
      </c>
      <c r="B233" s="889"/>
      <c r="C233" s="398"/>
      <c r="D233" s="109"/>
      <c r="E233" s="109"/>
      <c r="F233" s="109"/>
      <c r="G233" s="109"/>
      <c r="H233" s="109"/>
      <c r="I233" s="109"/>
      <c r="J233" s="75">
        <v>0</v>
      </c>
      <c r="K233" s="75">
        <v>0</v>
      </c>
      <c r="L233" s="109"/>
      <c r="M233" s="110"/>
    </row>
    <row r="234" spans="1:13" ht="13.5" hidden="1" x14ac:dyDescent="0.25">
      <c r="A234" s="892">
        <v>0</v>
      </c>
      <c r="B234" s="889"/>
      <c r="C234" s="398"/>
      <c r="D234" s="109"/>
      <c r="E234" s="109"/>
      <c r="F234" s="109"/>
      <c r="G234" s="109"/>
      <c r="H234" s="109"/>
      <c r="I234" s="109"/>
      <c r="J234" s="75">
        <v>0</v>
      </c>
      <c r="K234" s="75">
        <v>0</v>
      </c>
      <c r="L234" s="109"/>
      <c r="M234" s="110"/>
    </row>
    <row r="235" spans="1:13" ht="13.5" hidden="1" x14ac:dyDescent="0.25">
      <c r="A235" s="892">
        <v>0</v>
      </c>
      <c r="B235" s="889"/>
      <c r="C235" s="398"/>
      <c r="D235" s="109"/>
      <c r="E235" s="109"/>
      <c r="F235" s="109"/>
      <c r="G235" s="109"/>
      <c r="H235" s="109"/>
      <c r="I235" s="109"/>
      <c r="J235" s="75">
        <v>0</v>
      </c>
      <c r="K235" s="75">
        <v>0</v>
      </c>
      <c r="L235" s="109"/>
      <c r="M235" s="110"/>
    </row>
    <row r="236" spans="1:13" ht="13.5" hidden="1" x14ac:dyDescent="0.25">
      <c r="A236" s="890" t="s">
        <v>2490</v>
      </c>
      <c r="B236" s="889"/>
      <c r="C236" s="752">
        <v>0</v>
      </c>
      <c r="D236" s="751">
        <v>0</v>
      </c>
      <c r="E236" s="751">
        <v>0</v>
      </c>
      <c r="F236" s="751">
        <v>0</v>
      </c>
      <c r="G236" s="751">
        <v>0</v>
      </c>
      <c r="H236" s="751">
        <v>0</v>
      </c>
      <c r="I236" s="751">
        <v>0</v>
      </c>
      <c r="J236" s="75">
        <v>0</v>
      </c>
      <c r="K236" s="75">
        <v>0</v>
      </c>
      <c r="L236" s="751">
        <v>0</v>
      </c>
      <c r="M236" s="779">
        <v>0</v>
      </c>
    </row>
    <row r="237" spans="1:13" ht="13.5" hidden="1" x14ac:dyDescent="0.25">
      <c r="A237" s="892" t="s">
        <v>1493</v>
      </c>
      <c r="B237" s="889"/>
      <c r="C237" s="398"/>
      <c r="D237" s="109"/>
      <c r="E237" s="109"/>
      <c r="F237" s="109"/>
      <c r="G237" s="109"/>
      <c r="H237" s="109"/>
      <c r="I237" s="109"/>
      <c r="J237" s="75">
        <v>0</v>
      </c>
      <c r="K237" s="75">
        <v>0</v>
      </c>
      <c r="L237" s="109"/>
      <c r="M237" s="110"/>
    </row>
    <row r="238" spans="1:13" ht="13.5" hidden="1" x14ac:dyDescent="0.25">
      <c r="A238" s="892">
        <v>0</v>
      </c>
      <c r="B238" s="889"/>
      <c r="C238" s="398"/>
      <c r="D238" s="109"/>
      <c r="E238" s="109"/>
      <c r="F238" s="109"/>
      <c r="G238" s="109"/>
      <c r="H238" s="109"/>
      <c r="I238" s="109"/>
      <c r="J238" s="75">
        <v>0</v>
      </c>
      <c r="K238" s="75">
        <v>0</v>
      </c>
      <c r="L238" s="109"/>
      <c r="M238" s="110"/>
    </row>
    <row r="239" spans="1:13" ht="13.5" hidden="1" x14ac:dyDescent="0.25">
      <c r="A239" s="892">
        <v>0</v>
      </c>
      <c r="B239" s="889"/>
      <c r="C239" s="398"/>
      <c r="D239" s="109"/>
      <c r="E239" s="109"/>
      <c r="F239" s="109"/>
      <c r="G239" s="109"/>
      <c r="H239" s="109"/>
      <c r="I239" s="109"/>
      <c r="J239" s="75">
        <v>0</v>
      </c>
      <c r="K239" s="75">
        <v>0</v>
      </c>
      <c r="L239" s="109"/>
      <c r="M239" s="110"/>
    </row>
    <row r="240" spans="1:13" ht="13.5" hidden="1" x14ac:dyDescent="0.25">
      <c r="A240" s="892">
        <v>0</v>
      </c>
      <c r="B240" s="889"/>
      <c r="C240" s="398"/>
      <c r="D240" s="109"/>
      <c r="E240" s="109"/>
      <c r="F240" s="109"/>
      <c r="G240" s="109"/>
      <c r="H240" s="109"/>
      <c r="I240" s="109"/>
      <c r="J240" s="75">
        <v>0</v>
      </c>
      <c r="K240" s="75">
        <v>0</v>
      </c>
      <c r="L240" s="109"/>
      <c r="M240" s="110"/>
    </row>
    <row r="241" spans="1:13" ht="13.5" hidden="1" x14ac:dyDescent="0.25">
      <c r="A241" s="892">
        <v>0</v>
      </c>
      <c r="B241" s="889"/>
      <c r="C241" s="398"/>
      <c r="D241" s="109"/>
      <c r="E241" s="109"/>
      <c r="F241" s="109"/>
      <c r="G241" s="109"/>
      <c r="H241" s="109"/>
      <c r="I241" s="109"/>
      <c r="J241" s="75">
        <v>0</v>
      </c>
      <c r="K241" s="75">
        <v>0</v>
      </c>
      <c r="L241" s="109"/>
      <c r="M241" s="110"/>
    </row>
    <row r="242" spans="1:13" ht="13.5" hidden="1" x14ac:dyDescent="0.25">
      <c r="A242" s="892">
        <v>0</v>
      </c>
      <c r="B242" s="889"/>
      <c r="C242" s="398"/>
      <c r="D242" s="109"/>
      <c r="E242" s="109"/>
      <c r="F242" s="109"/>
      <c r="G242" s="109"/>
      <c r="H242" s="109"/>
      <c r="I242" s="109"/>
      <c r="J242" s="75">
        <v>0</v>
      </c>
      <c r="K242" s="75">
        <v>0</v>
      </c>
      <c r="L242" s="109"/>
      <c r="M242" s="110"/>
    </row>
    <row r="243" spans="1:13" ht="13.5" hidden="1" x14ac:dyDescent="0.25">
      <c r="A243" s="892">
        <v>0</v>
      </c>
      <c r="B243" s="889"/>
      <c r="C243" s="398"/>
      <c r="D243" s="109"/>
      <c r="E243" s="109"/>
      <c r="F243" s="109"/>
      <c r="G243" s="109"/>
      <c r="H243" s="109"/>
      <c r="I243" s="109"/>
      <c r="J243" s="75">
        <v>0</v>
      </c>
      <c r="K243" s="75">
        <v>0</v>
      </c>
      <c r="L243" s="109"/>
      <c r="M243" s="110"/>
    </row>
    <row r="244" spans="1:13" ht="13.5" hidden="1" x14ac:dyDescent="0.25">
      <c r="A244" s="892">
        <v>0</v>
      </c>
      <c r="B244" s="889"/>
      <c r="C244" s="398"/>
      <c r="D244" s="109"/>
      <c r="E244" s="109"/>
      <c r="F244" s="109"/>
      <c r="G244" s="109"/>
      <c r="H244" s="109"/>
      <c r="I244" s="109"/>
      <c r="J244" s="75">
        <v>0</v>
      </c>
      <c r="K244" s="75">
        <v>0</v>
      </c>
      <c r="L244" s="109"/>
      <c r="M244" s="110"/>
    </row>
    <row r="245" spans="1:13" ht="13.5" hidden="1" x14ac:dyDescent="0.25">
      <c r="A245" s="892">
        <v>0</v>
      </c>
      <c r="B245" s="889"/>
      <c r="C245" s="398"/>
      <c r="D245" s="109"/>
      <c r="E245" s="109"/>
      <c r="F245" s="109"/>
      <c r="G245" s="109"/>
      <c r="H245" s="109"/>
      <c r="I245" s="109"/>
      <c r="J245" s="75">
        <v>0</v>
      </c>
      <c r="K245" s="75">
        <v>0</v>
      </c>
      <c r="L245" s="109"/>
      <c r="M245" s="110"/>
    </row>
    <row r="246" spans="1:13" ht="13.5" hidden="1" x14ac:dyDescent="0.25">
      <c r="A246" s="892">
        <v>0</v>
      </c>
      <c r="B246" s="889"/>
      <c r="C246" s="398"/>
      <c r="D246" s="109"/>
      <c r="E246" s="109"/>
      <c r="F246" s="109"/>
      <c r="G246" s="109"/>
      <c r="H246" s="109"/>
      <c r="I246" s="109"/>
      <c r="J246" s="75">
        <v>0</v>
      </c>
      <c r="K246" s="75">
        <v>0</v>
      </c>
      <c r="L246" s="109"/>
      <c r="M246" s="110"/>
    </row>
    <row r="247" spans="1:13" ht="13.5" hidden="1" x14ac:dyDescent="0.25">
      <c r="A247" s="890" t="s">
        <v>2491</v>
      </c>
      <c r="B247" s="889"/>
      <c r="C247" s="752">
        <v>0</v>
      </c>
      <c r="D247" s="751">
        <v>0</v>
      </c>
      <c r="E247" s="751">
        <v>0</v>
      </c>
      <c r="F247" s="751">
        <v>0</v>
      </c>
      <c r="G247" s="751">
        <v>0</v>
      </c>
      <c r="H247" s="751">
        <v>0</v>
      </c>
      <c r="I247" s="751">
        <v>0</v>
      </c>
      <c r="J247" s="75">
        <v>0</v>
      </c>
      <c r="K247" s="75">
        <v>0</v>
      </c>
      <c r="L247" s="751">
        <v>0</v>
      </c>
      <c r="M247" s="779">
        <v>0</v>
      </c>
    </row>
    <row r="248" spans="1:13" ht="13.5" hidden="1" x14ac:dyDescent="0.25">
      <c r="A248" s="892" t="s">
        <v>1496</v>
      </c>
      <c r="B248" s="889"/>
      <c r="C248" s="398"/>
      <c r="D248" s="109"/>
      <c r="E248" s="109"/>
      <c r="F248" s="109"/>
      <c r="G248" s="109"/>
      <c r="H248" s="109"/>
      <c r="I248" s="109"/>
      <c r="J248" s="75">
        <v>0</v>
      </c>
      <c r="K248" s="75">
        <v>0</v>
      </c>
      <c r="L248" s="109"/>
      <c r="M248" s="110"/>
    </row>
    <row r="249" spans="1:13" ht="13.5" hidden="1" x14ac:dyDescent="0.25">
      <c r="A249" s="892">
        <v>0</v>
      </c>
      <c r="B249" s="889"/>
      <c r="C249" s="398"/>
      <c r="D249" s="109"/>
      <c r="E249" s="109"/>
      <c r="F249" s="109"/>
      <c r="G249" s="109"/>
      <c r="H249" s="109"/>
      <c r="I249" s="109"/>
      <c r="J249" s="75">
        <v>0</v>
      </c>
      <c r="K249" s="75">
        <v>0</v>
      </c>
      <c r="L249" s="109"/>
      <c r="M249" s="110"/>
    </row>
    <row r="250" spans="1:13" ht="13.5" hidden="1" x14ac:dyDescent="0.25">
      <c r="A250" s="892">
        <v>0</v>
      </c>
      <c r="B250" s="889"/>
      <c r="C250" s="398"/>
      <c r="D250" s="109"/>
      <c r="E250" s="109"/>
      <c r="F250" s="109"/>
      <c r="G250" s="109"/>
      <c r="H250" s="109"/>
      <c r="I250" s="109"/>
      <c r="J250" s="75">
        <v>0</v>
      </c>
      <c r="K250" s="75">
        <v>0</v>
      </c>
      <c r="L250" s="109"/>
      <c r="M250" s="110"/>
    </row>
    <row r="251" spans="1:13" ht="13.5" hidden="1" x14ac:dyDescent="0.25">
      <c r="A251" s="892">
        <v>0</v>
      </c>
      <c r="B251" s="889"/>
      <c r="C251" s="398"/>
      <c r="D251" s="109"/>
      <c r="E251" s="109"/>
      <c r="F251" s="109"/>
      <c r="G251" s="109"/>
      <c r="H251" s="109"/>
      <c r="I251" s="109"/>
      <c r="J251" s="75">
        <v>0</v>
      </c>
      <c r="K251" s="75">
        <v>0</v>
      </c>
      <c r="L251" s="109"/>
      <c r="M251" s="110"/>
    </row>
    <row r="252" spans="1:13" ht="13.5" hidden="1" x14ac:dyDescent="0.25">
      <c r="A252" s="892">
        <v>0</v>
      </c>
      <c r="B252" s="889"/>
      <c r="C252" s="398"/>
      <c r="D252" s="109"/>
      <c r="E252" s="109"/>
      <c r="F252" s="109"/>
      <c r="G252" s="109"/>
      <c r="H252" s="109"/>
      <c r="I252" s="109"/>
      <c r="J252" s="75">
        <v>0</v>
      </c>
      <c r="K252" s="75">
        <v>0</v>
      </c>
      <c r="L252" s="109"/>
      <c r="M252" s="110"/>
    </row>
    <row r="253" spans="1:13" ht="13.5" hidden="1" x14ac:dyDescent="0.25">
      <c r="A253" s="892">
        <v>0</v>
      </c>
      <c r="B253" s="889"/>
      <c r="C253" s="398"/>
      <c r="D253" s="109"/>
      <c r="E253" s="109"/>
      <c r="F253" s="109"/>
      <c r="G253" s="109"/>
      <c r="H253" s="109"/>
      <c r="I253" s="109"/>
      <c r="J253" s="75">
        <v>0</v>
      </c>
      <c r="K253" s="75">
        <v>0</v>
      </c>
      <c r="L253" s="109"/>
      <c r="M253" s="110"/>
    </row>
    <row r="254" spans="1:13" ht="13.5" hidden="1" x14ac:dyDescent="0.25">
      <c r="A254" s="892">
        <v>0</v>
      </c>
      <c r="B254" s="889"/>
      <c r="C254" s="398"/>
      <c r="D254" s="109"/>
      <c r="E254" s="109"/>
      <c r="F254" s="109"/>
      <c r="G254" s="109"/>
      <c r="H254" s="109"/>
      <c r="I254" s="109"/>
      <c r="J254" s="75">
        <v>0</v>
      </c>
      <c r="K254" s="75">
        <v>0</v>
      </c>
      <c r="L254" s="109"/>
      <c r="M254" s="110"/>
    </row>
    <row r="255" spans="1:13" ht="13.5" hidden="1" x14ac:dyDescent="0.25">
      <c r="A255" s="892">
        <v>0</v>
      </c>
      <c r="B255" s="889"/>
      <c r="C255" s="398"/>
      <c r="D255" s="109"/>
      <c r="E255" s="109"/>
      <c r="F255" s="109"/>
      <c r="G255" s="109"/>
      <c r="H255" s="109"/>
      <c r="I255" s="109"/>
      <c r="J255" s="75">
        <v>0</v>
      </c>
      <c r="K255" s="75">
        <v>0</v>
      </c>
      <c r="L255" s="109"/>
      <c r="M255" s="110"/>
    </row>
    <row r="256" spans="1:13" ht="13.5" hidden="1" x14ac:dyDescent="0.25">
      <c r="A256" s="892">
        <v>0</v>
      </c>
      <c r="B256" s="889"/>
      <c r="C256" s="398"/>
      <c r="D256" s="109"/>
      <c r="E256" s="109"/>
      <c r="F256" s="109"/>
      <c r="G256" s="109"/>
      <c r="H256" s="109"/>
      <c r="I256" s="109"/>
      <c r="J256" s="75">
        <v>0</v>
      </c>
      <c r="K256" s="75">
        <v>0</v>
      </c>
      <c r="L256" s="109"/>
      <c r="M256" s="110"/>
    </row>
    <row r="257" spans="1:13" ht="13.5" hidden="1" x14ac:dyDescent="0.25">
      <c r="A257" s="892">
        <v>0</v>
      </c>
      <c r="B257" s="889"/>
      <c r="C257" s="398"/>
      <c r="D257" s="109"/>
      <c r="E257" s="109"/>
      <c r="F257" s="109"/>
      <c r="G257" s="109"/>
      <c r="H257" s="109"/>
      <c r="I257" s="109"/>
      <c r="J257" s="75">
        <v>0</v>
      </c>
      <c r="K257" s="75">
        <v>0</v>
      </c>
      <c r="L257" s="109"/>
      <c r="M257" s="110"/>
    </row>
    <row r="258" spans="1:13" ht="13.5" hidden="1" x14ac:dyDescent="0.25">
      <c r="A258" s="890" t="s">
        <v>2492</v>
      </c>
      <c r="B258" s="889"/>
      <c r="C258" s="752">
        <v>0</v>
      </c>
      <c r="D258" s="751">
        <v>0</v>
      </c>
      <c r="E258" s="751">
        <v>0</v>
      </c>
      <c r="F258" s="751">
        <v>0</v>
      </c>
      <c r="G258" s="751">
        <v>0</v>
      </c>
      <c r="H258" s="751">
        <v>0</v>
      </c>
      <c r="I258" s="751">
        <v>0</v>
      </c>
      <c r="J258" s="75">
        <v>0</v>
      </c>
      <c r="K258" s="75">
        <v>0</v>
      </c>
      <c r="L258" s="751">
        <v>0</v>
      </c>
      <c r="M258" s="779">
        <v>0</v>
      </c>
    </row>
    <row r="259" spans="1:13" ht="13.5" hidden="1" x14ac:dyDescent="0.25">
      <c r="A259" s="892" t="s">
        <v>1499</v>
      </c>
      <c r="B259" s="889"/>
      <c r="C259" s="398"/>
      <c r="D259" s="109"/>
      <c r="E259" s="109"/>
      <c r="F259" s="109"/>
      <c r="G259" s="109"/>
      <c r="H259" s="109"/>
      <c r="I259" s="109"/>
      <c r="J259" s="75">
        <v>0</v>
      </c>
      <c r="K259" s="75">
        <v>0</v>
      </c>
      <c r="L259" s="109"/>
      <c r="M259" s="110"/>
    </row>
    <row r="260" spans="1:13" ht="13.5" hidden="1" x14ac:dyDescent="0.25">
      <c r="A260" s="892">
        <v>0</v>
      </c>
      <c r="B260" s="889"/>
      <c r="C260" s="398"/>
      <c r="D260" s="109"/>
      <c r="E260" s="109"/>
      <c r="F260" s="109"/>
      <c r="G260" s="109"/>
      <c r="H260" s="109"/>
      <c r="I260" s="109"/>
      <c r="J260" s="75">
        <v>0</v>
      </c>
      <c r="K260" s="75">
        <v>0</v>
      </c>
      <c r="L260" s="109"/>
      <c r="M260" s="110"/>
    </row>
    <row r="261" spans="1:13" ht="13.5" hidden="1" x14ac:dyDescent="0.25">
      <c r="A261" s="892">
        <v>0</v>
      </c>
      <c r="B261" s="889"/>
      <c r="C261" s="398"/>
      <c r="D261" s="109"/>
      <c r="E261" s="109"/>
      <c r="F261" s="109"/>
      <c r="G261" s="109"/>
      <c r="H261" s="109"/>
      <c r="I261" s="109"/>
      <c r="J261" s="75">
        <v>0</v>
      </c>
      <c r="K261" s="75">
        <v>0</v>
      </c>
      <c r="L261" s="109"/>
      <c r="M261" s="110"/>
    </row>
    <row r="262" spans="1:13" ht="13.5" hidden="1" x14ac:dyDescent="0.25">
      <c r="A262" s="892">
        <v>0</v>
      </c>
      <c r="B262" s="889"/>
      <c r="C262" s="398"/>
      <c r="D262" s="109"/>
      <c r="E262" s="109"/>
      <c r="F262" s="109"/>
      <c r="G262" s="109"/>
      <c r="H262" s="109"/>
      <c r="I262" s="109"/>
      <c r="J262" s="75">
        <v>0</v>
      </c>
      <c r="K262" s="75">
        <v>0</v>
      </c>
      <c r="L262" s="109"/>
      <c r="M262" s="110"/>
    </row>
    <row r="263" spans="1:13" ht="13.5" hidden="1" x14ac:dyDescent="0.25">
      <c r="A263" s="892">
        <v>0</v>
      </c>
      <c r="B263" s="889"/>
      <c r="C263" s="398"/>
      <c r="D263" s="109"/>
      <c r="E263" s="109"/>
      <c r="F263" s="109"/>
      <c r="G263" s="109"/>
      <c r="H263" s="109"/>
      <c r="I263" s="109"/>
      <c r="J263" s="75">
        <v>0</v>
      </c>
      <c r="K263" s="75">
        <v>0</v>
      </c>
      <c r="L263" s="109"/>
      <c r="M263" s="110"/>
    </row>
    <row r="264" spans="1:13" ht="13.5" hidden="1" x14ac:dyDescent="0.25">
      <c r="A264" s="892">
        <v>0</v>
      </c>
      <c r="B264" s="889"/>
      <c r="C264" s="398"/>
      <c r="D264" s="109"/>
      <c r="E264" s="109"/>
      <c r="F264" s="109"/>
      <c r="G264" s="109"/>
      <c r="H264" s="109"/>
      <c r="I264" s="109"/>
      <c r="J264" s="75">
        <v>0</v>
      </c>
      <c r="K264" s="75">
        <v>0</v>
      </c>
      <c r="L264" s="109"/>
      <c r="M264" s="110"/>
    </row>
    <row r="265" spans="1:13" ht="13.5" hidden="1" x14ac:dyDescent="0.25">
      <c r="A265" s="892">
        <v>0</v>
      </c>
      <c r="B265" s="889"/>
      <c r="C265" s="398"/>
      <c r="D265" s="109"/>
      <c r="E265" s="109"/>
      <c r="F265" s="109"/>
      <c r="G265" s="109"/>
      <c r="H265" s="109"/>
      <c r="I265" s="109"/>
      <c r="J265" s="75">
        <v>0</v>
      </c>
      <c r="K265" s="75">
        <v>0</v>
      </c>
      <c r="L265" s="109"/>
      <c r="M265" s="110"/>
    </row>
    <row r="266" spans="1:13" ht="13.5" hidden="1" x14ac:dyDescent="0.25">
      <c r="A266" s="892">
        <v>0</v>
      </c>
      <c r="B266" s="889"/>
      <c r="C266" s="398"/>
      <c r="D266" s="109"/>
      <c r="E266" s="109"/>
      <c r="F266" s="109"/>
      <c r="G266" s="109"/>
      <c r="H266" s="109"/>
      <c r="I266" s="109"/>
      <c r="J266" s="75">
        <v>0</v>
      </c>
      <c r="K266" s="75">
        <v>0</v>
      </c>
      <c r="L266" s="109"/>
      <c r="M266" s="110"/>
    </row>
    <row r="267" spans="1:13" ht="13.5" hidden="1" x14ac:dyDescent="0.25">
      <c r="A267" s="892">
        <v>0</v>
      </c>
      <c r="B267" s="889"/>
      <c r="C267" s="398"/>
      <c r="D267" s="109"/>
      <c r="E267" s="109"/>
      <c r="F267" s="109"/>
      <c r="G267" s="109"/>
      <c r="H267" s="109"/>
      <c r="I267" s="109"/>
      <c r="J267" s="75">
        <v>0</v>
      </c>
      <c r="K267" s="75">
        <v>0</v>
      </c>
      <c r="L267" s="109"/>
      <c r="M267" s="110"/>
    </row>
    <row r="268" spans="1:13" ht="13.5" hidden="1" x14ac:dyDescent="0.25">
      <c r="A268" s="892">
        <v>0</v>
      </c>
      <c r="B268" s="889"/>
      <c r="C268" s="398"/>
      <c r="D268" s="109"/>
      <c r="E268" s="109"/>
      <c r="F268" s="109"/>
      <c r="G268" s="109"/>
      <c r="H268" s="109"/>
      <c r="I268" s="109"/>
      <c r="J268" s="75">
        <v>0</v>
      </c>
      <c r="K268" s="75">
        <v>0</v>
      </c>
      <c r="L268" s="109"/>
      <c r="M268" s="110"/>
    </row>
    <row r="269" spans="1:13" ht="13.5" hidden="1" x14ac:dyDescent="0.25">
      <c r="A269" s="890" t="s">
        <v>2493</v>
      </c>
      <c r="B269" s="889"/>
      <c r="C269" s="752">
        <v>0</v>
      </c>
      <c r="D269" s="751">
        <v>0</v>
      </c>
      <c r="E269" s="751">
        <v>0</v>
      </c>
      <c r="F269" s="751">
        <v>0</v>
      </c>
      <c r="G269" s="751">
        <v>0</v>
      </c>
      <c r="H269" s="751">
        <v>0</v>
      </c>
      <c r="I269" s="751">
        <v>0</v>
      </c>
      <c r="J269" s="75">
        <v>0</v>
      </c>
      <c r="K269" s="75">
        <v>0</v>
      </c>
      <c r="L269" s="751">
        <v>0</v>
      </c>
      <c r="M269" s="779">
        <v>0</v>
      </c>
    </row>
    <row r="270" spans="1:13" ht="13.5" hidden="1" x14ac:dyDescent="0.25">
      <c r="A270" s="892" t="s">
        <v>1502</v>
      </c>
      <c r="B270" s="889"/>
      <c r="C270" s="398"/>
      <c r="D270" s="109"/>
      <c r="E270" s="109"/>
      <c r="F270" s="109"/>
      <c r="G270" s="109"/>
      <c r="H270" s="109"/>
      <c r="I270" s="109"/>
      <c r="J270" s="75">
        <v>0</v>
      </c>
      <c r="K270" s="75">
        <v>0</v>
      </c>
      <c r="L270" s="109"/>
      <c r="M270" s="110"/>
    </row>
    <row r="271" spans="1:13" ht="13.5" hidden="1" x14ac:dyDescent="0.25">
      <c r="A271" s="892">
        <v>0</v>
      </c>
      <c r="B271" s="889"/>
      <c r="C271" s="398"/>
      <c r="D271" s="109"/>
      <c r="E271" s="109"/>
      <c r="F271" s="109"/>
      <c r="G271" s="109"/>
      <c r="H271" s="109"/>
      <c r="I271" s="109"/>
      <c r="J271" s="75">
        <v>0</v>
      </c>
      <c r="K271" s="75">
        <v>0</v>
      </c>
      <c r="L271" s="109"/>
      <c r="M271" s="110"/>
    </row>
    <row r="272" spans="1:13" ht="13.5" hidden="1" x14ac:dyDescent="0.25">
      <c r="A272" s="892">
        <v>0</v>
      </c>
      <c r="B272" s="889"/>
      <c r="C272" s="398"/>
      <c r="D272" s="109"/>
      <c r="E272" s="109"/>
      <c r="F272" s="109"/>
      <c r="G272" s="109"/>
      <c r="H272" s="109"/>
      <c r="I272" s="109"/>
      <c r="J272" s="75">
        <v>0</v>
      </c>
      <c r="K272" s="75">
        <v>0</v>
      </c>
      <c r="L272" s="109"/>
      <c r="M272" s="110"/>
    </row>
    <row r="273" spans="1:13" ht="13.5" hidden="1" x14ac:dyDescent="0.25">
      <c r="A273" s="892">
        <v>0</v>
      </c>
      <c r="B273" s="889"/>
      <c r="C273" s="398"/>
      <c r="D273" s="109"/>
      <c r="E273" s="109"/>
      <c r="F273" s="109"/>
      <c r="G273" s="109"/>
      <c r="H273" s="109"/>
      <c r="I273" s="109"/>
      <c r="J273" s="75">
        <v>0</v>
      </c>
      <c r="K273" s="75">
        <v>0</v>
      </c>
      <c r="L273" s="109"/>
      <c r="M273" s="110"/>
    </row>
    <row r="274" spans="1:13" ht="13.5" hidden="1" x14ac:dyDescent="0.25">
      <c r="A274" s="892">
        <v>0</v>
      </c>
      <c r="B274" s="889"/>
      <c r="C274" s="398"/>
      <c r="D274" s="109"/>
      <c r="E274" s="109"/>
      <c r="F274" s="109"/>
      <c r="G274" s="109"/>
      <c r="H274" s="109"/>
      <c r="I274" s="109"/>
      <c r="J274" s="75">
        <v>0</v>
      </c>
      <c r="K274" s="75">
        <v>0</v>
      </c>
      <c r="L274" s="109"/>
      <c r="M274" s="110"/>
    </row>
    <row r="275" spans="1:13" ht="13.5" hidden="1" x14ac:dyDescent="0.25">
      <c r="A275" s="892">
        <v>0</v>
      </c>
      <c r="B275" s="889"/>
      <c r="C275" s="398"/>
      <c r="D275" s="109"/>
      <c r="E275" s="109"/>
      <c r="F275" s="109"/>
      <c r="G275" s="109"/>
      <c r="H275" s="109"/>
      <c r="I275" s="109"/>
      <c r="J275" s="75">
        <v>0</v>
      </c>
      <c r="K275" s="75">
        <v>0</v>
      </c>
      <c r="L275" s="109"/>
      <c r="M275" s="110"/>
    </row>
    <row r="276" spans="1:13" ht="13.5" hidden="1" x14ac:dyDescent="0.25">
      <c r="A276" s="892">
        <v>0</v>
      </c>
      <c r="B276" s="889"/>
      <c r="C276" s="398"/>
      <c r="D276" s="109"/>
      <c r="E276" s="109"/>
      <c r="F276" s="109"/>
      <c r="G276" s="109"/>
      <c r="H276" s="109"/>
      <c r="I276" s="109"/>
      <c r="J276" s="75">
        <v>0</v>
      </c>
      <c r="K276" s="75">
        <v>0</v>
      </c>
      <c r="L276" s="109"/>
      <c r="M276" s="110"/>
    </row>
    <row r="277" spans="1:13" ht="13.5" hidden="1" x14ac:dyDescent="0.25">
      <c r="A277" s="892">
        <v>0</v>
      </c>
      <c r="B277" s="889"/>
      <c r="C277" s="398"/>
      <c r="D277" s="109"/>
      <c r="E277" s="109"/>
      <c r="F277" s="109"/>
      <c r="G277" s="109"/>
      <c r="H277" s="109"/>
      <c r="I277" s="109"/>
      <c r="J277" s="75">
        <v>0</v>
      </c>
      <c r="K277" s="75">
        <v>0</v>
      </c>
      <c r="L277" s="109"/>
      <c r="M277" s="110"/>
    </row>
    <row r="278" spans="1:13" ht="13.5" hidden="1" x14ac:dyDescent="0.25">
      <c r="A278" s="892">
        <v>0</v>
      </c>
      <c r="B278" s="889"/>
      <c r="C278" s="398"/>
      <c r="D278" s="109"/>
      <c r="E278" s="109"/>
      <c r="F278" s="109"/>
      <c r="G278" s="109"/>
      <c r="H278" s="109"/>
      <c r="I278" s="109"/>
      <c r="J278" s="75">
        <v>0</v>
      </c>
      <c r="K278" s="75">
        <v>0</v>
      </c>
      <c r="L278" s="109"/>
      <c r="M278" s="110"/>
    </row>
    <row r="279" spans="1:13" ht="13.5" hidden="1" x14ac:dyDescent="0.25">
      <c r="A279" s="892">
        <v>0</v>
      </c>
      <c r="B279" s="889"/>
      <c r="C279" s="398"/>
      <c r="D279" s="109"/>
      <c r="E279" s="109"/>
      <c r="F279" s="109"/>
      <c r="G279" s="109"/>
      <c r="H279" s="109"/>
      <c r="I279" s="109"/>
      <c r="J279" s="75">
        <v>0</v>
      </c>
      <c r="K279" s="75">
        <v>0</v>
      </c>
      <c r="L279" s="109"/>
      <c r="M279" s="110"/>
    </row>
    <row r="280" spans="1:13" ht="13.5" hidden="1" x14ac:dyDescent="0.25">
      <c r="A280" s="890" t="s">
        <v>2494</v>
      </c>
      <c r="B280" s="889"/>
      <c r="C280" s="752">
        <v>0</v>
      </c>
      <c r="D280" s="751">
        <v>0</v>
      </c>
      <c r="E280" s="751">
        <v>0</v>
      </c>
      <c r="F280" s="751">
        <v>0</v>
      </c>
      <c r="G280" s="751">
        <v>0</v>
      </c>
      <c r="H280" s="751">
        <v>0</v>
      </c>
      <c r="I280" s="751">
        <v>0</v>
      </c>
      <c r="J280" s="75">
        <v>0</v>
      </c>
      <c r="K280" s="75">
        <v>0</v>
      </c>
      <c r="L280" s="751">
        <v>0</v>
      </c>
      <c r="M280" s="779">
        <v>0</v>
      </c>
    </row>
    <row r="281" spans="1:13" ht="13.5" hidden="1" x14ac:dyDescent="0.25">
      <c r="A281" s="892" t="s">
        <v>1505</v>
      </c>
      <c r="B281" s="889"/>
      <c r="C281" s="398"/>
      <c r="D281" s="109"/>
      <c r="E281" s="109"/>
      <c r="F281" s="109"/>
      <c r="G281" s="109"/>
      <c r="H281" s="109"/>
      <c r="I281" s="109"/>
      <c r="J281" s="75">
        <v>0</v>
      </c>
      <c r="K281" s="75">
        <v>0</v>
      </c>
      <c r="L281" s="109"/>
      <c r="M281" s="110"/>
    </row>
    <row r="282" spans="1:13" ht="13.5" hidden="1" x14ac:dyDescent="0.25">
      <c r="A282" s="892">
        <v>0</v>
      </c>
      <c r="B282" s="889"/>
      <c r="C282" s="398"/>
      <c r="D282" s="109"/>
      <c r="E282" s="109"/>
      <c r="F282" s="109"/>
      <c r="G282" s="109"/>
      <c r="H282" s="109"/>
      <c r="I282" s="109"/>
      <c r="J282" s="75">
        <v>0</v>
      </c>
      <c r="K282" s="75">
        <v>0</v>
      </c>
      <c r="L282" s="109"/>
      <c r="M282" s="110"/>
    </row>
    <row r="283" spans="1:13" ht="13.5" hidden="1" x14ac:dyDescent="0.25">
      <c r="A283" s="892">
        <v>0</v>
      </c>
      <c r="B283" s="889"/>
      <c r="C283" s="398"/>
      <c r="D283" s="109"/>
      <c r="E283" s="109"/>
      <c r="F283" s="109"/>
      <c r="G283" s="109"/>
      <c r="H283" s="109"/>
      <c r="I283" s="109"/>
      <c r="J283" s="75">
        <v>0</v>
      </c>
      <c r="K283" s="75">
        <v>0</v>
      </c>
      <c r="L283" s="109"/>
      <c r="M283" s="110"/>
    </row>
    <row r="284" spans="1:13" ht="13.5" hidden="1" x14ac:dyDescent="0.25">
      <c r="A284" s="892">
        <v>0</v>
      </c>
      <c r="B284" s="889"/>
      <c r="C284" s="398"/>
      <c r="D284" s="109"/>
      <c r="E284" s="109"/>
      <c r="F284" s="109"/>
      <c r="G284" s="109"/>
      <c r="H284" s="109"/>
      <c r="I284" s="109"/>
      <c r="J284" s="75">
        <v>0</v>
      </c>
      <c r="K284" s="75">
        <v>0</v>
      </c>
      <c r="L284" s="109"/>
      <c r="M284" s="110"/>
    </row>
    <row r="285" spans="1:13" ht="13.5" hidden="1" x14ac:dyDescent="0.25">
      <c r="A285" s="892">
        <v>0</v>
      </c>
      <c r="B285" s="889"/>
      <c r="C285" s="398"/>
      <c r="D285" s="109"/>
      <c r="E285" s="109"/>
      <c r="F285" s="109"/>
      <c r="G285" s="109"/>
      <c r="H285" s="109"/>
      <c r="I285" s="109"/>
      <c r="J285" s="75">
        <v>0</v>
      </c>
      <c r="K285" s="75">
        <v>0</v>
      </c>
      <c r="L285" s="109"/>
      <c r="M285" s="110"/>
    </row>
    <row r="286" spans="1:13" ht="13.5" hidden="1" x14ac:dyDescent="0.25">
      <c r="A286" s="892">
        <v>0</v>
      </c>
      <c r="B286" s="889"/>
      <c r="C286" s="398"/>
      <c r="D286" s="109"/>
      <c r="E286" s="109"/>
      <c r="F286" s="109"/>
      <c r="G286" s="109"/>
      <c r="H286" s="109"/>
      <c r="I286" s="109"/>
      <c r="J286" s="75">
        <v>0</v>
      </c>
      <c r="K286" s="75">
        <v>0</v>
      </c>
      <c r="L286" s="109"/>
      <c r="M286" s="110"/>
    </row>
    <row r="287" spans="1:13" ht="13.5" hidden="1" x14ac:dyDescent="0.25">
      <c r="A287" s="892">
        <v>0</v>
      </c>
      <c r="B287" s="889"/>
      <c r="C287" s="398"/>
      <c r="D287" s="109"/>
      <c r="E287" s="109"/>
      <c r="F287" s="109"/>
      <c r="G287" s="109"/>
      <c r="H287" s="109"/>
      <c r="I287" s="109"/>
      <c r="J287" s="75">
        <v>0</v>
      </c>
      <c r="K287" s="75">
        <v>0</v>
      </c>
      <c r="L287" s="109"/>
      <c r="M287" s="110"/>
    </row>
    <row r="288" spans="1:13" ht="13.5" hidden="1" x14ac:dyDescent="0.25">
      <c r="A288" s="892">
        <v>0</v>
      </c>
      <c r="B288" s="889"/>
      <c r="C288" s="398"/>
      <c r="D288" s="109"/>
      <c r="E288" s="109"/>
      <c r="F288" s="109"/>
      <c r="G288" s="109"/>
      <c r="H288" s="109"/>
      <c r="I288" s="109"/>
      <c r="J288" s="75">
        <v>0</v>
      </c>
      <c r="K288" s="75">
        <v>0</v>
      </c>
      <c r="L288" s="109"/>
      <c r="M288" s="110"/>
    </row>
    <row r="289" spans="1:13" ht="13.5" hidden="1" x14ac:dyDescent="0.25">
      <c r="A289" s="892">
        <v>0</v>
      </c>
      <c r="B289" s="889"/>
      <c r="C289" s="398"/>
      <c r="D289" s="109"/>
      <c r="E289" s="109"/>
      <c r="F289" s="109"/>
      <c r="G289" s="109"/>
      <c r="H289" s="109"/>
      <c r="I289" s="109"/>
      <c r="J289" s="75">
        <v>0</v>
      </c>
      <c r="K289" s="75">
        <v>0</v>
      </c>
      <c r="L289" s="109"/>
      <c r="M289" s="110"/>
    </row>
    <row r="290" spans="1:13" ht="13.5" hidden="1" x14ac:dyDescent="0.25">
      <c r="A290" s="892">
        <v>0</v>
      </c>
      <c r="B290" s="889"/>
      <c r="C290" s="398"/>
      <c r="D290" s="109"/>
      <c r="E290" s="109"/>
      <c r="F290" s="109"/>
      <c r="G290" s="109"/>
      <c r="H290" s="109"/>
      <c r="I290" s="109"/>
      <c r="J290" s="75">
        <v>0</v>
      </c>
      <c r="K290" s="75">
        <v>0</v>
      </c>
      <c r="L290" s="109"/>
      <c r="M290" s="110"/>
    </row>
    <row r="291" spans="1:13" ht="13.5" hidden="1" x14ac:dyDescent="0.25">
      <c r="A291" s="890" t="s">
        <v>2495</v>
      </c>
      <c r="B291" s="889"/>
      <c r="C291" s="752">
        <v>0</v>
      </c>
      <c r="D291" s="751">
        <v>0</v>
      </c>
      <c r="E291" s="751">
        <v>0</v>
      </c>
      <c r="F291" s="751">
        <v>0</v>
      </c>
      <c r="G291" s="751">
        <v>0</v>
      </c>
      <c r="H291" s="751">
        <v>0</v>
      </c>
      <c r="I291" s="751">
        <v>0</v>
      </c>
      <c r="J291" s="75">
        <v>0</v>
      </c>
      <c r="K291" s="75">
        <v>0</v>
      </c>
      <c r="L291" s="751">
        <v>0</v>
      </c>
      <c r="M291" s="779">
        <v>0</v>
      </c>
    </row>
    <row r="292" spans="1:13" ht="13.5" hidden="1" x14ac:dyDescent="0.25">
      <c r="A292" s="892" t="s">
        <v>1508</v>
      </c>
      <c r="B292" s="889"/>
      <c r="C292" s="398"/>
      <c r="D292" s="109"/>
      <c r="E292" s="109"/>
      <c r="F292" s="109"/>
      <c r="G292" s="109"/>
      <c r="H292" s="109"/>
      <c r="I292" s="109"/>
      <c r="J292" s="75">
        <v>0</v>
      </c>
      <c r="K292" s="75">
        <v>0</v>
      </c>
      <c r="L292" s="109"/>
      <c r="M292" s="110"/>
    </row>
    <row r="293" spans="1:13" ht="13.5" hidden="1" x14ac:dyDescent="0.25">
      <c r="A293" s="892">
        <v>0</v>
      </c>
      <c r="B293" s="889"/>
      <c r="C293" s="398"/>
      <c r="D293" s="109"/>
      <c r="E293" s="109"/>
      <c r="F293" s="109"/>
      <c r="G293" s="109"/>
      <c r="H293" s="109"/>
      <c r="I293" s="109"/>
      <c r="J293" s="75">
        <v>0</v>
      </c>
      <c r="K293" s="75">
        <v>0</v>
      </c>
      <c r="L293" s="109"/>
      <c r="M293" s="110"/>
    </row>
    <row r="294" spans="1:13" ht="13.5" hidden="1" x14ac:dyDescent="0.25">
      <c r="A294" s="892">
        <v>0</v>
      </c>
      <c r="B294" s="889"/>
      <c r="C294" s="398"/>
      <c r="D294" s="109"/>
      <c r="E294" s="109"/>
      <c r="F294" s="109"/>
      <c r="G294" s="109"/>
      <c r="H294" s="109"/>
      <c r="I294" s="109"/>
      <c r="J294" s="75">
        <v>0</v>
      </c>
      <c r="K294" s="75">
        <v>0</v>
      </c>
      <c r="L294" s="109"/>
      <c r="M294" s="110"/>
    </row>
    <row r="295" spans="1:13" ht="13.5" hidden="1" x14ac:dyDescent="0.25">
      <c r="A295" s="892">
        <v>0</v>
      </c>
      <c r="B295" s="889"/>
      <c r="C295" s="398"/>
      <c r="D295" s="109"/>
      <c r="E295" s="109"/>
      <c r="F295" s="109"/>
      <c r="G295" s="109"/>
      <c r="H295" s="109"/>
      <c r="I295" s="109"/>
      <c r="J295" s="75">
        <v>0</v>
      </c>
      <c r="K295" s="75">
        <v>0</v>
      </c>
      <c r="L295" s="109"/>
      <c r="M295" s="110"/>
    </row>
    <row r="296" spans="1:13" ht="13.5" hidden="1" x14ac:dyDescent="0.25">
      <c r="A296" s="892">
        <v>0</v>
      </c>
      <c r="B296" s="889"/>
      <c r="C296" s="398"/>
      <c r="D296" s="109"/>
      <c r="E296" s="109"/>
      <c r="F296" s="109"/>
      <c r="G296" s="109"/>
      <c r="H296" s="109"/>
      <c r="I296" s="109"/>
      <c r="J296" s="75">
        <v>0</v>
      </c>
      <c r="K296" s="75">
        <v>0</v>
      </c>
      <c r="L296" s="109"/>
      <c r="M296" s="110"/>
    </row>
    <row r="297" spans="1:13" ht="13.5" hidden="1" x14ac:dyDescent="0.25">
      <c r="A297" s="892">
        <v>0</v>
      </c>
      <c r="B297" s="889"/>
      <c r="C297" s="398"/>
      <c r="D297" s="109"/>
      <c r="E297" s="109"/>
      <c r="F297" s="109"/>
      <c r="G297" s="109"/>
      <c r="H297" s="109"/>
      <c r="I297" s="109"/>
      <c r="J297" s="75">
        <v>0</v>
      </c>
      <c r="K297" s="75">
        <v>0</v>
      </c>
      <c r="L297" s="109"/>
      <c r="M297" s="110"/>
    </row>
    <row r="298" spans="1:13" ht="13.5" hidden="1" x14ac:dyDescent="0.25">
      <c r="A298" s="892">
        <v>0</v>
      </c>
      <c r="B298" s="889"/>
      <c r="C298" s="398"/>
      <c r="D298" s="109"/>
      <c r="E298" s="109"/>
      <c r="F298" s="109"/>
      <c r="G298" s="109"/>
      <c r="H298" s="109"/>
      <c r="I298" s="109"/>
      <c r="J298" s="75">
        <v>0</v>
      </c>
      <c r="K298" s="75">
        <v>0</v>
      </c>
      <c r="L298" s="109"/>
      <c r="M298" s="110"/>
    </row>
    <row r="299" spans="1:13" ht="13.5" hidden="1" x14ac:dyDescent="0.25">
      <c r="A299" s="892">
        <v>0</v>
      </c>
      <c r="B299" s="889"/>
      <c r="C299" s="398"/>
      <c r="D299" s="109"/>
      <c r="E299" s="109"/>
      <c r="F299" s="109"/>
      <c r="G299" s="109"/>
      <c r="H299" s="109"/>
      <c r="I299" s="109"/>
      <c r="J299" s="75">
        <v>0</v>
      </c>
      <c r="K299" s="75">
        <v>0</v>
      </c>
      <c r="L299" s="109"/>
      <c r="M299" s="110"/>
    </row>
    <row r="300" spans="1:13" ht="13.5" hidden="1" x14ac:dyDescent="0.25">
      <c r="A300" s="892">
        <v>0</v>
      </c>
      <c r="B300" s="889"/>
      <c r="C300" s="398"/>
      <c r="D300" s="109"/>
      <c r="E300" s="109"/>
      <c r="F300" s="109"/>
      <c r="G300" s="109"/>
      <c r="H300" s="109"/>
      <c r="I300" s="109"/>
      <c r="J300" s="75">
        <v>0</v>
      </c>
      <c r="K300" s="75">
        <v>0</v>
      </c>
      <c r="L300" s="109"/>
      <c r="M300" s="110"/>
    </row>
    <row r="301" spans="1:13" ht="13.5" hidden="1" x14ac:dyDescent="0.25">
      <c r="A301" s="892">
        <v>0</v>
      </c>
      <c r="B301" s="889"/>
      <c r="C301" s="398"/>
      <c r="D301" s="109"/>
      <c r="E301" s="109"/>
      <c r="F301" s="109"/>
      <c r="G301" s="109"/>
      <c r="H301" s="109"/>
      <c r="I301" s="109"/>
      <c r="J301" s="75">
        <v>0</v>
      </c>
      <c r="K301" s="75">
        <v>0</v>
      </c>
      <c r="L301" s="109"/>
      <c r="M301" s="110"/>
    </row>
    <row r="302" spans="1:13" ht="13.5" hidden="1" x14ac:dyDescent="0.25">
      <c r="A302" s="890" t="s">
        <v>2496</v>
      </c>
      <c r="B302" s="889"/>
      <c r="C302" s="752">
        <v>0</v>
      </c>
      <c r="D302" s="751">
        <v>0</v>
      </c>
      <c r="E302" s="751">
        <v>0</v>
      </c>
      <c r="F302" s="751">
        <v>0</v>
      </c>
      <c r="G302" s="751">
        <v>0</v>
      </c>
      <c r="H302" s="751">
        <v>0</v>
      </c>
      <c r="I302" s="751">
        <v>0</v>
      </c>
      <c r="J302" s="75">
        <v>0</v>
      </c>
      <c r="K302" s="75">
        <v>0</v>
      </c>
      <c r="L302" s="751">
        <v>0</v>
      </c>
      <c r="M302" s="779">
        <v>0</v>
      </c>
    </row>
    <row r="303" spans="1:13" ht="13.5" hidden="1" x14ac:dyDescent="0.25">
      <c r="A303" s="892" t="s">
        <v>1511</v>
      </c>
      <c r="B303" s="889"/>
      <c r="C303" s="398"/>
      <c r="D303" s="109"/>
      <c r="E303" s="109"/>
      <c r="F303" s="109"/>
      <c r="G303" s="109"/>
      <c r="H303" s="109"/>
      <c r="I303" s="109"/>
      <c r="J303" s="75">
        <v>0</v>
      </c>
      <c r="K303" s="75">
        <v>0</v>
      </c>
      <c r="L303" s="109"/>
      <c r="M303" s="110"/>
    </row>
    <row r="304" spans="1:13" ht="13.5" hidden="1" x14ac:dyDescent="0.25">
      <c r="A304" s="892">
        <v>0</v>
      </c>
      <c r="B304" s="889"/>
      <c r="C304" s="398"/>
      <c r="D304" s="109"/>
      <c r="E304" s="109"/>
      <c r="F304" s="109"/>
      <c r="G304" s="109"/>
      <c r="H304" s="109"/>
      <c r="I304" s="109"/>
      <c r="J304" s="75">
        <v>0</v>
      </c>
      <c r="K304" s="75">
        <v>0</v>
      </c>
      <c r="L304" s="109"/>
      <c r="M304" s="110"/>
    </row>
    <row r="305" spans="1:13" ht="13.5" hidden="1" x14ac:dyDescent="0.25">
      <c r="A305" s="892">
        <v>0</v>
      </c>
      <c r="B305" s="889"/>
      <c r="C305" s="398"/>
      <c r="D305" s="109"/>
      <c r="E305" s="109"/>
      <c r="F305" s="109"/>
      <c r="G305" s="109"/>
      <c r="H305" s="109"/>
      <c r="I305" s="109"/>
      <c r="J305" s="75">
        <v>0</v>
      </c>
      <c r="K305" s="75">
        <v>0</v>
      </c>
      <c r="L305" s="109"/>
      <c r="M305" s="110"/>
    </row>
    <row r="306" spans="1:13" ht="13.5" hidden="1" x14ac:dyDescent="0.25">
      <c r="A306" s="892">
        <v>0</v>
      </c>
      <c r="B306" s="889"/>
      <c r="C306" s="398"/>
      <c r="D306" s="109"/>
      <c r="E306" s="109"/>
      <c r="F306" s="109"/>
      <c r="G306" s="109"/>
      <c r="H306" s="109"/>
      <c r="I306" s="109"/>
      <c r="J306" s="75">
        <v>0</v>
      </c>
      <c r="K306" s="75">
        <v>0</v>
      </c>
      <c r="L306" s="109"/>
      <c r="M306" s="110"/>
    </row>
    <row r="307" spans="1:13" ht="13.5" hidden="1" x14ac:dyDescent="0.25">
      <c r="A307" s="892">
        <v>0</v>
      </c>
      <c r="B307" s="889"/>
      <c r="C307" s="398"/>
      <c r="D307" s="109"/>
      <c r="E307" s="109"/>
      <c r="F307" s="109"/>
      <c r="G307" s="109"/>
      <c r="H307" s="109"/>
      <c r="I307" s="109"/>
      <c r="J307" s="75">
        <v>0</v>
      </c>
      <c r="K307" s="75">
        <v>0</v>
      </c>
      <c r="L307" s="109"/>
      <c r="M307" s="110"/>
    </row>
    <row r="308" spans="1:13" ht="13.5" hidden="1" x14ac:dyDescent="0.25">
      <c r="A308" s="892">
        <v>0</v>
      </c>
      <c r="B308" s="889"/>
      <c r="C308" s="398"/>
      <c r="D308" s="109"/>
      <c r="E308" s="109"/>
      <c r="F308" s="109"/>
      <c r="G308" s="109"/>
      <c r="H308" s="109"/>
      <c r="I308" s="109"/>
      <c r="J308" s="75">
        <v>0</v>
      </c>
      <c r="K308" s="75">
        <v>0</v>
      </c>
      <c r="L308" s="109"/>
      <c r="M308" s="110"/>
    </row>
    <row r="309" spans="1:13" ht="13.5" hidden="1" x14ac:dyDescent="0.25">
      <c r="A309" s="892">
        <v>0</v>
      </c>
      <c r="B309" s="889"/>
      <c r="C309" s="398"/>
      <c r="D309" s="109"/>
      <c r="E309" s="109"/>
      <c r="F309" s="109"/>
      <c r="G309" s="109"/>
      <c r="H309" s="109"/>
      <c r="I309" s="109"/>
      <c r="J309" s="75">
        <v>0</v>
      </c>
      <c r="K309" s="75">
        <v>0</v>
      </c>
      <c r="L309" s="109"/>
      <c r="M309" s="110"/>
    </row>
    <row r="310" spans="1:13" ht="13.5" hidden="1" x14ac:dyDescent="0.25">
      <c r="A310" s="892">
        <v>0</v>
      </c>
      <c r="B310" s="889"/>
      <c r="C310" s="398"/>
      <c r="D310" s="109"/>
      <c r="E310" s="109"/>
      <c r="F310" s="109"/>
      <c r="G310" s="109"/>
      <c r="H310" s="109"/>
      <c r="I310" s="109"/>
      <c r="J310" s="75">
        <v>0</v>
      </c>
      <c r="K310" s="75">
        <v>0</v>
      </c>
      <c r="L310" s="109"/>
      <c r="M310" s="110"/>
    </row>
    <row r="311" spans="1:13" ht="13.5" hidden="1" x14ac:dyDescent="0.25">
      <c r="A311" s="892">
        <v>0</v>
      </c>
      <c r="B311" s="889"/>
      <c r="C311" s="398"/>
      <c r="D311" s="109"/>
      <c r="E311" s="109"/>
      <c r="F311" s="109"/>
      <c r="G311" s="109"/>
      <c r="H311" s="109"/>
      <c r="I311" s="109"/>
      <c r="J311" s="75">
        <v>0</v>
      </c>
      <c r="K311" s="75">
        <v>0</v>
      </c>
      <c r="L311" s="109"/>
      <c r="M311" s="110"/>
    </row>
    <row r="312" spans="1:13" ht="13.5" hidden="1" x14ac:dyDescent="0.25">
      <c r="A312" s="892">
        <v>0</v>
      </c>
      <c r="B312" s="889"/>
      <c r="C312" s="398"/>
      <c r="D312" s="109"/>
      <c r="E312" s="109"/>
      <c r="F312" s="109"/>
      <c r="G312" s="109"/>
      <c r="H312" s="109"/>
      <c r="I312" s="109"/>
      <c r="J312" s="75">
        <v>0</v>
      </c>
      <c r="K312" s="75">
        <v>0</v>
      </c>
      <c r="L312" s="109"/>
      <c r="M312" s="110"/>
    </row>
    <row r="313" spans="1:13" ht="13.5" hidden="1" x14ac:dyDescent="0.25">
      <c r="A313" s="890" t="s">
        <v>2497</v>
      </c>
      <c r="B313" s="889"/>
      <c r="C313" s="752">
        <v>0</v>
      </c>
      <c r="D313" s="751">
        <v>0</v>
      </c>
      <c r="E313" s="751">
        <v>0</v>
      </c>
      <c r="F313" s="751">
        <v>0</v>
      </c>
      <c r="G313" s="751">
        <v>0</v>
      </c>
      <c r="H313" s="751">
        <v>0</v>
      </c>
      <c r="I313" s="751">
        <v>0</v>
      </c>
      <c r="J313" s="75">
        <v>0</v>
      </c>
      <c r="K313" s="75">
        <v>0</v>
      </c>
      <c r="L313" s="751">
        <v>0</v>
      </c>
      <c r="M313" s="779">
        <v>0</v>
      </c>
    </row>
    <row r="314" spans="1:13" ht="13.5" hidden="1" x14ac:dyDescent="0.25">
      <c r="A314" s="892" t="s">
        <v>1514</v>
      </c>
      <c r="B314" s="889"/>
      <c r="C314" s="398"/>
      <c r="D314" s="109"/>
      <c r="E314" s="109"/>
      <c r="F314" s="109"/>
      <c r="G314" s="109"/>
      <c r="H314" s="109"/>
      <c r="I314" s="109"/>
      <c r="J314" s="75">
        <v>0</v>
      </c>
      <c r="K314" s="75">
        <v>0</v>
      </c>
      <c r="L314" s="109"/>
      <c r="M314" s="110"/>
    </row>
    <row r="315" spans="1:13" ht="13.5" hidden="1" x14ac:dyDescent="0.25">
      <c r="A315" s="892">
        <v>0</v>
      </c>
      <c r="B315" s="889"/>
      <c r="C315" s="398"/>
      <c r="D315" s="109"/>
      <c r="E315" s="109"/>
      <c r="F315" s="109"/>
      <c r="G315" s="109"/>
      <c r="H315" s="109"/>
      <c r="I315" s="109"/>
      <c r="J315" s="75">
        <v>0</v>
      </c>
      <c r="K315" s="75">
        <v>0</v>
      </c>
      <c r="L315" s="109"/>
      <c r="M315" s="110"/>
    </row>
    <row r="316" spans="1:13" ht="13.5" hidden="1" x14ac:dyDescent="0.25">
      <c r="A316" s="892">
        <v>0</v>
      </c>
      <c r="B316" s="889"/>
      <c r="C316" s="398"/>
      <c r="D316" s="109"/>
      <c r="E316" s="109"/>
      <c r="F316" s="109"/>
      <c r="G316" s="109"/>
      <c r="H316" s="109"/>
      <c r="I316" s="109"/>
      <c r="J316" s="75">
        <v>0</v>
      </c>
      <c r="K316" s="75">
        <v>0</v>
      </c>
      <c r="L316" s="109"/>
      <c r="M316" s="110"/>
    </row>
    <row r="317" spans="1:13" ht="13.5" hidden="1" x14ac:dyDescent="0.25">
      <c r="A317" s="892">
        <v>0</v>
      </c>
      <c r="B317" s="889"/>
      <c r="C317" s="398"/>
      <c r="D317" s="109"/>
      <c r="E317" s="109"/>
      <c r="F317" s="109"/>
      <c r="G317" s="109"/>
      <c r="H317" s="109"/>
      <c r="I317" s="109"/>
      <c r="J317" s="75">
        <v>0</v>
      </c>
      <c r="K317" s="75">
        <v>0</v>
      </c>
      <c r="L317" s="109"/>
      <c r="M317" s="110"/>
    </row>
    <row r="318" spans="1:13" ht="13.5" hidden="1" x14ac:dyDescent="0.25">
      <c r="A318" s="892">
        <v>0</v>
      </c>
      <c r="B318" s="889"/>
      <c r="C318" s="398"/>
      <c r="D318" s="109"/>
      <c r="E318" s="109"/>
      <c r="F318" s="109"/>
      <c r="G318" s="109"/>
      <c r="H318" s="109"/>
      <c r="I318" s="109"/>
      <c r="J318" s="75">
        <v>0</v>
      </c>
      <c r="K318" s="75">
        <v>0</v>
      </c>
      <c r="L318" s="109"/>
      <c r="M318" s="110"/>
    </row>
    <row r="319" spans="1:13" ht="13.5" hidden="1" x14ac:dyDescent="0.25">
      <c r="A319" s="892">
        <v>0</v>
      </c>
      <c r="B319" s="889"/>
      <c r="C319" s="398"/>
      <c r="D319" s="109"/>
      <c r="E319" s="109"/>
      <c r="F319" s="109"/>
      <c r="G319" s="109"/>
      <c r="H319" s="109"/>
      <c r="I319" s="109"/>
      <c r="J319" s="75">
        <v>0</v>
      </c>
      <c r="K319" s="75">
        <v>0</v>
      </c>
      <c r="L319" s="109"/>
      <c r="M319" s="110"/>
    </row>
    <row r="320" spans="1:13" ht="13.5" hidden="1" x14ac:dyDescent="0.25">
      <c r="A320" s="892">
        <v>0</v>
      </c>
      <c r="B320" s="889"/>
      <c r="C320" s="398"/>
      <c r="D320" s="109"/>
      <c r="E320" s="109"/>
      <c r="F320" s="109"/>
      <c r="G320" s="109"/>
      <c r="H320" s="109"/>
      <c r="I320" s="109"/>
      <c r="J320" s="75">
        <v>0</v>
      </c>
      <c r="K320" s="75">
        <v>0</v>
      </c>
      <c r="L320" s="109"/>
      <c r="M320" s="110"/>
    </row>
    <row r="321" spans="1:13" ht="13.5" hidden="1" x14ac:dyDescent="0.25">
      <c r="A321" s="892">
        <v>0</v>
      </c>
      <c r="B321" s="889"/>
      <c r="C321" s="398"/>
      <c r="D321" s="109"/>
      <c r="E321" s="109"/>
      <c r="F321" s="109"/>
      <c r="G321" s="109"/>
      <c r="H321" s="109"/>
      <c r="I321" s="109"/>
      <c r="J321" s="75">
        <v>0</v>
      </c>
      <c r="K321" s="75">
        <v>0</v>
      </c>
      <c r="L321" s="109"/>
      <c r="M321" s="110"/>
    </row>
    <row r="322" spans="1:13" ht="13.5" hidden="1" x14ac:dyDescent="0.25">
      <c r="A322" s="892">
        <v>0</v>
      </c>
      <c r="B322" s="889"/>
      <c r="C322" s="398"/>
      <c r="D322" s="109"/>
      <c r="E322" s="109"/>
      <c r="F322" s="109"/>
      <c r="G322" s="109"/>
      <c r="H322" s="109"/>
      <c r="I322" s="109"/>
      <c r="J322" s="75">
        <v>0</v>
      </c>
      <c r="K322" s="75">
        <v>0</v>
      </c>
      <c r="L322" s="109"/>
      <c r="M322" s="110"/>
    </row>
    <row r="323" spans="1:13" ht="13.5" hidden="1" x14ac:dyDescent="0.25">
      <c r="A323" s="892">
        <v>0</v>
      </c>
      <c r="B323" s="889"/>
      <c r="C323" s="398"/>
      <c r="D323" s="109"/>
      <c r="E323" s="109"/>
      <c r="F323" s="109"/>
      <c r="G323" s="109"/>
      <c r="H323" s="109"/>
      <c r="I323" s="109"/>
      <c r="J323" s="75">
        <v>0</v>
      </c>
      <c r="K323" s="75">
        <v>0</v>
      </c>
      <c r="L323" s="109"/>
      <c r="M323" s="110"/>
    </row>
    <row r="324" spans="1:13" ht="11.25" customHeight="1" x14ac:dyDescent="0.25">
      <c r="A324" s="890" t="s">
        <v>711</v>
      </c>
      <c r="B324" s="889"/>
      <c r="C324" s="302">
        <v>330000</v>
      </c>
      <c r="D324" s="150">
        <v>0</v>
      </c>
      <c r="E324" s="150">
        <v>0</v>
      </c>
      <c r="F324" s="150">
        <v>0</v>
      </c>
      <c r="G324" s="150">
        <v>0</v>
      </c>
      <c r="H324" s="150">
        <v>0</v>
      </c>
      <c r="I324" s="150">
        <v>0</v>
      </c>
      <c r="J324" s="498">
        <v>0</v>
      </c>
      <c r="K324" s="498">
        <v>330000</v>
      </c>
      <c r="L324" s="150">
        <v>0</v>
      </c>
      <c r="M324" s="151">
        <v>0</v>
      </c>
    </row>
    <row r="325" spans="1:13" ht="14.25" customHeight="1" x14ac:dyDescent="0.25">
      <c r="A325" s="898" t="s">
        <v>485</v>
      </c>
      <c r="B325" s="899"/>
      <c r="C325" s="790">
        <v>330000</v>
      </c>
      <c r="D325" s="791">
        <v>0</v>
      </c>
      <c r="E325" s="791">
        <v>0</v>
      </c>
      <c r="F325" s="791">
        <v>0</v>
      </c>
      <c r="G325" s="791">
        <v>0</v>
      </c>
      <c r="H325" s="791">
        <v>0</v>
      </c>
      <c r="I325" s="791">
        <v>0</v>
      </c>
      <c r="J325" s="792">
        <v>0</v>
      </c>
      <c r="K325" s="792">
        <v>330000</v>
      </c>
      <c r="L325" s="791">
        <v>0</v>
      </c>
      <c r="M325" s="793">
        <v>0</v>
      </c>
    </row>
    <row r="326" spans="1:13" ht="13.5" x14ac:dyDescent="0.25">
      <c r="B326" s="901"/>
      <c r="C326" s="771"/>
      <c r="D326" s="772"/>
      <c r="E326" s="772"/>
      <c r="F326" s="772"/>
      <c r="G326" s="772"/>
      <c r="H326" s="772"/>
      <c r="I326" s="772"/>
      <c r="J326" s="772"/>
      <c r="K326" s="772"/>
    </row>
    <row r="327" spans="1:13" ht="13.5" x14ac:dyDescent="0.25">
      <c r="B327" s="901"/>
      <c r="C327" s="773"/>
      <c r="D327" s="773"/>
      <c r="E327" s="774"/>
      <c r="F327" s="774"/>
      <c r="G327" s="774"/>
      <c r="H327" s="774"/>
      <c r="I327" s="774"/>
      <c r="J327" s="774"/>
      <c r="K327" s="774"/>
    </row>
    <row r="328" spans="1:13" ht="13.5" x14ac:dyDescent="0.25">
      <c r="A328" s="902" t="s">
        <v>549</v>
      </c>
      <c r="B328" s="901"/>
      <c r="C328" s="773"/>
      <c r="D328" s="773"/>
      <c r="E328" s="774"/>
      <c r="F328" s="774"/>
      <c r="G328" s="774"/>
      <c r="H328" s="774"/>
      <c r="I328" s="774"/>
      <c r="J328" s="774"/>
      <c r="K328" s="774"/>
    </row>
    <row r="329" spans="1:13" ht="13.5" x14ac:dyDescent="0.25">
      <c r="A329" s="903" t="s">
        <v>1150</v>
      </c>
      <c r="B329" s="904"/>
      <c r="C329" s="776"/>
      <c r="D329" s="776"/>
      <c r="E329" s="777"/>
      <c r="F329" s="777"/>
      <c r="G329" s="777"/>
      <c r="H329" s="777"/>
      <c r="I329" s="777"/>
      <c r="J329" s="777"/>
      <c r="K329" s="777"/>
    </row>
    <row r="330" spans="1:13" ht="13.5" x14ac:dyDescent="0.25">
      <c r="A330" s="905" t="s">
        <v>1151</v>
      </c>
    </row>
    <row r="331" spans="1:13" ht="13.5" x14ac:dyDescent="0.25">
      <c r="A331" s="905" t="s">
        <v>1152</v>
      </c>
    </row>
  </sheetData>
  <dataConsolidate/>
  <mergeCells count="3">
    <mergeCell ref="A2:A3"/>
    <mergeCell ref="B2:B5"/>
    <mergeCell ref="C2:K2"/>
  </mergeCells>
  <phoneticPr fontId="3" type="noConversion"/>
  <pageMargins left="0.75" right="0.75" top="1" bottom="1" header="0.5" footer="0.5"/>
  <pageSetup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6">
    <tabColor indexed="44"/>
    <pageSetUpPr fitToPage="1"/>
  </sheetPr>
  <dimension ref="A1:P96"/>
  <sheetViews>
    <sheetView showGridLines="0" workbookViewId="0">
      <pane xSplit="2" ySplit="5" topLeftCell="C6" activePane="bottomRight" state="frozen"/>
      <selection activeCell="M17" sqref="M17:M63"/>
      <selection pane="topRight" activeCell="M17" sqref="M17:M63"/>
      <selection pane="bottomLeft" activeCell="M17" sqref="M17:M63"/>
      <selection pane="bottomRight" activeCell="Q35" sqref="Q35"/>
    </sheetView>
  </sheetViews>
  <sheetFormatPr defaultRowHeight="12.75" x14ac:dyDescent="0.25"/>
  <cols>
    <col min="1" max="1" width="30.7109375" style="5" customWidth="1"/>
    <col min="2" max="2" width="3.140625" style="58" customWidth="1"/>
    <col min="3" max="13" width="8.7109375" style="5" customWidth="1"/>
    <col min="14" max="14" width="8.7109375" style="1130"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
        <v>2501</v>
      </c>
      <c r="B1" s="5"/>
      <c r="C1" s="58"/>
    </row>
    <row r="2" spans="1:14" ht="38.25" x14ac:dyDescent="0.25">
      <c r="A2" s="1213" t="s">
        <v>250</v>
      </c>
      <c r="B2" s="1213" t="s">
        <v>332</v>
      </c>
      <c r="C2" s="1210" t="s">
        <v>2483</v>
      </c>
      <c r="D2" s="1211"/>
      <c r="E2" s="1211"/>
      <c r="F2" s="1211"/>
      <c r="G2" s="1211"/>
      <c r="H2" s="1211"/>
      <c r="I2" s="1211"/>
      <c r="J2" s="1211"/>
      <c r="K2" s="1212"/>
      <c r="L2" s="169" t="s">
        <v>2484</v>
      </c>
      <c r="M2" s="170" t="s">
        <v>2485</v>
      </c>
    </row>
    <row r="3" spans="1:14" ht="25.5" x14ac:dyDescent="0.25">
      <c r="A3" s="1214"/>
      <c r="B3" s="1214"/>
      <c r="C3" s="62" t="s">
        <v>313</v>
      </c>
      <c r="D3" s="10" t="s">
        <v>384</v>
      </c>
      <c r="E3" s="10" t="s">
        <v>378</v>
      </c>
      <c r="F3" s="10" t="s">
        <v>380</v>
      </c>
      <c r="G3" s="10" t="s">
        <v>382</v>
      </c>
      <c r="H3" s="10" t="s">
        <v>386</v>
      </c>
      <c r="I3" s="11" t="s">
        <v>376</v>
      </c>
      <c r="J3" s="11" t="s">
        <v>388</v>
      </c>
      <c r="K3" s="11" t="s">
        <v>243</v>
      </c>
      <c r="L3" s="11" t="s">
        <v>243</v>
      </c>
      <c r="M3" s="13" t="s">
        <v>243</v>
      </c>
    </row>
    <row r="4" spans="1:14" x14ac:dyDescent="0.25">
      <c r="A4" s="1214"/>
      <c r="B4" s="1214"/>
      <c r="C4" s="65"/>
      <c r="D4" s="15">
        <v>3</v>
      </c>
      <c r="E4" s="15">
        <v>4</v>
      </c>
      <c r="F4" s="15">
        <v>5</v>
      </c>
      <c r="G4" s="15">
        <v>6</v>
      </c>
      <c r="H4" s="15">
        <v>7</v>
      </c>
      <c r="I4" s="15">
        <v>8</v>
      </c>
      <c r="J4" s="15">
        <v>9</v>
      </c>
      <c r="K4" s="15">
        <v>10</v>
      </c>
      <c r="L4" s="15"/>
      <c r="M4" s="17"/>
    </row>
    <row r="5" spans="1:14" x14ac:dyDescent="0.25">
      <c r="A5" s="66" t="s">
        <v>637</v>
      </c>
      <c r="B5" s="104"/>
      <c r="C5" s="67" t="s">
        <v>577</v>
      </c>
      <c r="D5" s="68" t="s">
        <v>578</v>
      </c>
      <c r="E5" s="68" t="s">
        <v>579</v>
      </c>
      <c r="F5" s="69" t="s">
        <v>580</v>
      </c>
      <c r="G5" s="69" t="s">
        <v>581</v>
      </c>
      <c r="H5" s="69" t="s">
        <v>582</v>
      </c>
      <c r="I5" s="70" t="s">
        <v>583</v>
      </c>
      <c r="J5" s="70" t="s">
        <v>584</v>
      </c>
      <c r="K5" s="70" t="s">
        <v>585</v>
      </c>
      <c r="L5" s="70"/>
      <c r="M5" s="71"/>
    </row>
    <row r="6" spans="1:14" ht="12.75" customHeight="1" x14ac:dyDescent="0.25">
      <c r="A6" s="138" t="s">
        <v>721</v>
      </c>
      <c r="B6" s="73"/>
      <c r="C6" s="74"/>
      <c r="D6" s="75"/>
      <c r="E6" s="75"/>
      <c r="F6" s="75"/>
      <c r="G6" s="75"/>
      <c r="H6" s="75"/>
      <c r="I6" s="75"/>
      <c r="J6" s="75"/>
      <c r="K6" s="75"/>
      <c r="L6" s="75"/>
      <c r="M6" s="76"/>
    </row>
    <row r="7" spans="1:14" ht="12.75" customHeight="1" x14ac:dyDescent="0.25">
      <c r="A7" s="138" t="s">
        <v>722</v>
      </c>
      <c r="B7" s="73"/>
      <c r="C7" s="126"/>
      <c r="D7" s="75"/>
      <c r="E7" s="75"/>
      <c r="F7" s="75"/>
      <c r="G7" s="75"/>
      <c r="H7" s="75"/>
      <c r="I7" s="75"/>
      <c r="J7" s="75"/>
      <c r="K7" s="75"/>
      <c r="L7" s="75"/>
      <c r="M7" s="76"/>
    </row>
    <row r="8" spans="1:14" ht="12.75" customHeight="1" x14ac:dyDescent="0.25">
      <c r="A8" s="128" t="s">
        <v>738</v>
      </c>
      <c r="B8" s="73"/>
      <c r="C8" s="129">
        <v>4136698.7787096165</v>
      </c>
      <c r="D8" s="109">
        <v>0</v>
      </c>
      <c r="E8" s="109">
        <v>0</v>
      </c>
      <c r="F8" s="109">
        <v>0</v>
      </c>
      <c r="G8" s="109">
        <v>0</v>
      </c>
      <c r="H8" s="109">
        <v>0</v>
      </c>
      <c r="I8" s="109">
        <v>-3353338.769121666</v>
      </c>
      <c r="J8" s="75">
        <v>-3353338.769121666</v>
      </c>
      <c r="K8" s="75">
        <v>783360.00958795054</v>
      </c>
      <c r="L8" s="109">
        <v>5091919.0354598463</v>
      </c>
      <c r="M8" s="110">
        <v>12115392.658959435</v>
      </c>
    </row>
    <row r="9" spans="1:14" ht="12.75" customHeight="1" x14ac:dyDescent="0.25">
      <c r="A9" s="128" t="s">
        <v>739</v>
      </c>
      <c r="B9" s="73">
        <v>1</v>
      </c>
      <c r="C9" s="130">
        <v>1356000</v>
      </c>
      <c r="D9" s="131">
        <v>0</v>
      </c>
      <c r="E9" s="131">
        <v>0</v>
      </c>
      <c r="F9" s="131">
        <v>0</v>
      </c>
      <c r="G9" s="131">
        <v>0</v>
      </c>
      <c r="H9" s="131">
        <v>0</v>
      </c>
      <c r="I9" s="131">
        <v>3.6299999998882413</v>
      </c>
      <c r="J9" s="171">
        <v>3.6299999998882413</v>
      </c>
      <c r="K9" s="171">
        <v>1356003.63</v>
      </c>
      <c r="L9" s="131">
        <v>1356000</v>
      </c>
      <c r="M9" s="132">
        <v>1356000</v>
      </c>
    </row>
    <row r="10" spans="1:14" ht="12.75" customHeight="1" x14ac:dyDescent="0.25">
      <c r="A10" s="128" t="s">
        <v>740</v>
      </c>
      <c r="B10" s="73">
        <v>1</v>
      </c>
      <c r="C10" s="130">
        <v>0</v>
      </c>
      <c r="D10" s="131">
        <v>0</v>
      </c>
      <c r="E10" s="131">
        <v>0</v>
      </c>
      <c r="F10" s="131">
        <v>0</v>
      </c>
      <c r="G10" s="131">
        <v>0</v>
      </c>
      <c r="H10" s="131">
        <v>0</v>
      </c>
      <c r="I10" s="131">
        <v>390231.58</v>
      </c>
      <c r="J10" s="171">
        <v>390231.58</v>
      </c>
      <c r="K10" s="171">
        <v>390231.58</v>
      </c>
      <c r="L10" s="131">
        <v>413645.47480000003</v>
      </c>
      <c r="M10" s="132">
        <v>438464.20328800008</v>
      </c>
    </row>
    <row r="11" spans="1:14" ht="12.75" customHeight="1" x14ac:dyDescent="0.25">
      <c r="A11" s="128" t="s">
        <v>741</v>
      </c>
      <c r="B11" s="73"/>
      <c r="C11" s="129">
        <v>1393491.3647424004</v>
      </c>
      <c r="D11" s="109">
        <v>0</v>
      </c>
      <c r="E11" s="109">
        <v>0</v>
      </c>
      <c r="F11" s="109">
        <v>0</v>
      </c>
      <c r="G11" s="109">
        <v>0</v>
      </c>
      <c r="H11" s="109">
        <v>0</v>
      </c>
      <c r="I11" s="109">
        <v>765289.63525759964</v>
      </c>
      <c r="J11" s="75">
        <v>765289.63525759964</v>
      </c>
      <c r="K11" s="75">
        <v>2158781</v>
      </c>
      <c r="L11" s="109">
        <v>2288307.8600000003</v>
      </c>
      <c r="M11" s="110">
        <v>2425606.3316000006</v>
      </c>
    </row>
    <row r="12" spans="1:14" ht="12.75" customHeight="1" x14ac:dyDescent="0.25">
      <c r="A12" s="128" t="s">
        <v>742</v>
      </c>
      <c r="B12" s="73"/>
      <c r="C12" s="129">
        <v>0</v>
      </c>
      <c r="D12" s="109">
        <v>0</v>
      </c>
      <c r="E12" s="109">
        <v>0</v>
      </c>
      <c r="F12" s="109">
        <v>0</v>
      </c>
      <c r="G12" s="109">
        <v>0</v>
      </c>
      <c r="H12" s="109">
        <v>0</v>
      </c>
      <c r="I12" s="109">
        <v>0</v>
      </c>
      <c r="J12" s="75">
        <v>0</v>
      </c>
      <c r="K12" s="75">
        <v>0</v>
      </c>
      <c r="L12" s="109">
        <v>0</v>
      </c>
      <c r="M12" s="110">
        <v>0</v>
      </c>
    </row>
    <row r="13" spans="1:14" ht="12.75" customHeight="1" x14ac:dyDescent="0.25">
      <c r="A13" s="128" t="s">
        <v>743</v>
      </c>
      <c r="B13" s="73"/>
      <c r="C13" s="129">
        <v>1264629.4848000002</v>
      </c>
      <c r="D13" s="109">
        <v>0</v>
      </c>
      <c r="E13" s="109">
        <v>0</v>
      </c>
      <c r="F13" s="109">
        <v>0</v>
      </c>
      <c r="G13" s="109">
        <v>0</v>
      </c>
      <c r="H13" s="109">
        <v>0</v>
      </c>
      <c r="I13" s="109">
        <v>-385373.48480000021</v>
      </c>
      <c r="J13" s="75">
        <v>-385373.48480000021</v>
      </c>
      <c r="K13" s="75">
        <v>879256</v>
      </c>
      <c r="L13" s="109">
        <v>932011.3600000001</v>
      </c>
      <c r="M13" s="110">
        <v>987932.04160000011</v>
      </c>
      <c r="N13" s="1168"/>
    </row>
    <row r="14" spans="1:14" ht="12.75" customHeight="1" x14ac:dyDescent="0.25">
      <c r="A14" s="162" t="s">
        <v>613</v>
      </c>
      <c r="B14" s="79"/>
      <c r="C14" s="80">
        <v>8150819.6282520164</v>
      </c>
      <c r="D14" s="81">
        <v>0</v>
      </c>
      <c r="E14" s="81">
        <v>0</v>
      </c>
      <c r="F14" s="81">
        <v>0</v>
      </c>
      <c r="G14" s="81">
        <v>0</v>
      </c>
      <c r="H14" s="81">
        <v>0</v>
      </c>
      <c r="I14" s="81">
        <v>-2583187.4086640668</v>
      </c>
      <c r="J14" s="81">
        <v>-2583187.4086640668</v>
      </c>
      <c r="K14" s="81">
        <v>5567632.21958795</v>
      </c>
      <c r="L14" s="81">
        <v>10081883.730259847</v>
      </c>
      <c r="M14" s="82">
        <v>17323395.235447437</v>
      </c>
      <c r="N14" s="1167"/>
    </row>
    <row r="15" spans="1:14" ht="5.0999999999999996" customHeight="1" x14ac:dyDescent="0.25">
      <c r="A15" s="135"/>
      <c r="B15" s="73"/>
      <c r="C15" s="74"/>
      <c r="D15" s="75"/>
      <c r="E15" s="75"/>
      <c r="F15" s="75"/>
      <c r="G15" s="75"/>
      <c r="H15" s="75"/>
      <c r="I15" s="75"/>
      <c r="J15" s="75"/>
      <c r="K15" s="75"/>
      <c r="L15" s="75"/>
      <c r="M15" s="76"/>
    </row>
    <row r="16" spans="1:14" ht="12.75" customHeight="1" x14ac:dyDescent="0.25">
      <c r="A16" s="138" t="s">
        <v>744</v>
      </c>
      <c r="B16" s="73"/>
      <c r="C16" s="74"/>
      <c r="D16" s="75"/>
      <c r="E16" s="75"/>
      <c r="F16" s="75"/>
      <c r="G16" s="75"/>
      <c r="H16" s="75"/>
      <c r="I16" s="75"/>
      <c r="J16" s="75"/>
      <c r="K16" s="75"/>
      <c r="L16" s="75"/>
      <c r="M16" s="76"/>
    </row>
    <row r="17" spans="1:16" ht="12.75" customHeight="1" x14ac:dyDescent="0.25">
      <c r="A17" s="128" t="s">
        <v>745</v>
      </c>
      <c r="B17" s="73"/>
      <c r="C17" s="129">
        <v>0</v>
      </c>
      <c r="D17" s="129">
        <v>0</v>
      </c>
      <c r="E17" s="129">
        <v>0</v>
      </c>
      <c r="F17" s="129">
        <v>0</v>
      </c>
      <c r="G17" s="129">
        <v>0</v>
      </c>
      <c r="H17" s="129">
        <v>0</v>
      </c>
      <c r="I17" s="129">
        <v>0</v>
      </c>
      <c r="J17" s="75">
        <v>0</v>
      </c>
      <c r="K17" s="75">
        <v>0</v>
      </c>
      <c r="L17" s="109">
        <v>0</v>
      </c>
      <c r="M17" s="110">
        <v>0</v>
      </c>
    </row>
    <row r="18" spans="1:16" ht="12.75" customHeight="1" x14ac:dyDescent="0.25">
      <c r="A18" s="128" t="s">
        <v>746</v>
      </c>
      <c r="B18" s="73"/>
      <c r="C18" s="129">
        <v>0</v>
      </c>
      <c r="D18" s="129">
        <v>0</v>
      </c>
      <c r="E18" s="129">
        <v>0</v>
      </c>
      <c r="F18" s="129">
        <v>0</v>
      </c>
      <c r="G18" s="129">
        <v>0</v>
      </c>
      <c r="H18" s="129">
        <v>0</v>
      </c>
      <c r="I18" s="129">
        <v>0</v>
      </c>
      <c r="J18" s="75">
        <v>0</v>
      </c>
      <c r="K18" s="75">
        <v>0</v>
      </c>
      <c r="L18" s="109">
        <v>0</v>
      </c>
      <c r="M18" s="110">
        <v>0</v>
      </c>
    </row>
    <row r="19" spans="1:16" ht="12.75" customHeight="1" x14ac:dyDescent="0.25">
      <c r="A19" s="128" t="s">
        <v>747</v>
      </c>
      <c r="B19" s="73"/>
      <c r="C19" s="129">
        <v>0</v>
      </c>
      <c r="D19" s="129">
        <v>0</v>
      </c>
      <c r="E19" s="129">
        <v>0</v>
      </c>
      <c r="F19" s="129">
        <v>0</v>
      </c>
      <c r="G19" s="129">
        <v>0</v>
      </c>
      <c r="H19" s="129">
        <v>0</v>
      </c>
      <c r="I19" s="129">
        <v>0</v>
      </c>
      <c r="J19" s="75">
        <v>0</v>
      </c>
      <c r="K19" s="75">
        <v>0</v>
      </c>
      <c r="L19" s="109">
        <v>0</v>
      </c>
      <c r="M19" s="110">
        <v>0</v>
      </c>
    </row>
    <row r="20" spans="1:16" ht="12.75" customHeight="1" x14ac:dyDescent="0.25">
      <c r="A20" s="128" t="s">
        <v>1104</v>
      </c>
      <c r="B20" s="73"/>
      <c r="C20" s="129">
        <v>0</v>
      </c>
      <c r="D20" s="129">
        <v>0</v>
      </c>
      <c r="E20" s="129">
        <v>0</v>
      </c>
      <c r="F20" s="129">
        <v>0</v>
      </c>
      <c r="G20" s="129">
        <v>0</v>
      </c>
      <c r="H20" s="129">
        <v>0</v>
      </c>
      <c r="I20" s="129">
        <v>0</v>
      </c>
      <c r="J20" s="75">
        <v>0</v>
      </c>
      <c r="K20" s="75">
        <v>0</v>
      </c>
      <c r="L20" s="109">
        <v>0</v>
      </c>
      <c r="M20" s="110">
        <v>0</v>
      </c>
    </row>
    <row r="21" spans="1:16" ht="12.75" customHeight="1" x14ac:dyDescent="0.25">
      <c r="A21" s="128" t="s">
        <v>748</v>
      </c>
      <c r="B21" s="73">
        <v>1</v>
      </c>
      <c r="C21" s="130">
        <v>3633614</v>
      </c>
      <c r="D21" s="131">
        <v>0</v>
      </c>
      <c r="E21" s="131">
        <v>0</v>
      </c>
      <c r="F21" s="131">
        <v>0</v>
      </c>
      <c r="G21" s="131">
        <v>0</v>
      </c>
      <c r="H21" s="131">
        <v>0</v>
      </c>
      <c r="I21" s="131">
        <v>380419.33999999939</v>
      </c>
      <c r="J21" s="131">
        <v>380419.33999999939</v>
      </c>
      <c r="K21" s="131">
        <v>4014033.3399999994</v>
      </c>
      <c r="L21" s="131">
        <v>3598220.8539999994</v>
      </c>
      <c r="M21" s="132">
        <v>3159954.493755999</v>
      </c>
    </row>
    <row r="22" spans="1:16" ht="12.75" customHeight="1" x14ac:dyDescent="0.25">
      <c r="A22" s="128" t="s">
        <v>749</v>
      </c>
      <c r="B22" s="73"/>
      <c r="C22" s="129">
        <v>0</v>
      </c>
      <c r="D22" s="129">
        <v>0</v>
      </c>
      <c r="E22" s="129">
        <v>0</v>
      </c>
      <c r="F22" s="129">
        <v>0</v>
      </c>
      <c r="G22" s="129">
        <v>0</v>
      </c>
      <c r="H22" s="129">
        <v>0</v>
      </c>
      <c r="I22" s="129">
        <v>0</v>
      </c>
      <c r="J22" s="75">
        <v>0</v>
      </c>
      <c r="K22" s="75">
        <v>0</v>
      </c>
      <c r="L22" s="109">
        <v>0</v>
      </c>
      <c r="M22" s="110">
        <v>0</v>
      </c>
    </row>
    <row r="23" spans="1:16" ht="12.75" customHeight="1" x14ac:dyDescent="0.25">
      <c r="A23" s="128" t="s">
        <v>750</v>
      </c>
      <c r="B23" s="73"/>
      <c r="C23" s="129">
        <v>0</v>
      </c>
      <c r="D23" s="129">
        <v>0</v>
      </c>
      <c r="E23" s="129">
        <v>0</v>
      </c>
      <c r="F23" s="129">
        <v>0</v>
      </c>
      <c r="G23" s="129">
        <v>0</v>
      </c>
      <c r="H23" s="129">
        <v>0</v>
      </c>
      <c r="I23" s="129">
        <v>0</v>
      </c>
      <c r="J23" s="75">
        <v>0</v>
      </c>
      <c r="K23" s="75">
        <v>0</v>
      </c>
      <c r="L23" s="109">
        <v>0</v>
      </c>
      <c r="M23" s="110">
        <v>0</v>
      </c>
    </row>
    <row r="24" spans="1:16" ht="12.75" customHeight="1" x14ac:dyDescent="0.25">
      <c r="A24" s="128" t="s">
        <v>751</v>
      </c>
      <c r="B24" s="73"/>
      <c r="C24" s="129">
        <v>47406</v>
      </c>
      <c r="D24" s="109">
        <v>0</v>
      </c>
      <c r="E24" s="109">
        <v>0</v>
      </c>
      <c r="F24" s="109">
        <v>0</v>
      </c>
      <c r="G24" s="109">
        <v>0</v>
      </c>
      <c r="H24" s="109">
        <v>0</v>
      </c>
      <c r="I24" s="109">
        <v>33023</v>
      </c>
      <c r="J24" s="75">
        <v>33023</v>
      </c>
      <c r="K24" s="75">
        <v>80429</v>
      </c>
      <c r="L24" s="109">
        <v>80429</v>
      </c>
      <c r="M24" s="110">
        <v>80429</v>
      </c>
    </row>
    <row r="25" spans="1:16" ht="12.75" customHeight="1" x14ac:dyDescent="0.25">
      <c r="A25" s="128" t="s">
        <v>752</v>
      </c>
      <c r="B25" s="73"/>
      <c r="C25" s="129">
        <v>0</v>
      </c>
      <c r="D25" s="129">
        <v>0</v>
      </c>
      <c r="E25" s="129">
        <v>0</v>
      </c>
      <c r="F25" s="129">
        <v>0</v>
      </c>
      <c r="G25" s="129">
        <v>0</v>
      </c>
      <c r="H25" s="129">
        <v>0</v>
      </c>
      <c r="I25" s="109">
        <v>7281016</v>
      </c>
      <c r="J25" s="75">
        <v>7281016</v>
      </c>
      <c r="K25" s="75">
        <v>7281016</v>
      </c>
      <c r="L25" s="109">
        <v>7717876.96</v>
      </c>
      <c r="M25" s="110">
        <v>8180949.5776000004</v>
      </c>
    </row>
    <row r="26" spans="1:16" ht="12.75" customHeight="1" x14ac:dyDescent="0.25">
      <c r="A26" s="162" t="s">
        <v>614</v>
      </c>
      <c r="B26" s="79"/>
      <c r="C26" s="80">
        <v>3681020</v>
      </c>
      <c r="D26" s="81">
        <v>0</v>
      </c>
      <c r="E26" s="81">
        <v>0</v>
      </c>
      <c r="F26" s="81">
        <v>0</v>
      </c>
      <c r="G26" s="81">
        <v>0</v>
      </c>
      <c r="H26" s="81">
        <v>0</v>
      </c>
      <c r="I26" s="81">
        <v>7694458.3399999999</v>
      </c>
      <c r="J26" s="81">
        <v>7694458.3399999999</v>
      </c>
      <c r="K26" s="81">
        <v>11375478.34</v>
      </c>
      <c r="L26" s="81">
        <v>11396526.813999999</v>
      </c>
      <c r="M26" s="82">
        <v>11421333.071355999</v>
      </c>
      <c r="N26" s="1167"/>
    </row>
    <row r="27" spans="1:16" ht="12.75" customHeight="1" x14ac:dyDescent="0.25">
      <c r="A27" s="162" t="s">
        <v>753</v>
      </c>
      <c r="B27" s="79"/>
      <c r="C27" s="80">
        <v>11831839.628252016</v>
      </c>
      <c r="D27" s="81">
        <v>0</v>
      </c>
      <c r="E27" s="81">
        <v>0</v>
      </c>
      <c r="F27" s="81">
        <v>0</v>
      </c>
      <c r="G27" s="81">
        <v>0</v>
      </c>
      <c r="H27" s="81">
        <v>0</v>
      </c>
      <c r="I27" s="81">
        <v>5111270.9313359335</v>
      </c>
      <c r="J27" s="81">
        <v>5111270.9313359335</v>
      </c>
      <c r="K27" s="81">
        <v>16943110.559587948</v>
      </c>
      <c r="L27" s="81">
        <v>21478410.544259846</v>
      </c>
      <c r="M27" s="82">
        <v>28744728.306803435</v>
      </c>
      <c r="N27" s="1166"/>
      <c r="O27" s="48"/>
    </row>
    <row r="28" spans="1:16" ht="5.0999999999999996" customHeight="1" x14ac:dyDescent="0.25">
      <c r="A28" s="135"/>
      <c r="B28" s="73"/>
      <c r="C28" s="74"/>
      <c r="D28" s="75"/>
      <c r="E28" s="75"/>
      <c r="F28" s="75"/>
      <c r="G28" s="75"/>
      <c r="H28" s="75"/>
      <c r="I28" s="75"/>
      <c r="J28" s="75"/>
      <c r="K28" s="75"/>
      <c r="L28" s="75"/>
      <c r="M28" s="76"/>
    </row>
    <row r="29" spans="1:16" ht="12.75" customHeight="1" x14ac:dyDescent="0.25">
      <c r="A29" s="138" t="s">
        <v>754</v>
      </c>
      <c r="B29" s="73"/>
      <c r="C29" s="74"/>
      <c r="D29" s="75"/>
      <c r="E29" s="75"/>
      <c r="F29" s="75"/>
      <c r="G29" s="75"/>
      <c r="H29" s="75"/>
      <c r="I29" s="75"/>
      <c r="J29" s="75"/>
      <c r="K29" s="75"/>
      <c r="L29" s="75"/>
      <c r="M29" s="76"/>
      <c r="O29" s="252"/>
      <c r="P29" s="252"/>
    </row>
    <row r="30" spans="1:16" ht="12.75" customHeight="1" x14ac:dyDescent="0.25">
      <c r="A30" s="138" t="s">
        <v>755</v>
      </c>
      <c r="B30" s="114"/>
      <c r="C30" s="74"/>
      <c r="D30" s="75"/>
      <c r="E30" s="75"/>
      <c r="F30" s="75"/>
      <c r="G30" s="75"/>
      <c r="H30" s="75"/>
      <c r="I30" s="75"/>
      <c r="J30" s="75"/>
      <c r="K30" s="75"/>
      <c r="L30" s="75"/>
      <c r="M30" s="76"/>
    </row>
    <row r="31" spans="1:16" ht="12.75" customHeight="1" x14ac:dyDescent="0.25">
      <c r="A31" s="128" t="s">
        <v>756</v>
      </c>
      <c r="B31" s="73"/>
      <c r="C31" s="129">
        <v>0</v>
      </c>
      <c r="D31" s="129">
        <v>0</v>
      </c>
      <c r="E31" s="129">
        <v>0</v>
      </c>
      <c r="F31" s="129">
        <v>0</v>
      </c>
      <c r="G31" s="129">
        <v>0</v>
      </c>
      <c r="H31" s="129">
        <v>0</v>
      </c>
      <c r="I31" s="129">
        <v>0</v>
      </c>
      <c r="J31" s="75">
        <v>0</v>
      </c>
      <c r="K31" s="75">
        <v>0</v>
      </c>
      <c r="L31" s="109">
        <v>0</v>
      </c>
      <c r="M31" s="110">
        <v>0</v>
      </c>
    </row>
    <row r="32" spans="1:16" ht="12.75" customHeight="1" x14ac:dyDescent="0.25">
      <c r="A32" s="128" t="s">
        <v>609</v>
      </c>
      <c r="B32" s="73"/>
      <c r="C32" s="130">
        <v>78000</v>
      </c>
      <c r="D32" s="131">
        <v>0</v>
      </c>
      <c r="E32" s="131">
        <v>0</v>
      </c>
      <c r="F32" s="131">
        <v>0</v>
      </c>
      <c r="G32" s="131">
        <v>0</v>
      </c>
      <c r="H32" s="131">
        <v>0</v>
      </c>
      <c r="I32" s="131">
        <v>-25702</v>
      </c>
      <c r="J32" s="131">
        <v>-25702</v>
      </c>
      <c r="K32" s="131">
        <v>52298</v>
      </c>
      <c r="L32" s="131">
        <v>50000</v>
      </c>
      <c r="M32" s="132">
        <v>48000</v>
      </c>
    </row>
    <row r="33" spans="1:15" ht="12.75" customHeight="1" x14ac:dyDescent="0.25">
      <c r="A33" s="128" t="s">
        <v>757</v>
      </c>
      <c r="B33" s="73"/>
      <c r="C33" s="129">
        <v>0</v>
      </c>
      <c r="D33" s="129">
        <v>0</v>
      </c>
      <c r="E33" s="129">
        <v>0</v>
      </c>
      <c r="F33" s="129">
        <v>0</v>
      </c>
      <c r="G33" s="129">
        <v>0</v>
      </c>
      <c r="H33" s="129">
        <v>0</v>
      </c>
      <c r="I33" s="129">
        <v>0</v>
      </c>
      <c r="J33" s="75">
        <v>0</v>
      </c>
      <c r="K33" s="75">
        <v>0</v>
      </c>
      <c r="L33" s="109">
        <v>0</v>
      </c>
      <c r="M33" s="110">
        <v>0</v>
      </c>
    </row>
    <row r="34" spans="1:15" ht="12.75" customHeight="1" x14ac:dyDescent="0.25">
      <c r="A34" s="128" t="s">
        <v>758</v>
      </c>
      <c r="B34" s="73"/>
      <c r="C34" s="130">
        <v>8616814.6597400252</v>
      </c>
      <c r="D34" s="131">
        <v>0</v>
      </c>
      <c r="E34" s="131">
        <v>0</v>
      </c>
      <c r="F34" s="131">
        <v>0</v>
      </c>
      <c r="G34" s="131">
        <v>0</v>
      </c>
      <c r="H34" s="131">
        <v>0</v>
      </c>
      <c r="I34" s="131">
        <v>-1154603.5034160651</v>
      </c>
      <c r="J34" s="131">
        <v>-1154603.5034160651</v>
      </c>
      <c r="K34" s="131">
        <v>7462211.1563239601</v>
      </c>
      <c r="L34" s="131">
        <v>7302197.1680000005</v>
      </c>
      <c r="M34" s="132">
        <v>7420328.9980800012</v>
      </c>
    </row>
    <row r="35" spans="1:15" ht="12.75" customHeight="1" x14ac:dyDescent="0.25">
      <c r="A35" s="128" t="s">
        <v>759</v>
      </c>
      <c r="B35" s="73"/>
      <c r="C35" s="129">
        <v>2264542.4229120002</v>
      </c>
      <c r="D35" s="109">
        <v>0</v>
      </c>
      <c r="E35" s="109">
        <v>0</v>
      </c>
      <c r="F35" s="109">
        <v>0</v>
      </c>
      <c r="G35" s="109">
        <v>0</v>
      </c>
      <c r="H35" s="109">
        <v>0</v>
      </c>
      <c r="I35" s="109">
        <v>1014042.5770879998</v>
      </c>
      <c r="J35" s="75">
        <v>1014042.5770879998</v>
      </c>
      <c r="K35" s="75">
        <v>3278585</v>
      </c>
      <c r="L35" s="109">
        <v>3475300.1</v>
      </c>
      <c r="M35" s="110">
        <v>3683818.1060000001</v>
      </c>
    </row>
    <row r="36" spans="1:15" ht="12.75" customHeight="1" x14ac:dyDescent="0.25">
      <c r="A36" s="162" t="s">
        <v>615</v>
      </c>
      <c r="B36" s="79"/>
      <c r="C36" s="80">
        <v>10959357.082652025</v>
      </c>
      <c r="D36" s="81">
        <v>0</v>
      </c>
      <c r="E36" s="81">
        <v>0</v>
      </c>
      <c r="F36" s="81">
        <v>0</v>
      </c>
      <c r="G36" s="81">
        <v>0</v>
      </c>
      <c r="H36" s="81">
        <v>0</v>
      </c>
      <c r="I36" s="81">
        <v>-166262.92632806534</v>
      </c>
      <c r="J36" s="81">
        <v>-166262.92632806534</v>
      </c>
      <c r="K36" s="81">
        <v>10793094.15632396</v>
      </c>
      <c r="L36" s="81">
        <v>10827497.268000001</v>
      </c>
      <c r="M36" s="82">
        <v>11152147.104080001</v>
      </c>
      <c r="N36" s="1166"/>
      <c r="O36" s="48"/>
    </row>
    <row r="37" spans="1:15" ht="5.0999999999999996" customHeight="1" x14ac:dyDescent="0.25">
      <c r="A37" s="135"/>
      <c r="B37" s="73"/>
      <c r="C37" s="74"/>
      <c r="D37" s="75"/>
      <c r="E37" s="75"/>
      <c r="F37" s="75"/>
      <c r="G37" s="75"/>
      <c r="H37" s="75"/>
      <c r="I37" s="75"/>
      <c r="J37" s="75"/>
      <c r="K37" s="75"/>
      <c r="L37" s="75"/>
      <c r="M37" s="76"/>
    </row>
    <row r="38" spans="1:15" ht="12.75" customHeight="1" x14ac:dyDescent="0.25">
      <c r="A38" s="138" t="s">
        <v>760</v>
      </c>
      <c r="B38" s="73"/>
      <c r="C38" s="74"/>
      <c r="D38" s="75"/>
      <c r="E38" s="75"/>
      <c r="F38" s="75"/>
      <c r="G38" s="75"/>
      <c r="H38" s="75"/>
      <c r="I38" s="75"/>
      <c r="J38" s="75"/>
      <c r="K38" s="75"/>
      <c r="L38" s="75"/>
      <c r="M38" s="76"/>
    </row>
    <row r="39" spans="1:15" ht="12.75" customHeight="1" x14ac:dyDescent="0.25">
      <c r="A39" s="128" t="s">
        <v>609</v>
      </c>
      <c r="B39" s="73">
        <v>1</v>
      </c>
      <c r="C39" s="130">
        <v>0</v>
      </c>
      <c r="D39" s="131">
        <v>0</v>
      </c>
      <c r="E39" s="131">
        <v>0</v>
      </c>
      <c r="F39" s="131">
        <v>0</v>
      </c>
      <c r="G39" s="131">
        <v>0</v>
      </c>
      <c r="H39" s="131">
        <v>0</v>
      </c>
      <c r="I39" s="131">
        <v>52711</v>
      </c>
      <c r="J39" s="131">
        <v>52711</v>
      </c>
      <c r="K39" s="131">
        <v>52711</v>
      </c>
      <c r="L39" s="131">
        <v>4711</v>
      </c>
      <c r="M39" s="132">
        <v>4711</v>
      </c>
    </row>
    <row r="40" spans="1:15" ht="12.75" customHeight="1" x14ac:dyDescent="0.25">
      <c r="A40" s="128" t="s">
        <v>759</v>
      </c>
      <c r="B40" s="73">
        <v>1</v>
      </c>
      <c r="C40" s="130">
        <v>12231019.785600001</v>
      </c>
      <c r="D40" s="131">
        <v>0</v>
      </c>
      <c r="E40" s="131">
        <v>0</v>
      </c>
      <c r="F40" s="131">
        <v>0</v>
      </c>
      <c r="G40" s="131">
        <v>0</v>
      </c>
      <c r="H40" s="131">
        <v>0</v>
      </c>
      <c r="I40" s="131">
        <v>2015880.497663999</v>
      </c>
      <c r="J40" s="131">
        <v>2015880.497663999</v>
      </c>
      <c r="K40" s="131">
        <v>14246900.283264</v>
      </c>
      <c r="L40" s="131">
        <v>15101714.300259842</v>
      </c>
      <c r="M40" s="132">
        <v>16007817.158275433</v>
      </c>
      <c r="N40" s="1168"/>
    </row>
    <row r="41" spans="1:15" ht="12.75" customHeight="1" x14ac:dyDescent="0.25">
      <c r="A41" s="162" t="s">
        <v>616</v>
      </c>
      <c r="B41" s="79"/>
      <c r="C41" s="80">
        <v>12231019.785600001</v>
      </c>
      <c r="D41" s="81">
        <v>0</v>
      </c>
      <c r="E41" s="81">
        <v>0</v>
      </c>
      <c r="F41" s="81">
        <v>0</v>
      </c>
      <c r="G41" s="81">
        <v>0</v>
      </c>
      <c r="H41" s="81">
        <v>0</v>
      </c>
      <c r="I41" s="81">
        <v>2068591.497663999</v>
      </c>
      <c r="J41" s="81">
        <v>2068591.497663999</v>
      </c>
      <c r="K41" s="81">
        <v>14299611.283264</v>
      </c>
      <c r="L41" s="81">
        <v>15106425.300259842</v>
      </c>
      <c r="M41" s="82">
        <v>16012528.158275433</v>
      </c>
      <c r="N41" s="1166"/>
    </row>
    <row r="42" spans="1:15" ht="12.75" customHeight="1" x14ac:dyDescent="0.25">
      <c r="A42" s="162" t="s">
        <v>761</v>
      </c>
      <c r="B42" s="79"/>
      <c r="C42" s="80">
        <v>23190376.868252024</v>
      </c>
      <c r="D42" s="81">
        <v>0</v>
      </c>
      <c r="E42" s="81">
        <v>0</v>
      </c>
      <c r="F42" s="81">
        <v>0</v>
      </c>
      <c r="G42" s="81">
        <v>0</v>
      </c>
      <c r="H42" s="81">
        <v>0</v>
      </c>
      <c r="I42" s="81">
        <v>1902328.5713359336</v>
      </c>
      <c r="J42" s="81">
        <v>1902328.5713359336</v>
      </c>
      <c r="K42" s="81">
        <v>25092705.439587958</v>
      </c>
      <c r="L42" s="81">
        <v>25933922.568259843</v>
      </c>
      <c r="M42" s="82">
        <v>27164675.262355432</v>
      </c>
      <c r="N42" s="1166"/>
    </row>
    <row r="43" spans="1:15" s="48" customFormat="1" ht="5.0999999999999996" customHeight="1" x14ac:dyDescent="0.25">
      <c r="A43" s="135"/>
      <c r="B43" s="73"/>
      <c r="C43" s="74"/>
      <c r="D43" s="75"/>
      <c r="E43" s="75"/>
      <c r="F43" s="75"/>
      <c r="G43" s="75"/>
      <c r="H43" s="75"/>
      <c r="I43" s="75"/>
      <c r="J43" s="75"/>
      <c r="K43" s="75"/>
      <c r="L43" s="75"/>
      <c r="M43" s="76"/>
      <c r="N43" s="1168"/>
    </row>
    <row r="44" spans="1:15" ht="12.75" customHeight="1" x14ac:dyDescent="0.25">
      <c r="A44" s="303" t="s">
        <v>762</v>
      </c>
      <c r="B44" s="153">
        <v>2</v>
      </c>
      <c r="C44" s="535">
        <v>-11358537.240000008</v>
      </c>
      <c r="D44" s="237">
        <v>0</v>
      </c>
      <c r="E44" s="237">
        <v>0</v>
      </c>
      <c r="F44" s="237">
        <v>0</v>
      </c>
      <c r="G44" s="237">
        <v>0</v>
      </c>
      <c r="H44" s="237">
        <v>0</v>
      </c>
      <c r="I44" s="237">
        <v>3208942.36</v>
      </c>
      <c r="J44" s="237">
        <v>3208942.36</v>
      </c>
      <c r="K44" s="237">
        <v>-8149594.8800000101</v>
      </c>
      <c r="L44" s="237">
        <v>-4455512.0239999965</v>
      </c>
      <c r="M44" s="238">
        <v>1580053.0444480032</v>
      </c>
      <c r="N44" s="1166"/>
    </row>
    <row r="45" spans="1:15" ht="5.0999999999999996" customHeight="1" x14ac:dyDescent="0.25">
      <c r="A45" s="135"/>
      <c r="B45" s="73"/>
      <c r="C45" s="74"/>
      <c r="D45" s="75"/>
      <c r="E45" s="75"/>
      <c r="F45" s="75"/>
      <c r="G45" s="75"/>
      <c r="H45" s="75"/>
      <c r="I45" s="75"/>
      <c r="J45" s="75"/>
      <c r="K45" s="75"/>
      <c r="L45" s="75"/>
      <c r="M45" s="76"/>
    </row>
    <row r="46" spans="1:15" ht="12.75" customHeight="1" x14ac:dyDescent="0.25">
      <c r="A46" s="138" t="s">
        <v>763</v>
      </c>
      <c r="B46" s="73"/>
      <c r="C46" s="74"/>
      <c r="D46" s="75"/>
      <c r="E46" s="75"/>
      <c r="F46" s="75"/>
      <c r="G46" s="75"/>
      <c r="H46" s="75"/>
      <c r="I46" s="75"/>
      <c r="J46" s="75"/>
      <c r="K46" s="75"/>
      <c r="L46" s="75"/>
      <c r="M46" s="76"/>
    </row>
    <row r="47" spans="1:15" ht="12.75" customHeight="1" x14ac:dyDescent="0.25">
      <c r="A47" s="128" t="s">
        <v>764</v>
      </c>
      <c r="B47" s="73"/>
      <c r="C47" s="130">
        <v>-11358536.82</v>
      </c>
      <c r="D47" s="131">
        <v>0</v>
      </c>
      <c r="E47" s="131">
        <v>0</v>
      </c>
      <c r="F47" s="131">
        <v>0</v>
      </c>
      <c r="G47" s="131">
        <v>0</v>
      </c>
      <c r="H47" s="131">
        <v>0</v>
      </c>
      <c r="I47" s="131">
        <v>3208942.3599999994</v>
      </c>
      <c r="J47" s="131">
        <v>3208942.3599999994</v>
      </c>
      <c r="K47" s="131">
        <v>-8149594.4600000009</v>
      </c>
      <c r="L47" s="131">
        <v>-4455512.0239999965</v>
      </c>
      <c r="M47" s="132">
        <v>1580053.0444480032</v>
      </c>
    </row>
    <row r="48" spans="1:15" ht="12.75" customHeight="1" x14ac:dyDescent="0.25">
      <c r="A48" s="128" t="s">
        <v>765</v>
      </c>
      <c r="B48" s="73"/>
      <c r="C48" s="130">
        <v>0</v>
      </c>
      <c r="D48" s="131">
        <v>0</v>
      </c>
      <c r="E48" s="131">
        <v>0</v>
      </c>
      <c r="F48" s="131">
        <v>0</v>
      </c>
      <c r="G48" s="131">
        <v>0</v>
      </c>
      <c r="H48" s="131">
        <v>0</v>
      </c>
      <c r="I48" s="131">
        <v>0</v>
      </c>
      <c r="J48" s="131">
        <v>0</v>
      </c>
      <c r="K48" s="131">
        <v>0</v>
      </c>
      <c r="L48" s="131">
        <v>0</v>
      </c>
      <c r="M48" s="132">
        <v>0</v>
      </c>
      <c r="N48" s="1168"/>
    </row>
    <row r="49" spans="1:14" ht="12.75" customHeight="1" x14ac:dyDescent="0.25">
      <c r="A49" s="154" t="s">
        <v>766</v>
      </c>
      <c r="B49" s="155"/>
      <c r="C49" s="156">
        <v>-11358536.82</v>
      </c>
      <c r="D49" s="116">
        <v>0</v>
      </c>
      <c r="E49" s="116">
        <v>0</v>
      </c>
      <c r="F49" s="116">
        <v>0</v>
      </c>
      <c r="G49" s="116">
        <v>0</v>
      </c>
      <c r="H49" s="116">
        <v>0</v>
      </c>
      <c r="I49" s="116">
        <v>3208942.3599999994</v>
      </c>
      <c r="J49" s="116">
        <v>3208942.3599999994</v>
      </c>
      <c r="K49" s="116">
        <v>-8149594.4600000009</v>
      </c>
      <c r="L49" s="116">
        <v>-4455512.0239999965</v>
      </c>
      <c r="M49" s="117">
        <v>1580053.0444480032</v>
      </c>
      <c r="N49" s="1166"/>
    </row>
    <row r="50" spans="1:14" ht="12.75" customHeight="1" x14ac:dyDescent="0.25">
      <c r="A50" s="157" t="s">
        <v>549</v>
      </c>
      <c r="B50" s="93"/>
      <c r="C50" s="96"/>
      <c r="D50" s="96"/>
      <c r="E50" s="96"/>
      <c r="F50" s="96"/>
      <c r="G50" s="96"/>
      <c r="H50" s="96"/>
      <c r="I50" s="96"/>
      <c r="J50" s="96"/>
      <c r="K50" s="96"/>
      <c r="L50" s="96"/>
      <c r="M50" s="96"/>
    </row>
    <row r="51" spans="1:14" ht="12.75" customHeight="1" x14ac:dyDescent="0.25">
      <c r="A51" s="99" t="s">
        <v>1181</v>
      </c>
      <c r="B51" s="99"/>
      <c r="C51" s="99"/>
      <c r="D51" s="99"/>
      <c r="E51" s="99"/>
      <c r="F51" s="99"/>
      <c r="G51" s="99"/>
      <c r="H51" s="99"/>
      <c r="I51" s="99"/>
      <c r="J51" s="99"/>
      <c r="K51" s="99"/>
      <c r="L51" s="99"/>
      <c r="M51" s="99"/>
    </row>
    <row r="52" spans="1:14" ht="12.75" customHeight="1" x14ac:dyDescent="0.25">
      <c r="A52" s="99" t="s">
        <v>768</v>
      </c>
      <c r="B52" s="100"/>
      <c r="C52" s="100"/>
      <c r="D52" s="100"/>
      <c r="E52" s="100"/>
      <c r="F52" s="100"/>
      <c r="G52" s="100"/>
      <c r="H52" s="100"/>
      <c r="I52" s="100"/>
      <c r="J52" s="100"/>
      <c r="K52" s="100"/>
      <c r="L52" s="100"/>
      <c r="M52" s="100"/>
    </row>
    <row r="53" spans="1:14" ht="12.75" customHeight="1" x14ac:dyDescent="0.25">
      <c r="A53" s="1215" t="s">
        <v>1101</v>
      </c>
      <c r="B53" s="1215"/>
      <c r="C53" s="1215"/>
      <c r="D53" s="1215"/>
      <c r="E53" s="1215"/>
      <c r="F53" s="1215"/>
      <c r="G53" s="1215"/>
      <c r="H53" s="1215"/>
      <c r="I53" s="1215"/>
      <c r="J53" s="1215"/>
      <c r="K53" s="1215"/>
      <c r="L53" s="1215"/>
      <c r="M53" s="1215"/>
    </row>
    <row r="54" spans="1:14" ht="25.5" customHeight="1" x14ac:dyDescent="0.25">
      <c r="A54" s="1215" t="s">
        <v>1170</v>
      </c>
      <c r="B54" s="1215"/>
      <c r="C54" s="1215"/>
      <c r="D54" s="1215"/>
      <c r="E54" s="1215"/>
      <c r="F54" s="1215"/>
      <c r="G54" s="1215"/>
      <c r="H54" s="1215"/>
      <c r="I54" s="1215"/>
      <c r="J54" s="1215"/>
      <c r="K54" s="1215"/>
      <c r="L54" s="1215"/>
      <c r="M54" s="1215"/>
    </row>
    <row r="55" spans="1:14" ht="12.75" customHeight="1" x14ac:dyDescent="0.25">
      <c r="A55" s="1209" t="s">
        <v>1171</v>
      </c>
      <c r="B55" s="1209"/>
      <c r="C55" s="1209"/>
      <c r="D55" s="1209"/>
      <c r="E55" s="1209"/>
      <c r="F55" s="1209"/>
      <c r="G55" s="1209"/>
      <c r="H55" s="1209"/>
      <c r="I55" s="1209"/>
      <c r="J55" s="1209"/>
      <c r="K55" s="1209"/>
      <c r="L55" s="1209"/>
      <c r="M55" s="1209"/>
    </row>
    <row r="56" spans="1:14" ht="12.75" customHeight="1" x14ac:dyDescent="0.25">
      <c r="A56" s="1209" t="s">
        <v>1172</v>
      </c>
      <c r="B56" s="1209"/>
      <c r="C56" s="1209"/>
      <c r="D56" s="1209"/>
      <c r="E56" s="1209"/>
      <c r="F56" s="1209"/>
      <c r="G56" s="1209"/>
      <c r="H56" s="1209"/>
      <c r="I56" s="1209"/>
      <c r="J56" s="1209"/>
      <c r="K56" s="1209"/>
      <c r="L56" s="1209"/>
      <c r="M56" s="1209"/>
    </row>
    <row r="57" spans="1:14" ht="12.75" customHeight="1" x14ac:dyDescent="0.25">
      <c r="A57" s="99" t="s">
        <v>1173</v>
      </c>
      <c r="B57" s="159"/>
      <c r="C57" s="96"/>
      <c r="D57" s="96"/>
      <c r="E57" s="96"/>
      <c r="F57" s="96"/>
      <c r="G57" s="96"/>
      <c r="H57" s="96"/>
      <c r="I57" s="96"/>
      <c r="J57" s="96"/>
      <c r="K57" s="96"/>
      <c r="L57" s="96"/>
      <c r="M57" s="96"/>
    </row>
    <row r="58" spans="1:14" ht="27.75" customHeight="1" x14ac:dyDescent="0.25">
      <c r="A58" s="1209" t="s">
        <v>1174</v>
      </c>
      <c r="B58" s="1209"/>
      <c r="C58" s="1209"/>
      <c r="D58" s="1209"/>
      <c r="E58" s="1209"/>
      <c r="F58" s="1209"/>
      <c r="G58" s="1209"/>
      <c r="H58" s="1209"/>
      <c r="I58" s="1209"/>
      <c r="J58" s="1209"/>
      <c r="K58" s="1209"/>
      <c r="L58" s="1209"/>
      <c r="M58" s="1209"/>
    </row>
    <row r="59" spans="1:14" ht="12.75" customHeight="1" x14ac:dyDescent="0.25">
      <c r="A59" s="99" t="s">
        <v>642</v>
      </c>
      <c r="B59" s="93"/>
      <c r="C59" s="96"/>
      <c r="D59" s="96"/>
      <c r="E59" s="96"/>
      <c r="F59" s="96"/>
      <c r="G59" s="96"/>
      <c r="H59" s="96"/>
      <c r="I59" s="96"/>
      <c r="J59" s="96"/>
      <c r="K59" s="96"/>
      <c r="L59" s="96"/>
      <c r="M59" s="96"/>
    </row>
    <row r="60" spans="1:14" ht="12.75" customHeight="1" x14ac:dyDescent="0.25">
      <c r="A60" s="1209" t="s">
        <v>643</v>
      </c>
      <c r="B60" s="1209"/>
      <c r="C60" s="1209"/>
      <c r="D60" s="1209"/>
      <c r="E60" s="1209"/>
      <c r="F60" s="1209"/>
      <c r="G60" s="1209"/>
      <c r="H60" s="1209"/>
      <c r="I60" s="1209"/>
      <c r="J60" s="1209"/>
      <c r="K60" s="1209"/>
      <c r="L60" s="1209"/>
      <c r="M60" s="1209"/>
    </row>
    <row r="61" spans="1:14" ht="11.25" customHeight="1" x14ac:dyDescent="0.25">
      <c r="A61" s="48"/>
      <c r="B61" s="120"/>
      <c r="C61" s="53"/>
      <c r="D61" s="53"/>
      <c r="E61" s="53"/>
      <c r="F61" s="53"/>
      <c r="G61" s="53"/>
      <c r="H61" s="53"/>
      <c r="I61" s="53"/>
      <c r="J61" s="53"/>
      <c r="K61" s="53"/>
      <c r="L61" s="53"/>
      <c r="M61" s="53"/>
    </row>
    <row r="62" spans="1:14" ht="11.25" customHeight="1" x14ac:dyDescent="0.25">
      <c r="A62" s="121" t="s">
        <v>720</v>
      </c>
      <c r="B62" s="93"/>
      <c r="C62" s="102">
        <v>-0.42000000737607479</v>
      </c>
      <c r="D62" s="102">
        <v>0</v>
      </c>
      <c r="E62" s="102">
        <v>0</v>
      </c>
      <c r="F62" s="102">
        <v>0</v>
      </c>
      <c r="G62" s="102">
        <v>0</v>
      </c>
      <c r="H62" s="102">
        <v>0</v>
      </c>
      <c r="I62" s="102">
        <v>0</v>
      </c>
      <c r="J62" s="102">
        <v>0</v>
      </c>
      <c r="K62" s="102">
        <v>-0.42000000923871994</v>
      </c>
      <c r="L62" s="102">
        <v>0</v>
      </c>
      <c r="M62" s="102">
        <v>0</v>
      </c>
    </row>
    <row r="63" spans="1:14" ht="11.25" customHeight="1" x14ac:dyDescent="0.25">
      <c r="B63" s="5"/>
    </row>
    <row r="64" spans="1:14"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c r="B87" s="5"/>
    </row>
    <row r="88" spans="2:2" ht="11.25" customHeight="1" x14ac:dyDescent="0.25">
      <c r="B88" s="5"/>
    </row>
    <row r="89" spans="2:2" ht="11.25" customHeight="1" x14ac:dyDescent="0.25"/>
    <row r="90" spans="2:2" ht="11.25" customHeight="1" x14ac:dyDescent="0.25"/>
    <row r="91" spans="2:2" ht="11.25" customHeight="1" x14ac:dyDescent="0.25"/>
    <row r="92" spans="2:2" ht="11.25" customHeight="1" x14ac:dyDescent="0.25"/>
    <row r="93" spans="2:2" ht="11.25" customHeight="1" x14ac:dyDescent="0.25"/>
    <row r="94" spans="2:2" ht="11.25" customHeight="1" x14ac:dyDescent="0.25"/>
    <row r="95" spans="2:2" ht="11.25" customHeight="1" x14ac:dyDescent="0.25"/>
    <row r="96" spans="2:2" ht="11.25" customHeight="1" x14ac:dyDescent="0.25"/>
  </sheetData>
  <sheetProtection password="C646" sheet="1" objects="1" scenarios="1"/>
  <mergeCells count="9">
    <mergeCell ref="C2:K2"/>
    <mergeCell ref="A2:A4"/>
    <mergeCell ref="B2:B4"/>
    <mergeCell ref="A60:M60"/>
    <mergeCell ref="A56:M56"/>
    <mergeCell ref="A58:M58"/>
    <mergeCell ref="A54:M54"/>
    <mergeCell ref="A55:M55"/>
    <mergeCell ref="A53:M53"/>
  </mergeCells>
  <phoneticPr fontId="3" type="noConversion"/>
  <printOptions horizontalCentered="1"/>
  <pageMargins left="0.35433070866141736" right="0.15748031496062992" top="0.78740157480314965" bottom="0.59055118110236227" header="0.51181102362204722" footer="0.39370078740157483"/>
  <pageSetup paperSize="9" scale="77"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tabColor indexed="44"/>
    <pageSetUpPr fitToPage="1"/>
  </sheetPr>
  <dimension ref="A1:U130"/>
  <sheetViews>
    <sheetView showGridLines="0" workbookViewId="0">
      <pane xSplit="2" ySplit="5" topLeftCell="C36" activePane="bottomRight" state="frozen"/>
      <selection activeCell="M17" sqref="M17:M63"/>
      <selection pane="topRight" activeCell="M17" sqref="M17:M63"/>
      <selection pane="bottomLeft" activeCell="M17" sqref="M17:M63"/>
      <selection pane="bottomRight" activeCell="Q35" sqref="Q35"/>
    </sheetView>
  </sheetViews>
  <sheetFormatPr defaultRowHeight="12.75" x14ac:dyDescent="0.25"/>
  <cols>
    <col min="1" max="1" width="36" style="5" bestFit="1" customWidth="1"/>
    <col min="2" max="2" width="3.140625" style="58" customWidth="1"/>
    <col min="3" max="13" width="8.7109375" style="5" customWidth="1"/>
    <col min="14" max="14" width="9.85546875" style="1131" customWidth="1"/>
    <col min="15" max="16" width="9.85546875" style="5" customWidth="1"/>
    <col min="17" max="17" width="11" style="5" bestFit="1" customWidth="1"/>
    <col min="18" max="18" width="9.5703125" style="5" customWidth="1"/>
    <col min="19" max="19" width="9.85546875" style="5" customWidth="1"/>
    <col min="20" max="22" width="9.5703125" style="5" customWidth="1"/>
    <col min="23" max="23" width="9.85546875" style="5" customWidth="1"/>
    <col min="24" max="26" width="9.5703125" style="5" customWidth="1"/>
    <col min="27" max="28" width="9.85546875" style="5" customWidth="1"/>
    <col min="29" max="16384" width="9.140625" style="5"/>
  </cols>
  <sheetData>
    <row r="1" spans="1:21" ht="13.5" x14ac:dyDescent="0.25">
      <c r="A1" s="57" t="s">
        <v>2502</v>
      </c>
      <c r="B1" s="5"/>
      <c r="C1" s="58"/>
    </row>
    <row r="2" spans="1:21" ht="38.25" x14ac:dyDescent="0.25">
      <c r="A2" s="1213" t="s">
        <v>250</v>
      </c>
      <c r="B2" s="1213" t="s">
        <v>332</v>
      </c>
      <c r="C2" s="1210" t="s">
        <v>2483</v>
      </c>
      <c r="D2" s="1211"/>
      <c r="E2" s="1211"/>
      <c r="F2" s="1211"/>
      <c r="G2" s="1211"/>
      <c r="H2" s="1211"/>
      <c r="I2" s="1211"/>
      <c r="J2" s="1211"/>
      <c r="K2" s="1211"/>
      <c r="L2" s="103" t="s">
        <v>2484</v>
      </c>
      <c r="M2" s="61" t="s">
        <v>2485</v>
      </c>
    </row>
    <row r="3" spans="1:21" ht="25.5" x14ac:dyDescent="0.25">
      <c r="A3" s="1214"/>
      <c r="B3" s="1214"/>
      <c r="C3" s="62" t="s">
        <v>313</v>
      </c>
      <c r="D3" s="10" t="s">
        <v>384</v>
      </c>
      <c r="E3" s="10" t="s">
        <v>378</v>
      </c>
      <c r="F3" s="10" t="s">
        <v>380</v>
      </c>
      <c r="G3" s="10" t="s">
        <v>382</v>
      </c>
      <c r="H3" s="10" t="s">
        <v>386</v>
      </c>
      <c r="I3" s="11" t="s">
        <v>376</v>
      </c>
      <c r="J3" s="11" t="s">
        <v>388</v>
      </c>
      <c r="K3" s="11" t="s">
        <v>243</v>
      </c>
      <c r="L3" s="11" t="s">
        <v>243</v>
      </c>
      <c r="M3" s="13" t="s">
        <v>243</v>
      </c>
    </row>
    <row r="4" spans="1:21" x14ac:dyDescent="0.25">
      <c r="A4" s="1214"/>
      <c r="B4" s="1214"/>
      <c r="C4" s="65"/>
      <c r="D4" s="15">
        <v>3</v>
      </c>
      <c r="E4" s="15">
        <v>4</v>
      </c>
      <c r="F4" s="15">
        <v>5</v>
      </c>
      <c r="G4" s="15">
        <v>6</v>
      </c>
      <c r="H4" s="15">
        <v>7</v>
      </c>
      <c r="I4" s="15">
        <v>8</v>
      </c>
      <c r="J4" s="15">
        <v>9</v>
      </c>
      <c r="K4" s="15">
        <v>10</v>
      </c>
      <c r="L4" s="15"/>
      <c r="M4" s="17"/>
    </row>
    <row r="5" spans="1:21" ht="13.5" x14ac:dyDescent="0.25">
      <c r="A5" s="66" t="s">
        <v>637</v>
      </c>
      <c r="B5" s="104"/>
      <c r="C5" s="67" t="s">
        <v>577</v>
      </c>
      <c r="D5" s="68" t="s">
        <v>578</v>
      </c>
      <c r="E5" s="68" t="s">
        <v>579</v>
      </c>
      <c r="F5" s="69" t="s">
        <v>580</v>
      </c>
      <c r="G5" s="69" t="s">
        <v>581</v>
      </c>
      <c r="H5" s="69" t="s">
        <v>582</v>
      </c>
      <c r="I5" s="70" t="s">
        <v>583</v>
      </c>
      <c r="J5" s="70" t="s">
        <v>584</v>
      </c>
      <c r="K5" s="70" t="s">
        <v>585</v>
      </c>
      <c r="L5" s="70"/>
      <c r="M5" s="71"/>
      <c r="N5" s="1132"/>
      <c r="O5"/>
      <c r="P5"/>
      <c r="Q5"/>
      <c r="R5"/>
      <c r="S5"/>
      <c r="T5"/>
      <c r="U5"/>
    </row>
    <row r="6" spans="1:21" ht="12.75" customHeight="1" x14ac:dyDescent="0.25">
      <c r="A6" s="138" t="s">
        <v>769</v>
      </c>
      <c r="B6" s="73"/>
      <c r="C6" s="74"/>
      <c r="D6" s="75"/>
      <c r="E6" s="75"/>
      <c r="F6" s="75"/>
      <c r="G6" s="75"/>
      <c r="H6" s="75"/>
      <c r="I6" s="75"/>
      <c r="J6" s="75"/>
      <c r="K6" s="75"/>
      <c r="L6" s="75"/>
      <c r="M6" s="76"/>
      <c r="N6" s="1132"/>
      <c r="O6"/>
      <c r="P6"/>
      <c r="Q6"/>
      <c r="R6"/>
      <c r="S6"/>
      <c r="T6"/>
      <c r="U6"/>
    </row>
    <row r="7" spans="1:21" ht="12.75" customHeight="1" x14ac:dyDescent="0.25">
      <c r="A7" s="138" t="s">
        <v>770</v>
      </c>
      <c r="B7" s="73"/>
      <c r="C7" s="74"/>
      <c r="D7" s="75"/>
      <c r="E7" s="75"/>
      <c r="F7" s="75"/>
      <c r="G7" s="75"/>
      <c r="H7" s="75"/>
      <c r="I7" s="75"/>
      <c r="J7" s="75"/>
      <c r="K7" s="75"/>
      <c r="L7" s="75"/>
      <c r="M7" s="76"/>
      <c r="N7" s="1132"/>
      <c r="O7"/>
      <c r="P7"/>
      <c r="Q7"/>
      <c r="R7"/>
      <c r="S7"/>
      <c r="T7"/>
      <c r="U7"/>
    </row>
    <row r="8" spans="1:21" ht="12.75" customHeight="1" x14ac:dyDescent="0.25">
      <c r="A8" s="128" t="s">
        <v>771</v>
      </c>
      <c r="B8" s="73"/>
      <c r="C8" s="129">
        <v>4214522.7306575999</v>
      </c>
      <c r="D8" s="109">
        <v>0</v>
      </c>
      <c r="E8" s="109">
        <v>0</v>
      </c>
      <c r="F8" s="109">
        <v>0</v>
      </c>
      <c r="G8" s="109">
        <v>0</v>
      </c>
      <c r="H8" s="109">
        <v>0</v>
      </c>
      <c r="I8" s="945">
        <v>28780698.839342404</v>
      </c>
      <c r="J8" s="75">
        <v>28780698.839342404</v>
      </c>
      <c r="K8" s="75">
        <v>32995221.570000004</v>
      </c>
      <c r="L8" s="109">
        <v>32487553.297200006</v>
      </c>
      <c r="M8" s="110">
        <v>34241327.70731999</v>
      </c>
      <c r="N8" s="1132"/>
      <c r="O8"/>
      <c r="P8"/>
      <c r="Q8"/>
      <c r="R8"/>
      <c r="S8"/>
      <c r="T8"/>
      <c r="U8"/>
    </row>
    <row r="9" spans="1:21" ht="12.75" customHeight="1" x14ac:dyDescent="0.25">
      <c r="A9" s="128" t="s">
        <v>772</v>
      </c>
      <c r="B9" s="73">
        <v>1</v>
      </c>
      <c r="C9" s="129">
        <v>48936268</v>
      </c>
      <c r="D9" s="109">
        <v>0</v>
      </c>
      <c r="E9" s="109">
        <v>0</v>
      </c>
      <c r="F9" s="109">
        <v>0</v>
      </c>
      <c r="G9" s="109">
        <v>0</v>
      </c>
      <c r="H9" s="945">
        <v>870000</v>
      </c>
      <c r="I9" s="945">
        <v>-25388632</v>
      </c>
      <c r="J9" s="171">
        <v>-24518632</v>
      </c>
      <c r="K9" s="171">
        <v>24417636</v>
      </c>
      <c r="L9" s="109">
        <v>23299350.199999999</v>
      </c>
      <c r="M9" s="110">
        <v>26868885.054199997</v>
      </c>
      <c r="N9" s="1132"/>
      <c r="O9"/>
      <c r="P9" s="1163"/>
      <c r="Q9"/>
      <c r="R9"/>
      <c r="S9"/>
      <c r="T9"/>
      <c r="U9"/>
    </row>
    <row r="10" spans="1:21" ht="12.75" customHeight="1" x14ac:dyDescent="0.25">
      <c r="A10" s="128" t="s">
        <v>773</v>
      </c>
      <c r="B10" s="73">
        <v>1</v>
      </c>
      <c r="C10" s="129">
        <v>0</v>
      </c>
      <c r="D10" s="109">
        <v>0</v>
      </c>
      <c r="E10" s="109">
        <v>0</v>
      </c>
      <c r="F10" s="109">
        <v>0</v>
      </c>
      <c r="G10" s="109">
        <v>0</v>
      </c>
      <c r="H10" s="109">
        <v>0</v>
      </c>
      <c r="I10" s="109">
        <v>0</v>
      </c>
      <c r="J10" s="171">
        <v>0</v>
      </c>
      <c r="K10" s="171">
        <v>0</v>
      </c>
      <c r="L10" s="109">
        <v>0</v>
      </c>
      <c r="M10" s="110">
        <v>0</v>
      </c>
      <c r="N10" s="1132"/>
      <c r="O10"/>
      <c r="P10"/>
      <c r="Q10"/>
      <c r="R10"/>
      <c r="S10"/>
      <c r="T10"/>
      <c r="U10"/>
    </row>
    <row r="11" spans="1:21" ht="12.75" customHeight="1" x14ac:dyDescent="0.25">
      <c r="A11" s="128" t="s">
        <v>774</v>
      </c>
      <c r="B11" s="73"/>
      <c r="C11" s="129">
        <v>115000</v>
      </c>
      <c r="D11" s="109">
        <v>0</v>
      </c>
      <c r="E11" s="109">
        <v>0</v>
      </c>
      <c r="F11" s="109">
        <v>0</v>
      </c>
      <c r="G11" s="109">
        <v>0</v>
      </c>
      <c r="H11" s="109">
        <v>0</v>
      </c>
      <c r="I11" s="109">
        <v>65000</v>
      </c>
      <c r="J11" s="75">
        <v>65000</v>
      </c>
      <c r="K11" s="75">
        <v>180000</v>
      </c>
      <c r="L11" s="109">
        <v>121210</v>
      </c>
      <c r="M11" s="110">
        <v>127755.34000000001</v>
      </c>
      <c r="N11" s="1132"/>
      <c r="O11"/>
      <c r="P11"/>
      <c r="Q11"/>
      <c r="R11"/>
      <c r="S11"/>
      <c r="T11"/>
      <c r="U11"/>
    </row>
    <row r="12" spans="1:21" ht="12.75" customHeight="1" x14ac:dyDescent="0.25">
      <c r="A12" s="128" t="s">
        <v>775</v>
      </c>
      <c r="B12" s="73"/>
      <c r="C12" s="129">
        <v>0</v>
      </c>
      <c r="D12" s="109">
        <v>0</v>
      </c>
      <c r="E12" s="109">
        <v>0</v>
      </c>
      <c r="F12" s="109">
        <v>0</v>
      </c>
      <c r="G12" s="109">
        <v>0</v>
      </c>
      <c r="H12" s="109">
        <v>0</v>
      </c>
      <c r="I12" s="109">
        <v>0</v>
      </c>
      <c r="J12" s="75">
        <v>0</v>
      </c>
      <c r="K12" s="75">
        <v>0</v>
      </c>
      <c r="L12" s="109"/>
      <c r="M12" s="110"/>
      <c r="N12" s="1132"/>
      <c r="O12"/>
      <c r="P12"/>
      <c r="Q12"/>
      <c r="R12"/>
      <c r="S12"/>
      <c r="T12"/>
      <c r="U12"/>
    </row>
    <row r="13" spans="1:21" ht="12.75" customHeight="1" x14ac:dyDescent="0.25">
      <c r="A13" s="138" t="s">
        <v>776</v>
      </c>
      <c r="B13" s="73"/>
      <c r="C13" s="74"/>
      <c r="D13" s="75"/>
      <c r="E13" s="75"/>
      <c r="F13" s="75"/>
      <c r="G13" s="75"/>
      <c r="H13" s="75"/>
      <c r="I13" s="75"/>
      <c r="J13" s="75"/>
      <c r="K13" s="75"/>
      <c r="L13" s="75"/>
      <c r="M13" s="76"/>
      <c r="N13" s="1132"/>
      <c r="O13"/>
      <c r="P13"/>
      <c r="Q13"/>
      <c r="R13"/>
      <c r="S13"/>
      <c r="T13"/>
      <c r="U13"/>
    </row>
    <row r="14" spans="1:21" ht="12.75" customHeight="1" x14ac:dyDescent="0.25">
      <c r="A14" s="128" t="s">
        <v>777</v>
      </c>
      <c r="B14" s="73"/>
      <c r="C14" s="129">
        <v>-48311278.931948006</v>
      </c>
      <c r="D14" s="109">
        <v>0</v>
      </c>
      <c r="E14" s="109">
        <v>0</v>
      </c>
      <c r="F14" s="109">
        <v>0</v>
      </c>
      <c r="G14" s="109">
        <v>0</v>
      </c>
      <c r="H14" s="109">
        <v>0</v>
      </c>
      <c r="I14" s="945">
        <v>-7377871.6847879961</v>
      </c>
      <c r="J14" s="75">
        <v>-7377871.6847879961</v>
      </c>
      <c r="K14" s="75">
        <v>-55689150.616736002</v>
      </c>
      <c r="L14" s="109">
        <v>-50177941.079328112</v>
      </c>
      <c r="M14" s="110">
        <v>-52764502.620392412</v>
      </c>
      <c r="N14" s="1132"/>
      <c r="O14" s="1153"/>
      <c r="P14"/>
      <c r="Q14"/>
      <c r="R14"/>
      <c r="S14"/>
      <c r="T14"/>
      <c r="U14"/>
    </row>
    <row r="15" spans="1:21" ht="12.75" customHeight="1" x14ac:dyDescent="0.25">
      <c r="A15" s="30" t="s">
        <v>595</v>
      </c>
      <c r="B15" s="73"/>
      <c r="C15" s="129">
        <v>-886583</v>
      </c>
      <c r="D15" s="109">
        <v>0</v>
      </c>
      <c r="E15" s="109">
        <v>0</v>
      </c>
      <c r="F15" s="109">
        <v>0</v>
      </c>
      <c r="G15" s="109">
        <v>0</v>
      </c>
      <c r="H15" s="109">
        <v>0</v>
      </c>
      <c r="I15" s="109">
        <v>-382498</v>
      </c>
      <c r="J15" s="75">
        <v>-382498</v>
      </c>
      <c r="K15" s="75">
        <v>-1269081</v>
      </c>
      <c r="L15" s="109">
        <v>-934458.48200000008</v>
      </c>
      <c r="M15" s="110">
        <v>-984919.24002800009</v>
      </c>
      <c r="N15" s="1132"/>
      <c r="O15"/>
      <c r="P15"/>
      <c r="Q15"/>
      <c r="R15"/>
      <c r="S15"/>
      <c r="T15"/>
      <c r="U15"/>
    </row>
    <row r="16" spans="1:21" ht="12.75" customHeight="1" x14ac:dyDescent="0.25">
      <c r="A16" s="30" t="s">
        <v>1282</v>
      </c>
      <c r="B16" s="73">
        <v>1</v>
      </c>
      <c r="C16" s="129">
        <v>0</v>
      </c>
      <c r="D16" s="109">
        <v>0</v>
      </c>
      <c r="E16" s="109">
        <v>0</v>
      </c>
      <c r="F16" s="109">
        <v>0</v>
      </c>
      <c r="G16" s="109">
        <v>0</v>
      </c>
      <c r="H16" s="109">
        <v>0</v>
      </c>
      <c r="I16" s="109">
        <v>0</v>
      </c>
      <c r="J16" s="75">
        <v>0</v>
      </c>
      <c r="K16" s="75">
        <v>0</v>
      </c>
      <c r="L16" s="109"/>
      <c r="M16" s="110"/>
      <c r="N16" s="1169"/>
      <c r="P16"/>
      <c r="Q16"/>
      <c r="R16"/>
      <c r="S16"/>
      <c r="T16"/>
      <c r="U16"/>
    </row>
    <row r="17" spans="1:21" ht="12.75" customHeight="1" x14ac:dyDescent="0.25">
      <c r="A17" s="162" t="s">
        <v>778</v>
      </c>
      <c r="B17" s="79"/>
      <c r="C17" s="80">
        <v>4067928.7987095937</v>
      </c>
      <c r="D17" s="81">
        <v>0</v>
      </c>
      <c r="E17" s="81">
        <v>0</v>
      </c>
      <c r="F17" s="81">
        <v>0</v>
      </c>
      <c r="G17" s="81">
        <v>0</v>
      </c>
      <c r="H17" s="81">
        <v>870000</v>
      </c>
      <c r="I17" s="81">
        <v>-4303302.845445592</v>
      </c>
      <c r="J17" s="81">
        <v>-3433302.845445592</v>
      </c>
      <c r="K17" s="81">
        <v>634625.95326400548</v>
      </c>
      <c r="L17" s="80">
        <v>4795713.9358718917</v>
      </c>
      <c r="M17" s="80">
        <v>7488546.2410995737</v>
      </c>
      <c r="N17" s="534"/>
      <c r="O17"/>
      <c r="P17"/>
      <c r="Q17"/>
      <c r="R17"/>
      <c r="S17"/>
      <c r="T17"/>
      <c r="U17"/>
    </row>
    <row r="18" spans="1:21" ht="5.0999999999999996" customHeight="1" x14ac:dyDescent="0.25">
      <c r="A18" s="135"/>
      <c r="B18" s="73"/>
      <c r="C18" s="74"/>
      <c r="D18" s="75"/>
      <c r="E18" s="75"/>
      <c r="F18" s="75"/>
      <c r="G18" s="75"/>
      <c r="H18" s="75"/>
      <c r="I18" s="75"/>
      <c r="J18" s="75"/>
      <c r="K18" s="75"/>
      <c r="L18" s="75"/>
      <c r="M18" s="76"/>
      <c r="N18" s="1169"/>
      <c r="O18"/>
      <c r="P18"/>
      <c r="Q18"/>
      <c r="R18"/>
      <c r="S18"/>
      <c r="T18"/>
      <c r="U18"/>
    </row>
    <row r="19" spans="1:21" ht="12.75" customHeight="1" x14ac:dyDescent="0.25">
      <c r="A19" s="138" t="s">
        <v>779</v>
      </c>
      <c r="B19" s="73"/>
      <c r="C19" s="74"/>
      <c r="D19" s="75"/>
      <c r="E19" s="75"/>
      <c r="F19" s="75"/>
      <c r="G19" s="75"/>
      <c r="H19" s="75"/>
      <c r="I19" s="75"/>
      <c r="J19" s="75"/>
      <c r="K19" s="75"/>
      <c r="L19" s="75"/>
      <c r="M19" s="76"/>
      <c r="O19"/>
      <c r="P19"/>
      <c r="Q19"/>
      <c r="R19"/>
      <c r="S19"/>
      <c r="T19"/>
      <c r="U19"/>
    </row>
    <row r="20" spans="1:21" ht="12.75" customHeight="1" x14ac:dyDescent="0.25">
      <c r="A20" s="138" t="s">
        <v>770</v>
      </c>
      <c r="B20" s="73"/>
      <c r="C20" s="74"/>
      <c r="D20" s="75"/>
      <c r="E20" s="75"/>
      <c r="F20" s="75"/>
      <c r="G20" s="75"/>
      <c r="H20" s="75"/>
      <c r="I20" s="75"/>
      <c r="J20" s="75"/>
      <c r="K20" s="75"/>
      <c r="L20" s="75"/>
      <c r="M20" s="76"/>
      <c r="O20"/>
      <c r="P20" s="1165"/>
      <c r="Q20" s="1165"/>
      <c r="R20" s="1165"/>
      <c r="S20"/>
      <c r="T20"/>
      <c r="U20"/>
    </row>
    <row r="21" spans="1:21" ht="12.75" customHeight="1" x14ac:dyDescent="0.25">
      <c r="A21" s="128" t="s">
        <v>780</v>
      </c>
      <c r="B21" s="73"/>
      <c r="C21" s="129">
        <v>0</v>
      </c>
      <c r="D21" s="129">
        <v>0</v>
      </c>
      <c r="E21" s="129">
        <v>0</v>
      </c>
      <c r="F21" s="129">
        <v>0</v>
      </c>
      <c r="G21" s="129">
        <v>0</v>
      </c>
      <c r="H21" s="129">
        <v>0</v>
      </c>
      <c r="I21" s="129">
        <v>0</v>
      </c>
      <c r="J21" s="75">
        <v>0</v>
      </c>
      <c r="K21" s="75">
        <v>0</v>
      </c>
      <c r="L21" s="109">
        <v>0</v>
      </c>
      <c r="M21" s="110">
        <v>0</v>
      </c>
      <c r="O21"/>
      <c r="P21"/>
      <c r="Q21"/>
      <c r="R21"/>
      <c r="S21"/>
      <c r="T21"/>
      <c r="U21"/>
    </row>
    <row r="22" spans="1:21" ht="12.75" customHeight="1" x14ac:dyDescent="0.25">
      <c r="A22" s="128" t="s">
        <v>781</v>
      </c>
      <c r="B22" s="73"/>
      <c r="C22" s="129">
        <v>0</v>
      </c>
      <c r="D22" s="129">
        <v>0</v>
      </c>
      <c r="E22" s="129">
        <v>0</v>
      </c>
      <c r="F22" s="129">
        <v>0</v>
      </c>
      <c r="G22" s="129">
        <v>0</v>
      </c>
      <c r="H22" s="129">
        <v>0</v>
      </c>
      <c r="I22" s="129">
        <v>0</v>
      </c>
      <c r="J22" s="75">
        <v>0</v>
      </c>
      <c r="K22" s="75">
        <v>0</v>
      </c>
      <c r="L22" s="109">
        <v>0</v>
      </c>
      <c r="M22" s="110">
        <v>0</v>
      </c>
      <c r="O22"/>
      <c r="P22"/>
      <c r="Q22"/>
      <c r="R22"/>
      <c r="S22"/>
      <c r="T22"/>
      <c r="U22"/>
    </row>
    <row r="23" spans="1:21" ht="12.75" customHeight="1" x14ac:dyDescent="0.25">
      <c r="A23" s="128" t="s">
        <v>787</v>
      </c>
      <c r="B23" s="114"/>
      <c r="C23" s="129">
        <v>0</v>
      </c>
      <c r="D23" s="129">
        <v>0</v>
      </c>
      <c r="E23" s="129">
        <v>0</v>
      </c>
      <c r="F23" s="129">
        <v>0</v>
      </c>
      <c r="G23" s="129">
        <v>0</v>
      </c>
      <c r="H23" s="129">
        <v>0</v>
      </c>
      <c r="I23" s="129">
        <v>0</v>
      </c>
      <c r="J23" s="75">
        <v>0</v>
      </c>
      <c r="K23" s="75">
        <v>0</v>
      </c>
      <c r="L23" s="109">
        <v>0</v>
      </c>
      <c r="M23" s="110">
        <v>0</v>
      </c>
      <c r="O23"/>
      <c r="P23"/>
      <c r="Q23"/>
      <c r="R23"/>
      <c r="S23"/>
      <c r="T23"/>
      <c r="U23"/>
    </row>
    <row r="24" spans="1:21" ht="12.75" customHeight="1" x14ac:dyDescent="0.25">
      <c r="A24" s="128" t="s">
        <v>788</v>
      </c>
      <c r="B24" s="73"/>
      <c r="C24" s="129">
        <v>0</v>
      </c>
      <c r="D24" s="129">
        <v>0</v>
      </c>
      <c r="E24" s="129">
        <v>0</v>
      </c>
      <c r="F24" s="129">
        <v>0</v>
      </c>
      <c r="G24" s="129">
        <v>0</v>
      </c>
      <c r="H24" s="129">
        <v>0</v>
      </c>
      <c r="I24" s="944">
        <v>0</v>
      </c>
      <c r="J24" s="75">
        <v>0</v>
      </c>
      <c r="K24" s="75">
        <v>0</v>
      </c>
      <c r="L24" s="109">
        <v>-436860.95999999996</v>
      </c>
      <c r="M24" s="110">
        <v>-463072.61760000046</v>
      </c>
      <c r="O24"/>
      <c r="P24"/>
      <c r="Q24"/>
      <c r="R24"/>
      <c r="S24"/>
      <c r="T24"/>
      <c r="U24"/>
    </row>
    <row r="25" spans="1:21" ht="12.75" customHeight="1" x14ac:dyDescent="0.25">
      <c r="A25" s="138" t="s">
        <v>776</v>
      </c>
      <c r="B25" s="73"/>
      <c r="C25" s="74"/>
      <c r="D25" s="75"/>
      <c r="E25" s="75"/>
      <c r="F25" s="75"/>
      <c r="G25" s="75"/>
      <c r="H25" s="75"/>
      <c r="I25" s="75"/>
      <c r="J25" s="75"/>
      <c r="K25" s="75"/>
      <c r="L25" s="75"/>
      <c r="M25" s="76"/>
      <c r="O25"/>
      <c r="P25"/>
      <c r="Q25"/>
      <c r="R25"/>
      <c r="S25"/>
      <c r="T25"/>
      <c r="U25"/>
    </row>
    <row r="26" spans="1:21" ht="12.75" customHeight="1" x14ac:dyDescent="0.25">
      <c r="A26" s="128" t="s">
        <v>789</v>
      </c>
      <c r="B26" s="73"/>
      <c r="C26" s="129">
        <v>-330000</v>
      </c>
      <c r="D26" s="109">
        <v>0</v>
      </c>
      <c r="E26" s="109">
        <v>0</v>
      </c>
      <c r="F26" s="109">
        <v>0</v>
      </c>
      <c r="G26" s="109">
        <v>0</v>
      </c>
      <c r="H26" s="109">
        <v>0</v>
      </c>
      <c r="I26" s="109">
        <v>0</v>
      </c>
      <c r="J26" s="75">
        <v>0</v>
      </c>
      <c r="K26" s="75">
        <v>-330000</v>
      </c>
      <c r="L26" s="109">
        <v>0</v>
      </c>
      <c r="M26" s="110">
        <v>0</v>
      </c>
      <c r="N26" s="1170"/>
      <c r="O26"/>
      <c r="P26"/>
      <c r="Q26"/>
      <c r="R26"/>
      <c r="S26"/>
      <c r="T26"/>
      <c r="U26"/>
    </row>
    <row r="27" spans="1:21" ht="12.75" customHeight="1" x14ac:dyDescent="0.25">
      <c r="A27" s="162" t="s">
        <v>790</v>
      </c>
      <c r="B27" s="79"/>
      <c r="C27" s="80">
        <v>-330000</v>
      </c>
      <c r="D27" s="81">
        <v>0</v>
      </c>
      <c r="E27" s="81">
        <v>0</v>
      </c>
      <c r="F27" s="81">
        <v>0</v>
      </c>
      <c r="G27" s="81">
        <v>0</v>
      </c>
      <c r="H27" s="81">
        <v>0</v>
      </c>
      <c r="I27" s="81">
        <v>0</v>
      </c>
      <c r="J27" s="81">
        <v>0</v>
      </c>
      <c r="K27" s="81">
        <v>-330000</v>
      </c>
      <c r="L27" s="81">
        <v>-436860.95999999996</v>
      </c>
      <c r="M27" s="82">
        <v>-463072.61760000046</v>
      </c>
      <c r="N27" s="534"/>
      <c r="O27" s="789"/>
      <c r="P27"/>
      <c r="Q27"/>
      <c r="R27"/>
      <c r="S27"/>
      <c r="T27"/>
      <c r="U27"/>
    </row>
    <row r="28" spans="1:21" ht="5.0999999999999996" customHeight="1" x14ac:dyDescent="0.25">
      <c r="A28" s="135"/>
      <c r="B28" s="73"/>
      <c r="C28" s="74"/>
      <c r="D28" s="75"/>
      <c r="E28" s="75"/>
      <c r="F28" s="75"/>
      <c r="G28" s="75"/>
      <c r="H28" s="75"/>
      <c r="I28" s="75"/>
      <c r="J28" s="75"/>
      <c r="K28" s="75"/>
      <c r="L28" s="75"/>
      <c r="M28" s="76"/>
      <c r="N28" s="1170"/>
      <c r="O28"/>
      <c r="P28"/>
      <c r="Q28"/>
      <c r="R28"/>
      <c r="S28"/>
      <c r="T28"/>
      <c r="U28"/>
    </row>
    <row r="29" spans="1:21" ht="12.75" customHeight="1" x14ac:dyDescent="0.25">
      <c r="A29" s="138" t="s">
        <v>791</v>
      </c>
      <c r="B29" s="73"/>
      <c r="C29" s="74"/>
      <c r="D29" s="75"/>
      <c r="E29" s="75"/>
      <c r="F29" s="75"/>
      <c r="G29" s="75"/>
      <c r="H29" s="75"/>
      <c r="I29" s="75"/>
      <c r="J29" s="75"/>
      <c r="K29" s="75"/>
      <c r="L29" s="75"/>
      <c r="M29" s="76"/>
      <c r="O29"/>
      <c r="P29"/>
      <c r="Q29"/>
      <c r="R29"/>
      <c r="S29"/>
      <c r="T29"/>
      <c r="U29"/>
    </row>
    <row r="30" spans="1:21" ht="12.75" customHeight="1" x14ac:dyDescent="0.25">
      <c r="A30" s="138" t="s">
        <v>770</v>
      </c>
      <c r="B30" s="73"/>
      <c r="C30" s="74"/>
      <c r="D30" s="75"/>
      <c r="E30" s="75"/>
      <c r="F30" s="75"/>
      <c r="G30" s="75"/>
      <c r="H30" s="75"/>
      <c r="I30" s="75"/>
      <c r="J30" s="75"/>
      <c r="K30" s="75"/>
      <c r="L30" s="75"/>
      <c r="M30" s="76"/>
      <c r="O30"/>
      <c r="P30"/>
      <c r="Q30"/>
      <c r="R30"/>
      <c r="S30"/>
      <c r="T30"/>
      <c r="U30"/>
    </row>
    <row r="31" spans="1:21" ht="12.75" customHeight="1" x14ac:dyDescent="0.25">
      <c r="A31" s="128" t="s">
        <v>792</v>
      </c>
      <c r="B31" s="73"/>
      <c r="C31" s="129">
        <v>0</v>
      </c>
      <c r="D31" s="129">
        <v>0</v>
      </c>
      <c r="E31" s="129">
        <v>0</v>
      </c>
      <c r="F31" s="129">
        <v>0</v>
      </c>
      <c r="G31" s="129">
        <v>0</v>
      </c>
      <c r="H31" s="129">
        <v>0</v>
      </c>
      <c r="I31" s="129">
        <v>0</v>
      </c>
      <c r="J31" s="75">
        <v>0</v>
      </c>
      <c r="K31" s="75">
        <v>0</v>
      </c>
      <c r="L31" s="109">
        <v>0</v>
      </c>
      <c r="M31" s="110">
        <v>0</v>
      </c>
      <c r="O31"/>
      <c r="P31"/>
      <c r="Q31"/>
      <c r="R31"/>
      <c r="S31"/>
      <c r="T31"/>
      <c r="U31"/>
    </row>
    <row r="32" spans="1:21" ht="12.75" customHeight="1" x14ac:dyDescent="0.25">
      <c r="A32" s="128" t="s">
        <v>793</v>
      </c>
      <c r="B32" s="73"/>
      <c r="C32" s="129">
        <v>0</v>
      </c>
      <c r="D32" s="129">
        <v>0</v>
      </c>
      <c r="E32" s="129">
        <v>0</v>
      </c>
      <c r="F32" s="129">
        <v>0</v>
      </c>
      <c r="G32" s="129">
        <v>0</v>
      </c>
      <c r="H32" s="129">
        <v>0</v>
      </c>
      <c r="I32" s="129">
        <v>0</v>
      </c>
      <c r="J32" s="75">
        <v>0</v>
      </c>
      <c r="K32" s="75">
        <v>0</v>
      </c>
      <c r="L32" s="109">
        <v>0</v>
      </c>
      <c r="M32" s="110">
        <v>0</v>
      </c>
      <c r="O32"/>
      <c r="P32"/>
      <c r="Q32"/>
      <c r="R32"/>
      <c r="S32"/>
      <c r="T32"/>
      <c r="U32"/>
    </row>
    <row r="33" spans="1:21" ht="12.75" customHeight="1" x14ac:dyDescent="0.25">
      <c r="A33" s="128" t="s">
        <v>1283</v>
      </c>
      <c r="B33" s="73"/>
      <c r="C33" s="129">
        <v>0</v>
      </c>
      <c r="D33" s="129">
        <v>0</v>
      </c>
      <c r="E33" s="129">
        <v>0</v>
      </c>
      <c r="F33" s="129">
        <v>0</v>
      </c>
      <c r="G33" s="129">
        <v>0</v>
      </c>
      <c r="H33" s="129">
        <v>0</v>
      </c>
      <c r="I33" s="129">
        <v>0</v>
      </c>
      <c r="J33" s="75">
        <v>0</v>
      </c>
      <c r="K33" s="75">
        <v>0</v>
      </c>
      <c r="L33" s="109">
        <v>0</v>
      </c>
      <c r="M33" s="110">
        <v>0</v>
      </c>
      <c r="O33"/>
      <c r="P33"/>
      <c r="Q33"/>
      <c r="R33"/>
      <c r="S33"/>
      <c r="T33"/>
      <c r="U33"/>
    </row>
    <row r="34" spans="1:21" ht="12.75" customHeight="1" x14ac:dyDescent="0.25">
      <c r="A34" s="138" t="s">
        <v>776</v>
      </c>
      <c r="B34" s="73"/>
      <c r="C34" s="74"/>
      <c r="D34" s="75"/>
      <c r="E34" s="75"/>
      <c r="F34" s="75"/>
      <c r="G34" s="75"/>
      <c r="H34" s="75"/>
      <c r="I34" s="75"/>
      <c r="J34" s="75"/>
      <c r="K34" s="75"/>
      <c r="L34" s="75"/>
      <c r="M34" s="76"/>
      <c r="O34"/>
      <c r="P34"/>
      <c r="Q34"/>
      <c r="R34"/>
      <c r="S34"/>
      <c r="T34"/>
      <c r="U34"/>
    </row>
    <row r="35" spans="1:21" ht="12.75" customHeight="1" x14ac:dyDescent="0.25">
      <c r="A35" s="128" t="s">
        <v>795</v>
      </c>
      <c r="B35" s="73"/>
      <c r="C35" s="129">
        <v>-2000</v>
      </c>
      <c r="D35" s="109">
        <v>0</v>
      </c>
      <c r="E35" s="109">
        <v>0</v>
      </c>
      <c r="F35" s="109">
        <v>0</v>
      </c>
      <c r="G35" s="109">
        <v>0</v>
      </c>
      <c r="H35" s="109">
        <v>0</v>
      </c>
      <c r="I35" s="109">
        <v>-50298</v>
      </c>
      <c r="J35" s="75">
        <v>-50298</v>
      </c>
      <c r="K35" s="75">
        <v>-52298</v>
      </c>
      <c r="L35" s="109">
        <v>-50298</v>
      </c>
      <c r="M35" s="110">
        <v>-2000</v>
      </c>
      <c r="N35" s="1170"/>
      <c r="O35"/>
      <c r="P35"/>
      <c r="Q35"/>
      <c r="R35"/>
      <c r="S35"/>
      <c r="T35"/>
      <c r="U35"/>
    </row>
    <row r="36" spans="1:21" ht="12.75" customHeight="1" x14ac:dyDescent="0.25">
      <c r="A36" s="162" t="s">
        <v>796</v>
      </c>
      <c r="B36" s="79"/>
      <c r="C36" s="80">
        <v>-2000</v>
      </c>
      <c r="D36" s="81">
        <v>0</v>
      </c>
      <c r="E36" s="81">
        <v>0</v>
      </c>
      <c r="F36" s="81">
        <v>0</v>
      </c>
      <c r="G36" s="81">
        <v>0</v>
      </c>
      <c r="H36" s="81">
        <v>0</v>
      </c>
      <c r="I36" s="81">
        <v>-50298</v>
      </c>
      <c r="J36" s="81">
        <v>-50298</v>
      </c>
      <c r="K36" s="81">
        <v>-52298</v>
      </c>
      <c r="L36" s="81">
        <v>-50298</v>
      </c>
      <c r="M36" s="82">
        <v>-2000</v>
      </c>
      <c r="N36" s="1171"/>
      <c r="O36" s="789"/>
      <c r="P36"/>
      <c r="Q36"/>
      <c r="R36"/>
      <c r="S36"/>
      <c r="T36"/>
      <c r="U36"/>
    </row>
    <row r="37" spans="1:21" ht="5.0999999999999996" customHeight="1" x14ac:dyDescent="0.25">
      <c r="A37" s="135"/>
      <c r="B37" s="73"/>
      <c r="C37" s="74"/>
      <c r="D37" s="75"/>
      <c r="E37" s="75"/>
      <c r="F37" s="75"/>
      <c r="G37" s="75"/>
      <c r="H37" s="75"/>
      <c r="I37" s="75"/>
      <c r="J37" s="75"/>
      <c r="K37" s="75"/>
      <c r="L37" s="75"/>
      <c r="M37" s="76"/>
      <c r="O37" s="789"/>
      <c r="P37"/>
      <c r="Q37"/>
      <c r="R37"/>
      <c r="S37"/>
      <c r="T37"/>
      <c r="U37"/>
    </row>
    <row r="38" spans="1:21" ht="12.75" customHeight="1" x14ac:dyDescent="0.25">
      <c r="A38" s="138" t="s">
        <v>797</v>
      </c>
      <c r="B38" s="73"/>
      <c r="C38" s="139">
        <v>3735928.7987095937</v>
      </c>
      <c r="D38" s="140">
        <v>0</v>
      </c>
      <c r="E38" s="140">
        <v>0</v>
      </c>
      <c r="F38" s="140">
        <v>0</v>
      </c>
      <c r="G38" s="140">
        <v>0</v>
      </c>
      <c r="H38" s="140">
        <v>870000</v>
      </c>
      <c r="I38" s="140">
        <v>-4353600.845445592</v>
      </c>
      <c r="J38" s="140">
        <v>-3483600.845445592</v>
      </c>
      <c r="K38" s="140">
        <v>252327.95326400548</v>
      </c>
      <c r="L38" s="140">
        <v>4308554.9758718917</v>
      </c>
      <c r="M38" s="141">
        <v>7023473.6234995732</v>
      </c>
      <c r="N38" s="534"/>
      <c r="O38" s="789"/>
      <c r="P38"/>
      <c r="Q38"/>
      <c r="R38"/>
      <c r="S38"/>
      <c r="T38"/>
      <c r="U38"/>
    </row>
    <row r="39" spans="1:21" ht="12.75" customHeight="1" x14ac:dyDescent="0.25">
      <c r="A39" s="128" t="s">
        <v>798</v>
      </c>
      <c r="B39" s="73">
        <v>2</v>
      </c>
      <c r="C39" s="129">
        <v>1756769.9800000228</v>
      </c>
      <c r="D39" s="109">
        <v>0</v>
      </c>
      <c r="E39" s="109">
        <v>0</v>
      </c>
      <c r="F39" s="109">
        <v>0</v>
      </c>
      <c r="G39" s="109">
        <v>0</v>
      </c>
      <c r="H39" s="109"/>
      <c r="I39" s="109">
        <v>130266.64999997709</v>
      </c>
      <c r="J39" s="171">
        <v>130266.64999997709</v>
      </c>
      <c r="K39" s="75">
        <v>1887036.63</v>
      </c>
      <c r="L39" s="109">
        <v>2139364.5832640054</v>
      </c>
      <c r="M39" s="110">
        <v>6447919.5591358971</v>
      </c>
      <c r="N39" s="1132"/>
      <c r="O39"/>
      <c r="P39"/>
      <c r="Q39"/>
      <c r="R39"/>
      <c r="S39"/>
      <c r="T39"/>
      <c r="U39"/>
    </row>
    <row r="40" spans="1:21" ht="12.75" customHeight="1" x14ac:dyDescent="0.25">
      <c r="A40" s="175" t="s">
        <v>799</v>
      </c>
      <c r="B40" s="88">
        <v>2</v>
      </c>
      <c r="C40" s="176">
        <v>5492698.7787096165</v>
      </c>
      <c r="D40" s="177">
        <v>0</v>
      </c>
      <c r="E40" s="177">
        <v>0</v>
      </c>
      <c r="F40" s="177">
        <v>0</v>
      </c>
      <c r="G40" s="177">
        <v>0</v>
      </c>
      <c r="H40" s="177">
        <v>870000</v>
      </c>
      <c r="I40" s="177">
        <v>-4223334.1954456149</v>
      </c>
      <c r="J40" s="177">
        <v>-3353334.1954456149</v>
      </c>
      <c r="K40" s="177">
        <v>2139364.5832640054</v>
      </c>
      <c r="L40" s="177">
        <v>6447919.5591358971</v>
      </c>
      <c r="M40" s="178">
        <v>13471393.182635471</v>
      </c>
      <c r="N40" s="1133"/>
      <c r="O40" s="1153"/>
      <c r="P40"/>
      <c r="Q40"/>
      <c r="R40"/>
      <c r="S40"/>
      <c r="T40"/>
      <c r="U40"/>
    </row>
    <row r="41" spans="1:21" ht="12.75" customHeight="1" x14ac:dyDescent="0.25">
      <c r="A41" s="157" t="s">
        <v>549</v>
      </c>
      <c r="B41" s="93"/>
      <c r="C41" s="179"/>
      <c r="D41" s="179"/>
      <c r="E41" s="179"/>
      <c r="F41" s="179"/>
      <c r="G41" s="179"/>
      <c r="H41" s="179"/>
      <c r="I41" s="179"/>
      <c r="J41" s="179"/>
      <c r="K41" s="179"/>
      <c r="L41" s="179"/>
      <c r="M41" s="179"/>
      <c r="N41" s="1132"/>
      <c r="O41"/>
      <c r="P41"/>
      <c r="Q41"/>
      <c r="R41"/>
      <c r="S41"/>
      <c r="T41"/>
      <c r="U41"/>
    </row>
    <row r="42" spans="1:21" ht="12.75" customHeight="1" x14ac:dyDescent="0.25">
      <c r="A42" s="119" t="s">
        <v>1182</v>
      </c>
      <c r="B42" s="93"/>
      <c r="C42" s="96">
        <v>5492698.7787096165</v>
      </c>
      <c r="D42" s="96">
        <v>0</v>
      </c>
      <c r="E42" s="96">
        <v>0</v>
      </c>
      <c r="F42" s="96">
        <v>0</v>
      </c>
      <c r="G42" s="96">
        <v>0</v>
      </c>
      <c r="H42" s="96">
        <v>0</v>
      </c>
      <c r="I42" s="96">
        <v>-3353335.1391216661</v>
      </c>
      <c r="J42" s="96">
        <v>-3353335.1391216661</v>
      </c>
      <c r="K42" s="96">
        <v>0.94367605494335294</v>
      </c>
      <c r="L42" s="96">
        <v>0.52367605082690716</v>
      </c>
      <c r="M42" s="96">
        <v>0.52367603592574596</v>
      </c>
      <c r="N42" s="1132"/>
      <c r="O42"/>
      <c r="P42"/>
      <c r="Q42"/>
      <c r="R42"/>
      <c r="S42"/>
      <c r="T42"/>
      <c r="U42"/>
    </row>
    <row r="43" spans="1:21" ht="12.75" customHeight="1" x14ac:dyDescent="0.25">
      <c r="A43" s="119" t="s">
        <v>1183</v>
      </c>
      <c r="B43" s="93"/>
      <c r="C43" s="96"/>
      <c r="D43" s="94"/>
      <c r="E43" s="96"/>
      <c r="F43" s="96"/>
      <c r="G43" s="96"/>
      <c r="H43" s="96"/>
      <c r="I43" s="96"/>
      <c r="J43" s="96"/>
      <c r="K43" s="96"/>
      <c r="L43" s="96"/>
      <c r="M43" s="96"/>
      <c r="N43" s="1132"/>
      <c r="O43"/>
      <c r="P43"/>
      <c r="Q43"/>
      <c r="R43"/>
      <c r="S43"/>
      <c r="T43"/>
      <c r="U43"/>
    </row>
    <row r="44" spans="1:21" ht="12.75" customHeight="1" x14ac:dyDescent="0.25">
      <c r="A44" s="1215" t="s">
        <v>1101</v>
      </c>
      <c r="B44" s="1215"/>
      <c r="C44" s="1215"/>
      <c r="D44" s="1215"/>
      <c r="E44" s="1215"/>
      <c r="F44" s="1215"/>
      <c r="G44" s="1215"/>
      <c r="H44" s="1215"/>
      <c r="I44" s="1215"/>
      <c r="J44" s="1215"/>
      <c r="K44" s="1215"/>
      <c r="L44" s="1215"/>
      <c r="M44" s="1215"/>
      <c r="N44" s="1132"/>
      <c r="O44"/>
      <c r="P44"/>
      <c r="Q44"/>
      <c r="R44"/>
      <c r="S44"/>
      <c r="T44"/>
      <c r="U44"/>
    </row>
    <row r="45" spans="1:21" ht="25.5" customHeight="1" x14ac:dyDescent="0.25">
      <c r="A45" s="1215" t="s">
        <v>1170</v>
      </c>
      <c r="B45" s="1215"/>
      <c r="C45" s="1215"/>
      <c r="D45" s="1215"/>
      <c r="E45" s="1215"/>
      <c r="F45" s="1215"/>
      <c r="G45" s="1215"/>
      <c r="H45" s="1215"/>
      <c r="I45" s="1215"/>
      <c r="J45" s="1215"/>
      <c r="K45" s="1215"/>
      <c r="L45" s="1215"/>
      <c r="M45" s="1215"/>
      <c r="N45" s="1132"/>
      <c r="O45"/>
      <c r="P45"/>
      <c r="Q45"/>
      <c r="R45"/>
      <c r="S45"/>
      <c r="T45"/>
      <c r="U45"/>
    </row>
    <row r="46" spans="1:21" ht="12.75" customHeight="1" x14ac:dyDescent="0.25">
      <c r="A46" s="1209" t="s">
        <v>1171</v>
      </c>
      <c r="B46" s="1209"/>
      <c r="C46" s="1209"/>
      <c r="D46" s="1209"/>
      <c r="E46" s="1209"/>
      <c r="F46" s="1209"/>
      <c r="G46" s="1209"/>
      <c r="H46" s="1209"/>
      <c r="I46" s="1209"/>
      <c r="J46" s="1209"/>
      <c r="K46" s="1209"/>
      <c r="L46" s="1209"/>
      <c r="M46" s="1209"/>
      <c r="N46" s="1132"/>
      <c r="O46"/>
      <c r="P46"/>
      <c r="Q46"/>
      <c r="R46"/>
      <c r="S46"/>
      <c r="T46"/>
      <c r="U46"/>
    </row>
    <row r="47" spans="1:21" ht="12.75" customHeight="1" x14ac:dyDescent="0.25">
      <c r="A47" s="1209" t="s">
        <v>1172</v>
      </c>
      <c r="B47" s="1209"/>
      <c r="C47" s="1209"/>
      <c r="D47" s="1209"/>
      <c r="E47" s="1209"/>
      <c r="F47" s="1209"/>
      <c r="G47" s="1209"/>
      <c r="H47" s="1209"/>
      <c r="I47" s="1209"/>
      <c r="J47" s="1209"/>
      <c r="K47" s="1209"/>
      <c r="L47" s="1209"/>
      <c r="M47" s="1209"/>
      <c r="N47" s="1132"/>
      <c r="O47"/>
      <c r="P47"/>
      <c r="Q47"/>
      <c r="R47"/>
      <c r="S47"/>
      <c r="T47"/>
      <c r="U47"/>
    </row>
    <row r="48" spans="1:21" ht="12.75" customHeight="1" x14ac:dyDescent="0.25">
      <c r="A48" s="99" t="s">
        <v>1173</v>
      </c>
      <c r="B48" s="93"/>
      <c r="C48" s="96"/>
      <c r="D48" s="96"/>
      <c r="E48" s="96"/>
      <c r="F48" s="96"/>
      <c r="G48" s="96"/>
      <c r="H48" s="96"/>
      <c r="I48" s="96"/>
      <c r="J48" s="96"/>
      <c r="K48" s="96"/>
      <c r="L48" s="96"/>
      <c r="M48" s="96"/>
      <c r="N48" s="1132"/>
      <c r="O48"/>
      <c r="P48"/>
      <c r="Q48"/>
      <c r="R48"/>
      <c r="S48"/>
      <c r="T48"/>
      <c r="U48"/>
    </row>
    <row r="49" spans="1:21" ht="25.5" customHeight="1" x14ac:dyDescent="0.25">
      <c r="A49" s="1209" t="s">
        <v>1174</v>
      </c>
      <c r="B49" s="1209"/>
      <c r="C49" s="1209"/>
      <c r="D49" s="1209"/>
      <c r="E49" s="1209"/>
      <c r="F49" s="1209"/>
      <c r="G49" s="1209"/>
      <c r="H49" s="1209"/>
      <c r="I49" s="1209"/>
      <c r="J49" s="1209"/>
      <c r="K49" s="1209"/>
      <c r="L49" s="1209"/>
      <c r="M49" s="1209"/>
      <c r="N49" s="1132"/>
      <c r="O49"/>
      <c r="P49"/>
      <c r="Q49"/>
      <c r="R49"/>
      <c r="S49"/>
      <c r="T49"/>
      <c r="U49"/>
    </row>
    <row r="50" spans="1:21" ht="12.75" customHeight="1" x14ac:dyDescent="0.25">
      <c r="A50" s="99" t="s">
        <v>642</v>
      </c>
      <c r="B50" s="93"/>
      <c r="C50" s="96"/>
      <c r="D50" s="96"/>
      <c r="E50" s="96"/>
      <c r="F50" s="96"/>
      <c r="G50" s="96"/>
      <c r="H50" s="96"/>
      <c r="I50" s="96"/>
      <c r="J50" s="96"/>
      <c r="K50" s="96"/>
      <c r="L50" s="96"/>
      <c r="M50" s="96"/>
      <c r="N50" s="1132"/>
      <c r="O50"/>
      <c r="P50"/>
      <c r="Q50"/>
      <c r="R50"/>
      <c r="S50"/>
      <c r="T50"/>
      <c r="U50"/>
    </row>
    <row r="51" spans="1:21" ht="12.75" customHeight="1" x14ac:dyDescent="0.25">
      <c r="A51" s="1209" t="s">
        <v>643</v>
      </c>
      <c r="B51" s="1209"/>
      <c r="C51" s="1209"/>
      <c r="D51" s="1209"/>
      <c r="E51" s="1209"/>
      <c r="F51" s="1209"/>
      <c r="G51" s="1209"/>
      <c r="H51" s="1209"/>
      <c r="I51" s="1209"/>
      <c r="J51" s="1209"/>
      <c r="K51" s="1209"/>
      <c r="L51" s="1209"/>
      <c r="M51" s="1209"/>
      <c r="N51" s="1132"/>
      <c r="O51"/>
      <c r="P51"/>
      <c r="Q51"/>
      <c r="R51"/>
      <c r="S51"/>
      <c r="T51"/>
      <c r="U51"/>
    </row>
    <row r="52" spans="1:21" ht="12.75" customHeight="1" x14ac:dyDescent="0.25">
      <c r="A52" s="48"/>
      <c r="B52" s="120"/>
      <c r="C52" s="53"/>
      <c r="D52" s="53"/>
      <c r="E52" s="53"/>
      <c r="F52" s="53"/>
      <c r="G52" s="53"/>
      <c r="H52" s="53"/>
      <c r="I52" s="53"/>
      <c r="J52" s="53"/>
      <c r="K52" s="53"/>
      <c r="L52" s="53"/>
      <c r="M52" s="53"/>
      <c r="N52" s="1134"/>
      <c r="O52" s="53"/>
      <c r="P52" s="53"/>
    </row>
    <row r="53" spans="1:21" ht="12.75" customHeight="1" x14ac:dyDescent="0.25">
      <c r="A53" s="101"/>
      <c r="B53" s="93"/>
      <c r="C53" s="180"/>
      <c r="D53" s="181"/>
      <c r="E53" s="181"/>
      <c r="F53" s="181"/>
      <c r="G53" s="181"/>
      <c r="H53" s="181"/>
      <c r="I53" s="181"/>
      <c r="J53" s="181"/>
      <c r="K53" s="181"/>
      <c r="L53" s="181"/>
      <c r="M53" s="180"/>
      <c r="N53" s="1135"/>
      <c r="O53" s="102"/>
      <c r="P53" s="102"/>
    </row>
    <row r="54" spans="1:21" ht="12.75" customHeight="1" x14ac:dyDescent="0.25">
      <c r="A54" s="48"/>
      <c r="B54" s="120"/>
      <c r="C54" s="48"/>
      <c r="D54" s="182"/>
      <c r="E54" s="182"/>
      <c r="F54" s="182"/>
      <c r="G54" s="182"/>
      <c r="H54" s="182"/>
      <c r="I54" s="182"/>
      <c r="J54" s="182"/>
      <c r="K54" s="182"/>
      <c r="L54" s="182"/>
      <c r="M54" s="48"/>
    </row>
    <row r="55" spans="1:21" ht="12.75" customHeight="1" x14ac:dyDescent="0.25">
      <c r="A55" s="48"/>
      <c r="B55" s="120"/>
      <c r="C55" s="48"/>
      <c r="D55" s="48"/>
      <c r="E55" s="48"/>
      <c r="F55" s="48"/>
      <c r="G55" s="48"/>
      <c r="H55" s="48"/>
      <c r="I55" s="48"/>
      <c r="J55" s="48"/>
      <c r="K55" s="48"/>
      <c r="L55" s="48"/>
      <c r="M55" s="48"/>
    </row>
    <row r="56" spans="1:21" ht="12.75" customHeight="1" x14ac:dyDescent="0.25">
      <c r="A56" s="48"/>
      <c r="B56" s="801"/>
      <c r="C56" s="48"/>
      <c r="D56" s="84"/>
      <c r="E56" s="84"/>
      <c r="F56" s="84"/>
      <c r="G56" s="84"/>
      <c r="H56" s="84"/>
      <c r="I56" s="84"/>
      <c r="J56" s="84"/>
      <c r="K56" s="84"/>
      <c r="L56" s="84"/>
      <c r="M56" s="48"/>
    </row>
    <row r="57" spans="1:21" ht="12.75" customHeight="1" x14ac:dyDescent="0.25">
      <c r="A57" s="48"/>
      <c r="B57" s="120"/>
      <c r="C57" s="48"/>
      <c r="D57" s="48"/>
      <c r="E57" s="48"/>
      <c r="F57" s="48"/>
      <c r="G57" s="48"/>
      <c r="H57" s="48"/>
      <c r="I57" s="48"/>
      <c r="J57" s="48"/>
      <c r="K57" s="48"/>
      <c r="L57" s="48"/>
      <c r="M57" s="48"/>
    </row>
    <row r="58" spans="1:21" ht="12.75" customHeight="1" x14ac:dyDescent="0.25">
      <c r="A58" s="48"/>
      <c r="B58" s="120"/>
      <c r="C58" s="48"/>
      <c r="D58" s="48"/>
      <c r="E58" s="48"/>
      <c r="F58" s="48"/>
      <c r="G58" s="48"/>
      <c r="H58" s="48"/>
      <c r="I58" s="48"/>
      <c r="J58" s="48"/>
      <c r="K58" s="48"/>
      <c r="L58" s="48"/>
      <c r="M58" s="48"/>
    </row>
    <row r="59" spans="1:21" ht="12.75" customHeight="1" x14ac:dyDescent="0.25">
      <c r="A59" s="48"/>
      <c r="B59" s="120"/>
      <c r="C59" s="48"/>
      <c r="D59" s="48"/>
      <c r="E59" s="48"/>
      <c r="F59" s="48"/>
      <c r="G59" s="48"/>
      <c r="H59" s="48"/>
      <c r="I59" s="48"/>
      <c r="J59" s="48"/>
      <c r="K59" s="48"/>
      <c r="L59" s="48"/>
      <c r="M59" s="48"/>
    </row>
    <row r="60" spans="1:21" ht="12.75" customHeight="1" x14ac:dyDescent="0.25"/>
    <row r="61" spans="1:21" ht="12.75" customHeight="1" x14ac:dyDescent="0.25"/>
    <row r="62" spans="1:21" ht="12.75" customHeight="1" x14ac:dyDescent="0.25"/>
    <row r="63" spans="1:21" ht="12.75" customHeight="1" x14ac:dyDescent="0.25"/>
    <row r="64" spans="1:21"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sheetData>
  <mergeCells count="9">
    <mergeCell ref="A51:M51"/>
    <mergeCell ref="A45:M45"/>
    <mergeCell ref="A49:M49"/>
    <mergeCell ref="A2:A4"/>
    <mergeCell ref="B2:B4"/>
    <mergeCell ref="C2:K2"/>
    <mergeCell ref="A44:M44"/>
    <mergeCell ref="A46:M46"/>
    <mergeCell ref="A47:M47"/>
  </mergeCells>
  <phoneticPr fontId="3" type="noConversion"/>
  <printOptions horizontalCentered="1"/>
  <pageMargins left="0.35433070866141736" right="0.17" top="0.78740157480314965" bottom="0.59055118110236227" header="0.51181102362204722" footer="0.39370078740157483"/>
  <pageSetup paperSize="9" scale="74"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8">
    <tabColor indexed="44"/>
    <pageSetUpPr fitToPage="1"/>
  </sheetPr>
  <dimension ref="A1:N129"/>
  <sheetViews>
    <sheetView showGridLines="0" workbookViewId="0">
      <pane xSplit="2" ySplit="5" topLeftCell="C6" activePane="bottomRight" state="frozen"/>
      <selection activeCell="M17" sqref="M17:M63"/>
      <selection pane="topRight" activeCell="M17" sqref="M17:M63"/>
      <selection pane="bottomLeft" activeCell="M17" sqref="M17:M63"/>
      <selection pane="bottomRight" activeCell="H8" sqref="H8:M8"/>
    </sheetView>
  </sheetViews>
  <sheetFormatPr defaultRowHeight="12.75" x14ac:dyDescent="0.25"/>
  <cols>
    <col min="1" max="1" width="36" style="184" bestFit="1" customWidth="1"/>
    <col min="2" max="2" width="3.140625" style="185" customWidth="1"/>
    <col min="3" max="13" width="8.7109375" style="184" customWidth="1"/>
    <col min="14" max="14" width="9.85546875" style="184" customWidth="1"/>
    <col min="15" max="15" width="9.5703125" style="184" customWidth="1"/>
    <col min="16" max="16" width="9.85546875" style="184" customWidth="1"/>
    <col min="17" max="19" width="9.5703125" style="184" customWidth="1"/>
    <col min="20" max="20" width="9.85546875" style="184" customWidth="1"/>
    <col min="21" max="23" width="9.5703125" style="184" customWidth="1"/>
    <col min="24" max="25" width="9.85546875" style="184" customWidth="1"/>
    <col min="26" max="16384" width="9.140625" style="184"/>
  </cols>
  <sheetData>
    <row r="1" spans="1:14" ht="13.5" x14ac:dyDescent="0.25">
      <c r="A1" s="183" t="s">
        <v>2503</v>
      </c>
      <c r="B1" s="184"/>
      <c r="C1" s="185"/>
    </row>
    <row r="2" spans="1:14" ht="38.25" x14ac:dyDescent="0.25">
      <c r="A2" s="1234" t="s">
        <v>250</v>
      </c>
      <c r="B2" s="1234" t="s">
        <v>332</v>
      </c>
      <c r="C2" s="1236" t="s">
        <v>2483</v>
      </c>
      <c r="D2" s="1237"/>
      <c r="E2" s="1237"/>
      <c r="F2" s="1237"/>
      <c r="G2" s="1237"/>
      <c r="H2" s="1237"/>
      <c r="I2" s="1237"/>
      <c r="J2" s="1237"/>
      <c r="K2" s="1237"/>
      <c r="L2" s="186" t="s">
        <v>2484</v>
      </c>
      <c r="M2" s="187" t="s">
        <v>2485</v>
      </c>
    </row>
    <row r="3" spans="1:14" ht="25.5" x14ac:dyDescent="0.25">
      <c r="A3" s="1235"/>
      <c r="B3" s="1235"/>
      <c r="C3" s="188" t="s">
        <v>313</v>
      </c>
      <c r="D3" s="189" t="s">
        <v>384</v>
      </c>
      <c r="E3" s="189" t="s">
        <v>378</v>
      </c>
      <c r="F3" s="189" t="s">
        <v>380</v>
      </c>
      <c r="G3" s="189" t="s">
        <v>382</v>
      </c>
      <c r="H3" s="189" t="s">
        <v>386</v>
      </c>
      <c r="I3" s="190" t="s">
        <v>376</v>
      </c>
      <c r="J3" s="190" t="s">
        <v>388</v>
      </c>
      <c r="K3" s="190" t="s">
        <v>243</v>
      </c>
      <c r="L3" s="190" t="s">
        <v>243</v>
      </c>
      <c r="M3" s="191" t="s">
        <v>243</v>
      </c>
    </row>
    <row r="4" spans="1:14" x14ac:dyDescent="0.25">
      <c r="A4" s="1235"/>
      <c r="B4" s="1235"/>
      <c r="C4" s="192"/>
      <c r="D4" s="193">
        <v>3</v>
      </c>
      <c r="E4" s="193">
        <v>4</v>
      </c>
      <c r="F4" s="193">
        <v>5</v>
      </c>
      <c r="G4" s="193">
        <v>6</v>
      </c>
      <c r="H4" s="193">
        <v>7</v>
      </c>
      <c r="I4" s="193">
        <v>8</v>
      </c>
      <c r="J4" s="193">
        <v>9</v>
      </c>
      <c r="K4" s="193">
        <v>10</v>
      </c>
      <c r="L4" s="193"/>
      <c r="M4" s="194"/>
    </row>
    <row r="5" spans="1:14" x14ac:dyDescent="0.25">
      <c r="A5" s="195" t="s">
        <v>637</v>
      </c>
      <c r="B5" s="196"/>
      <c r="C5" s="197" t="s">
        <v>577</v>
      </c>
      <c r="D5" s="198" t="s">
        <v>578</v>
      </c>
      <c r="E5" s="198" t="s">
        <v>579</v>
      </c>
      <c r="F5" s="199" t="s">
        <v>580</v>
      </c>
      <c r="G5" s="199" t="s">
        <v>581</v>
      </c>
      <c r="H5" s="199" t="s">
        <v>582</v>
      </c>
      <c r="I5" s="200" t="s">
        <v>583</v>
      </c>
      <c r="J5" s="200" t="s">
        <v>584</v>
      </c>
      <c r="K5" s="200" t="s">
        <v>585</v>
      </c>
      <c r="L5" s="200"/>
      <c r="M5" s="201"/>
    </row>
    <row r="6" spans="1:14" ht="12.75" customHeight="1" x14ac:dyDescent="0.25">
      <c r="A6" s="202" t="s">
        <v>623</v>
      </c>
      <c r="B6" s="203"/>
      <c r="C6" s="204"/>
      <c r="D6" s="137"/>
      <c r="E6" s="137"/>
      <c r="F6" s="137"/>
      <c r="G6" s="137"/>
      <c r="H6" s="137"/>
      <c r="I6" s="137"/>
      <c r="J6" s="137"/>
      <c r="K6" s="137"/>
      <c r="L6" s="137"/>
      <c r="M6" s="205"/>
    </row>
    <row r="7" spans="1:14" ht="12.75" customHeight="1" x14ac:dyDescent="0.25">
      <c r="A7" s="206" t="s">
        <v>621</v>
      </c>
      <c r="B7" s="203">
        <v>1</v>
      </c>
      <c r="C7" s="130">
        <v>5492698.7787096165</v>
      </c>
      <c r="D7" s="131">
        <v>0</v>
      </c>
      <c r="E7" s="131">
        <v>0</v>
      </c>
      <c r="F7" s="131">
        <v>0</v>
      </c>
      <c r="G7" s="131">
        <v>0</v>
      </c>
      <c r="H7" s="131">
        <v>870000</v>
      </c>
      <c r="I7" s="131">
        <v>-4223334.1954456149</v>
      </c>
      <c r="J7" s="137">
        <v>-3353334.1954456149</v>
      </c>
      <c r="K7" s="137">
        <v>2139364.5832640016</v>
      </c>
      <c r="L7" s="131">
        <v>6447919.5591358971</v>
      </c>
      <c r="M7" s="132">
        <v>13471393.182635471</v>
      </c>
    </row>
    <row r="8" spans="1:14" ht="12.75" customHeight="1" x14ac:dyDescent="0.25">
      <c r="A8" s="128" t="s">
        <v>783</v>
      </c>
      <c r="B8" s="647"/>
      <c r="C8" s="130">
        <v>0</v>
      </c>
      <c r="D8" s="130">
        <v>0</v>
      </c>
      <c r="E8" s="130">
        <v>0</v>
      </c>
      <c r="F8" s="130">
        <v>0</v>
      </c>
      <c r="G8" s="130">
        <v>0</v>
      </c>
      <c r="H8" s="130">
        <v>-870000</v>
      </c>
      <c r="I8" s="130">
        <v>869999.05632394878</v>
      </c>
      <c r="J8" s="131">
        <v>-0.94367605121806264</v>
      </c>
      <c r="K8" s="131">
        <v>-0.94367605121806264</v>
      </c>
      <c r="L8" s="131">
        <v>-0.52367605082690716</v>
      </c>
      <c r="M8" s="132">
        <v>-0.52367603592574596</v>
      </c>
    </row>
    <row r="9" spans="1:14" ht="12.75" customHeight="1" x14ac:dyDescent="0.25">
      <c r="A9" s="206" t="s">
        <v>801</v>
      </c>
      <c r="B9" s="203">
        <v>1</v>
      </c>
      <c r="C9" s="130">
        <v>0</v>
      </c>
      <c r="D9" s="131">
        <v>0</v>
      </c>
      <c r="E9" s="131">
        <v>0</v>
      </c>
      <c r="F9" s="131">
        <v>0</v>
      </c>
      <c r="G9" s="131">
        <v>0</v>
      </c>
      <c r="H9" s="131">
        <v>0</v>
      </c>
      <c r="I9" s="131">
        <v>0</v>
      </c>
      <c r="J9" s="131">
        <v>0</v>
      </c>
      <c r="K9" s="131">
        <v>0</v>
      </c>
      <c r="L9" s="131">
        <v>0</v>
      </c>
      <c r="M9" s="132">
        <v>0</v>
      </c>
    </row>
    <row r="10" spans="1:14" ht="12.75" customHeight="1" x14ac:dyDescent="0.25">
      <c r="A10" s="207" t="s">
        <v>802</v>
      </c>
      <c r="B10" s="208"/>
      <c r="C10" s="209">
        <v>5492698.7787096165</v>
      </c>
      <c r="D10" s="210">
        <v>0</v>
      </c>
      <c r="E10" s="210">
        <v>0</v>
      </c>
      <c r="F10" s="210">
        <v>0</v>
      </c>
      <c r="G10" s="210">
        <v>0</v>
      </c>
      <c r="H10" s="210">
        <v>0</v>
      </c>
      <c r="I10" s="210">
        <v>-3353335.1391216661</v>
      </c>
      <c r="J10" s="210">
        <v>-3353335.1391216661</v>
      </c>
      <c r="K10" s="210">
        <v>2139363.6395879504</v>
      </c>
      <c r="L10" s="210">
        <v>6447919.0354598463</v>
      </c>
      <c r="M10" s="211">
        <v>13471392.658959435</v>
      </c>
    </row>
    <row r="11" spans="1:14" ht="5.0999999999999996" customHeight="1" x14ac:dyDescent="0.25">
      <c r="A11" s="212"/>
      <c r="B11" s="203"/>
      <c r="C11" s="204"/>
      <c r="D11" s="137"/>
      <c r="E11" s="137"/>
      <c r="F11" s="137"/>
      <c r="G11" s="137"/>
      <c r="H11" s="137"/>
      <c r="I11" s="137"/>
      <c r="J11" s="137"/>
      <c r="K11" s="137"/>
      <c r="L11" s="137"/>
      <c r="M11" s="205"/>
    </row>
    <row r="12" spans="1:14" ht="12.75" customHeight="1" x14ac:dyDescent="0.25">
      <c r="A12" s="202" t="s">
        <v>1280</v>
      </c>
      <c r="B12" s="203"/>
      <c r="C12" s="204"/>
      <c r="D12" s="137"/>
      <c r="E12" s="137"/>
      <c r="F12" s="137"/>
      <c r="G12" s="137"/>
      <c r="H12" s="137"/>
      <c r="I12" s="137"/>
      <c r="J12" s="137"/>
      <c r="K12" s="137"/>
      <c r="L12" s="137"/>
      <c r="M12" s="205"/>
    </row>
    <row r="13" spans="1:14" ht="12.75" customHeight="1" x14ac:dyDescent="0.25">
      <c r="A13" s="206" t="s">
        <v>803</v>
      </c>
      <c r="B13" s="203"/>
      <c r="C13" s="130">
        <v>4727218</v>
      </c>
      <c r="D13" s="131">
        <v>0</v>
      </c>
      <c r="E13" s="131">
        <v>0</v>
      </c>
      <c r="F13" s="131">
        <v>0</v>
      </c>
      <c r="G13" s="131">
        <v>0</v>
      </c>
      <c r="H13" s="131">
        <v>0</v>
      </c>
      <c r="I13" s="131">
        <v>-2267079.6436760402</v>
      </c>
      <c r="J13" s="131">
        <v>-2267079.6436760402</v>
      </c>
      <c r="K13" s="131">
        <v>2460138.3563239598</v>
      </c>
      <c r="L13" s="131">
        <v>2000000</v>
      </c>
      <c r="M13" s="132">
        <v>1800000</v>
      </c>
    </row>
    <row r="14" spans="1:14" ht="12.75" customHeight="1" x14ac:dyDescent="0.25">
      <c r="A14" s="206" t="s">
        <v>804</v>
      </c>
      <c r="B14" s="203"/>
      <c r="C14" s="129">
        <v>0</v>
      </c>
      <c r="D14" s="109">
        <v>0</v>
      </c>
      <c r="E14" s="109">
        <v>0</v>
      </c>
      <c r="F14" s="109">
        <v>0</v>
      </c>
      <c r="G14" s="109">
        <v>0</v>
      </c>
      <c r="H14" s="109">
        <v>0</v>
      </c>
      <c r="I14" s="109">
        <v>0</v>
      </c>
      <c r="J14" s="131">
        <v>0</v>
      </c>
      <c r="K14" s="131">
        <v>0</v>
      </c>
      <c r="L14" s="109">
        <v>0</v>
      </c>
      <c r="M14" s="110">
        <v>0</v>
      </c>
      <c r="N14" s="862"/>
    </row>
    <row r="15" spans="1:14" ht="12.75" customHeight="1" x14ac:dyDescent="0.25">
      <c r="A15" s="206" t="s">
        <v>805</v>
      </c>
      <c r="B15" s="203"/>
      <c r="C15" s="129">
        <v>0</v>
      </c>
      <c r="D15" s="129">
        <v>0</v>
      </c>
      <c r="E15" s="129">
        <v>0</v>
      </c>
      <c r="F15" s="129">
        <v>0</v>
      </c>
      <c r="G15" s="129">
        <v>0</v>
      </c>
      <c r="H15" s="129">
        <v>0</v>
      </c>
      <c r="I15" s="129">
        <v>0</v>
      </c>
      <c r="J15" s="131">
        <v>0</v>
      </c>
      <c r="K15" s="131">
        <v>0</v>
      </c>
      <c r="L15" s="109">
        <v>0</v>
      </c>
      <c r="M15" s="110">
        <v>0</v>
      </c>
    </row>
    <row r="16" spans="1:14" ht="12.75" customHeight="1" x14ac:dyDescent="0.25">
      <c r="A16" s="206" t="s">
        <v>806</v>
      </c>
      <c r="B16" s="203">
        <v>2</v>
      </c>
      <c r="C16" s="130">
        <v>1297167.6597400247</v>
      </c>
      <c r="D16" s="131">
        <v>0</v>
      </c>
      <c r="E16" s="109">
        <v>0</v>
      </c>
      <c r="F16" s="109">
        <v>0</v>
      </c>
      <c r="G16" s="109">
        <v>0</v>
      </c>
      <c r="H16" s="109">
        <v>0</v>
      </c>
      <c r="I16" s="131">
        <v>1265826.1402599751</v>
      </c>
      <c r="J16" s="137">
        <v>1265826.1402599751</v>
      </c>
      <c r="K16" s="137">
        <v>2562993.7999999998</v>
      </c>
      <c r="L16" s="131">
        <v>2612922.1680000005</v>
      </c>
      <c r="M16" s="132">
        <v>2769743.9980800012</v>
      </c>
    </row>
    <row r="17" spans="1:14" ht="12.75" customHeight="1" x14ac:dyDescent="0.25">
      <c r="A17" s="206" t="s">
        <v>807</v>
      </c>
      <c r="B17" s="203"/>
      <c r="C17" s="129">
        <v>0</v>
      </c>
      <c r="D17" s="109">
        <v>0</v>
      </c>
      <c r="E17" s="109">
        <v>0</v>
      </c>
      <c r="F17" s="109">
        <v>0</v>
      </c>
      <c r="G17" s="109">
        <v>0</v>
      </c>
      <c r="H17" s="109">
        <v>0</v>
      </c>
      <c r="I17" s="109">
        <v>0</v>
      </c>
      <c r="J17" s="137">
        <v>0</v>
      </c>
      <c r="K17" s="137">
        <v>0</v>
      </c>
      <c r="L17" s="109">
        <v>0</v>
      </c>
      <c r="M17" s="110">
        <v>0</v>
      </c>
    </row>
    <row r="18" spans="1:14" ht="12.75" customHeight="1" x14ac:dyDescent="0.25">
      <c r="A18" s="206" t="s">
        <v>1281</v>
      </c>
      <c r="B18" s="203"/>
      <c r="C18" s="204">
        <v>0</v>
      </c>
      <c r="D18" s="137">
        <v>0</v>
      </c>
      <c r="E18" s="109">
        <v>0</v>
      </c>
      <c r="F18" s="109">
        <v>0</v>
      </c>
      <c r="G18" s="109">
        <v>0</v>
      </c>
      <c r="H18" s="109">
        <v>0</v>
      </c>
      <c r="I18" s="131">
        <v>0</v>
      </c>
      <c r="J18" s="137">
        <v>0</v>
      </c>
      <c r="K18" s="137">
        <v>0</v>
      </c>
      <c r="L18" s="137">
        <v>0</v>
      </c>
      <c r="M18" s="205">
        <v>0</v>
      </c>
    </row>
    <row r="19" spans="1:14" ht="12.75" customHeight="1" x14ac:dyDescent="0.25">
      <c r="A19" s="206" t="s">
        <v>808</v>
      </c>
      <c r="B19" s="203"/>
      <c r="C19" s="204">
        <v>0</v>
      </c>
      <c r="D19" s="137">
        <v>0</v>
      </c>
      <c r="E19" s="109">
        <v>0</v>
      </c>
      <c r="F19" s="109">
        <v>0</v>
      </c>
      <c r="G19" s="109">
        <v>0</v>
      </c>
      <c r="H19" s="109">
        <v>0</v>
      </c>
      <c r="I19" s="137">
        <v>0</v>
      </c>
      <c r="J19" s="137">
        <v>0</v>
      </c>
      <c r="K19" s="137">
        <v>0</v>
      </c>
      <c r="L19" s="137">
        <v>0</v>
      </c>
      <c r="M19" s="205">
        <v>0</v>
      </c>
    </row>
    <row r="20" spans="1:14" ht="12.75" customHeight="1" x14ac:dyDescent="0.25">
      <c r="A20" s="213" t="s">
        <v>1577</v>
      </c>
      <c r="B20" s="214"/>
      <c r="C20" s="215">
        <v>6024385.6597400252</v>
      </c>
      <c r="D20" s="216">
        <v>0</v>
      </c>
      <c r="E20" s="216">
        <v>0</v>
      </c>
      <c r="F20" s="216">
        <v>0</v>
      </c>
      <c r="G20" s="216">
        <v>0</v>
      </c>
      <c r="H20" s="216">
        <v>0</v>
      </c>
      <c r="I20" s="216">
        <v>-1001253.5034160651</v>
      </c>
      <c r="J20" s="216">
        <v>-1001253.5034160651</v>
      </c>
      <c r="K20" s="216">
        <v>5023132.1563239601</v>
      </c>
      <c r="L20" s="216">
        <v>4612922.1680000005</v>
      </c>
      <c r="M20" s="217">
        <v>4569743.9980800012</v>
      </c>
    </row>
    <row r="21" spans="1:14" ht="12.75" customHeight="1" x14ac:dyDescent="0.25">
      <c r="A21" s="213" t="s">
        <v>809</v>
      </c>
      <c r="B21" s="214"/>
      <c r="C21" s="215">
        <v>-531686.88103040867</v>
      </c>
      <c r="D21" s="216">
        <v>0</v>
      </c>
      <c r="E21" s="216">
        <v>0</v>
      </c>
      <c r="F21" s="216">
        <v>0</v>
      </c>
      <c r="G21" s="216">
        <v>0</v>
      </c>
      <c r="H21" s="216">
        <v>0</v>
      </c>
      <c r="I21" s="216">
        <v>-2352081.635705601</v>
      </c>
      <c r="J21" s="216">
        <v>-2352081.635705601</v>
      </c>
      <c r="K21" s="216">
        <v>-2883768.5167360096</v>
      </c>
      <c r="L21" s="216">
        <v>1834996.8674598457</v>
      </c>
      <c r="M21" s="217">
        <v>8901648.6608794332</v>
      </c>
    </row>
    <row r="22" spans="1:14" ht="12.75" customHeight="1" x14ac:dyDescent="0.25">
      <c r="A22" s="218" t="s">
        <v>549</v>
      </c>
      <c r="B22" s="119"/>
      <c r="C22" s="119"/>
      <c r="D22" s="119"/>
      <c r="E22" s="119"/>
      <c r="F22" s="119"/>
      <c r="G22" s="119"/>
      <c r="H22" s="119"/>
      <c r="I22" s="119"/>
      <c r="J22" s="119"/>
      <c r="K22" s="119"/>
      <c r="L22" s="119"/>
      <c r="M22" s="219"/>
      <c r="N22" s="220"/>
    </row>
    <row r="23" spans="1:14" ht="12.75" customHeight="1" x14ac:dyDescent="0.25">
      <c r="A23" s="221" t="s">
        <v>1184</v>
      </c>
      <c r="B23" s="119"/>
      <c r="C23" s="119"/>
      <c r="D23" s="119"/>
      <c r="E23" s="119"/>
      <c r="F23" s="119"/>
      <c r="G23" s="119"/>
      <c r="H23" s="119"/>
      <c r="I23" s="119"/>
      <c r="J23" s="119"/>
      <c r="K23" s="119"/>
      <c r="L23" s="119"/>
      <c r="M23" s="119"/>
      <c r="N23" s="220"/>
    </row>
    <row r="24" spans="1:14" ht="12.75" customHeight="1" x14ac:dyDescent="0.25">
      <c r="A24" s="285" t="s">
        <v>1185</v>
      </c>
      <c r="B24" s="119"/>
      <c r="C24" s="119"/>
      <c r="D24" s="119"/>
      <c r="E24" s="119"/>
      <c r="F24" s="119"/>
      <c r="G24" s="119"/>
      <c r="H24" s="119"/>
      <c r="I24" s="119"/>
      <c r="J24" s="119"/>
      <c r="K24" s="119"/>
      <c r="L24" s="119"/>
      <c r="M24" s="119"/>
      <c r="N24" s="220"/>
    </row>
    <row r="25" spans="1:14" ht="12.75" customHeight="1" x14ac:dyDescent="0.25">
      <c r="A25" s="1215" t="s">
        <v>1101</v>
      </c>
      <c r="B25" s="1215"/>
      <c r="C25" s="1215"/>
      <c r="D25" s="1215"/>
      <c r="E25" s="1215"/>
      <c r="F25" s="1215"/>
      <c r="G25" s="1215"/>
      <c r="H25" s="1215"/>
      <c r="I25" s="1215"/>
      <c r="J25" s="1215"/>
      <c r="K25" s="1215"/>
      <c r="L25" s="1215"/>
      <c r="M25" s="1215"/>
      <c r="N25" s="220"/>
    </row>
    <row r="26" spans="1:14" ht="25.5" customHeight="1" x14ac:dyDescent="0.25">
      <c r="A26" s="1215" t="s">
        <v>1170</v>
      </c>
      <c r="B26" s="1215"/>
      <c r="C26" s="1215"/>
      <c r="D26" s="1215"/>
      <c r="E26" s="1215"/>
      <c r="F26" s="1215"/>
      <c r="G26" s="1215"/>
      <c r="H26" s="1215"/>
      <c r="I26" s="1215"/>
      <c r="J26" s="1215"/>
      <c r="K26" s="1215"/>
      <c r="L26" s="1215"/>
      <c r="M26" s="1215"/>
      <c r="N26" s="220"/>
    </row>
    <row r="27" spans="1:14" ht="12.75" customHeight="1" x14ac:dyDescent="0.25">
      <c r="A27" s="1209" t="s">
        <v>1171</v>
      </c>
      <c r="B27" s="1209"/>
      <c r="C27" s="1209"/>
      <c r="D27" s="1209"/>
      <c r="E27" s="1209"/>
      <c r="F27" s="1209"/>
      <c r="G27" s="1209"/>
      <c r="H27" s="1209"/>
      <c r="I27" s="1209"/>
      <c r="J27" s="1209"/>
      <c r="K27" s="1209"/>
      <c r="L27" s="1209"/>
      <c r="M27" s="1209"/>
      <c r="N27" s="220"/>
    </row>
    <row r="28" spans="1:14" ht="12.75" customHeight="1" x14ac:dyDescent="0.25">
      <c r="A28" s="1209" t="s">
        <v>1172</v>
      </c>
      <c r="B28" s="1209"/>
      <c r="C28" s="1209"/>
      <c r="D28" s="1209"/>
      <c r="E28" s="1209"/>
      <c r="F28" s="1209"/>
      <c r="G28" s="1209"/>
      <c r="H28" s="1209"/>
      <c r="I28" s="1209"/>
      <c r="J28" s="1209"/>
      <c r="K28" s="1209"/>
      <c r="L28" s="1209"/>
      <c r="M28" s="1209"/>
      <c r="N28" s="220"/>
    </row>
    <row r="29" spans="1:14" ht="12.75" customHeight="1" x14ac:dyDescent="0.25">
      <c r="A29" s="99" t="s">
        <v>1173</v>
      </c>
      <c r="B29" s="93"/>
      <c r="C29" s="96"/>
      <c r="D29" s="96"/>
      <c r="E29" s="96"/>
      <c r="F29" s="96"/>
      <c r="G29" s="96"/>
      <c r="H29" s="96"/>
      <c r="I29" s="96"/>
      <c r="J29" s="96"/>
      <c r="K29" s="96"/>
      <c r="L29" s="96"/>
      <c r="M29" s="96"/>
      <c r="N29" s="220"/>
    </row>
    <row r="30" spans="1:14" ht="12.75" customHeight="1" x14ac:dyDescent="0.25">
      <c r="A30" s="1209" t="s">
        <v>1174</v>
      </c>
      <c r="B30" s="1209"/>
      <c r="C30" s="1209"/>
      <c r="D30" s="1209"/>
      <c r="E30" s="1209"/>
      <c r="F30" s="1209"/>
      <c r="G30" s="1209"/>
      <c r="H30" s="1209"/>
      <c r="I30" s="1209"/>
      <c r="J30" s="1209"/>
      <c r="K30" s="1209"/>
      <c r="L30" s="1209"/>
      <c r="M30" s="1209"/>
      <c r="N30" s="220"/>
    </row>
    <row r="31" spans="1:14" ht="12.75" customHeight="1" x14ac:dyDescent="0.25">
      <c r="A31" s="99" t="s">
        <v>642</v>
      </c>
      <c r="B31" s="93"/>
      <c r="C31" s="96"/>
      <c r="D31" s="96"/>
      <c r="E31" s="96"/>
      <c r="F31" s="96"/>
      <c r="G31" s="96"/>
      <c r="H31" s="96"/>
      <c r="I31" s="96"/>
      <c r="J31" s="96"/>
      <c r="K31" s="96"/>
      <c r="L31" s="96"/>
      <c r="M31" s="96"/>
      <c r="N31" s="220"/>
    </row>
    <row r="32" spans="1:14" ht="12.75" customHeight="1" x14ac:dyDescent="0.25">
      <c r="A32" s="1209" t="s">
        <v>643</v>
      </c>
      <c r="B32" s="1209"/>
      <c r="C32" s="1209"/>
      <c r="D32" s="1209"/>
      <c r="E32" s="1209"/>
      <c r="F32" s="1209"/>
      <c r="G32" s="1209"/>
      <c r="H32" s="1209"/>
      <c r="I32" s="1209"/>
      <c r="J32" s="1209"/>
      <c r="K32" s="1209"/>
      <c r="L32" s="1209"/>
      <c r="M32" s="1209"/>
      <c r="N32" s="220"/>
    </row>
    <row r="33" spans="1:14" ht="12.75" customHeight="1" x14ac:dyDescent="0.25">
      <c r="A33" s="220"/>
      <c r="B33" s="220"/>
      <c r="C33" s="220"/>
      <c r="D33" s="220"/>
      <c r="E33" s="220"/>
      <c r="F33" s="220"/>
      <c r="G33" s="220"/>
      <c r="H33" s="220"/>
      <c r="I33" s="220"/>
      <c r="J33" s="220"/>
      <c r="K33" s="220"/>
      <c r="L33" s="220"/>
      <c r="M33" s="220"/>
      <c r="N33" s="220"/>
    </row>
    <row r="34" spans="1:14" ht="12.75" customHeight="1" x14ac:dyDescent="0.25">
      <c r="A34" s="222"/>
      <c r="B34" s="220"/>
      <c r="C34" s="220"/>
      <c r="D34" s="220"/>
      <c r="E34" s="220"/>
      <c r="F34" s="220"/>
      <c r="G34" s="220"/>
      <c r="H34" s="220"/>
      <c r="I34" s="220"/>
      <c r="J34" s="220"/>
      <c r="K34" s="220"/>
      <c r="L34" s="220"/>
      <c r="M34" s="220"/>
      <c r="N34" s="220"/>
    </row>
    <row r="35" spans="1:14" ht="12.75" customHeight="1" x14ac:dyDescent="0.25">
      <c r="A35" s="223"/>
      <c r="B35" s="220"/>
      <c r="C35" s="224"/>
      <c r="D35" s="224"/>
      <c r="E35" s="224"/>
      <c r="F35" s="224"/>
      <c r="G35" s="224"/>
      <c r="H35" s="224"/>
      <c r="I35" s="224"/>
      <c r="J35" s="224"/>
      <c r="K35" s="224"/>
      <c r="L35" s="224"/>
      <c r="M35" s="224"/>
    </row>
    <row r="36" spans="1:14" ht="12.75" customHeight="1" x14ac:dyDescent="0.25">
      <c r="A36" s="225"/>
      <c r="B36" s="220"/>
      <c r="C36" s="224"/>
      <c r="D36" s="224"/>
      <c r="E36" s="224"/>
      <c r="F36" s="224"/>
      <c r="G36" s="224"/>
      <c r="H36" s="224"/>
      <c r="I36" s="224"/>
      <c r="J36" s="224"/>
      <c r="K36" s="224"/>
      <c r="L36" s="224"/>
      <c r="M36" s="224"/>
    </row>
    <row r="37" spans="1:14" ht="12.75" customHeight="1" x14ac:dyDescent="0.25">
      <c r="A37" s="222" t="s">
        <v>806</v>
      </c>
      <c r="B37" s="220"/>
      <c r="C37" s="224"/>
      <c r="D37" s="224"/>
      <c r="E37" s="224"/>
      <c r="F37" s="224"/>
      <c r="G37" s="224"/>
      <c r="H37" s="224"/>
      <c r="I37" s="224"/>
      <c r="J37" s="224"/>
      <c r="K37" s="224"/>
      <c r="L37" s="224"/>
      <c r="M37" s="224"/>
    </row>
    <row r="38" spans="1:14" ht="12.75" customHeight="1" x14ac:dyDescent="0.25">
      <c r="A38" s="225" t="s">
        <v>1598</v>
      </c>
      <c r="B38" s="220"/>
      <c r="C38" s="934">
        <v>2592429</v>
      </c>
      <c r="D38" s="934">
        <v>0</v>
      </c>
      <c r="E38" s="224"/>
      <c r="F38" s="224"/>
      <c r="G38" s="224"/>
      <c r="H38" s="224"/>
      <c r="I38" s="224"/>
      <c r="J38" s="224"/>
      <c r="K38" s="934">
        <v>2439079</v>
      </c>
      <c r="L38" s="934">
        <v>2689275</v>
      </c>
      <c r="M38" s="934">
        <v>2850585</v>
      </c>
    </row>
    <row r="39" spans="1:14" ht="12.75" customHeight="1" x14ac:dyDescent="0.25">
      <c r="A39" s="225" t="s">
        <v>1599</v>
      </c>
      <c r="B39" s="220"/>
      <c r="C39" s="934">
        <v>3889596.6597400247</v>
      </c>
      <c r="D39" s="934">
        <v>0</v>
      </c>
      <c r="E39" s="220"/>
      <c r="F39" s="220"/>
      <c r="G39" s="220"/>
      <c r="H39" s="220"/>
      <c r="I39" s="220"/>
      <c r="J39" s="220"/>
      <c r="K39" s="934">
        <v>5002072.8</v>
      </c>
      <c r="L39" s="934">
        <v>5302197.1680000005</v>
      </c>
      <c r="M39" s="934">
        <v>5620328.9980800012</v>
      </c>
    </row>
    <row r="40" spans="1:14" ht="12.75" customHeight="1" thickBot="1" x14ac:dyDescent="0.3">
      <c r="A40" s="225" t="s">
        <v>817</v>
      </c>
      <c r="B40" s="220"/>
      <c r="C40" s="935">
        <v>-1297167.6597400247</v>
      </c>
      <c r="D40" s="935">
        <v>0</v>
      </c>
      <c r="E40" s="224"/>
      <c r="F40" s="224"/>
      <c r="G40" s="224"/>
      <c r="H40" s="224"/>
      <c r="I40" s="224"/>
      <c r="J40" s="224"/>
      <c r="K40" s="935">
        <v>-2562993.7999999998</v>
      </c>
      <c r="L40" s="935">
        <v>-2612922.1680000005</v>
      </c>
      <c r="M40" s="935">
        <v>-2769743.9980800012</v>
      </c>
    </row>
    <row r="41" spans="1:14" ht="12.75" customHeight="1" thickTop="1" x14ac:dyDescent="0.25">
      <c r="A41" s="225"/>
      <c r="B41" s="220"/>
      <c r="C41" s="226"/>
      <c r="D41" s="226"/>
      <c r="E41" s="226"/>
      <c r="F41" s="226"/>
      <c r="G41" s="226"/>
      <c r="H41" s="226"/>
      <c r="I41" s="226"/>
      <c r="J41" s="226"/>
      <c r="K41" s="226"/>
      <c r="L41" s="226"/>
      <c r="M41" s="226"/>
    </row>
    <row r="42" spans="1:14" ht="12.75" customHeight="1" x14ac:dyDescent="0.25">
      <c r="A42" s="227" t="s">
        <v>818</v>
      </c>
      <c r="B42" s="220"/>
      <c r="C42" s="224"/>
      <c r="D42" s="224"/>
      <c r="E42" s="224"/>
      <c r="F42" s="224"/>
      <c r="G42" s="224"/>
      <c r="H42" s="224"/>
      <c r="I42" s="224"/>
      <c r="J42" s="224"/>
      <c r="K42" s="224"/>
      <c r="L42" s="224"/>
      <c r="M42" s="224"/>
    </row>
    <row r="43" spans="1:14" ht="12.75" customHeight="1" x14ac:dyDescent="0.25">
      <c r="A43" s="225" t="s">
        <v>1597</v>
      </c>
      <c r="B43" s="220"/>
      <c r="C43" s="934">
        <v>1393491.3647424004</v>
      </c>
      <c r="D43" s="934">
        <v>0</v>
      </c>
      <c r="E43" s="226"/>
      <c r="F43" s="226"/>
      <c r="G43" s="226"/>
      <c r="H43" s="226"/>
      <c r="I43" s="226"/>
      <c r="J43" s="226"/>
      <c r="K43" s="934">
        <v>2549012.58</v>
      </c>
      <c r="L43" s="934">
        <v>2701953.3348000003</v>
      </c>
      <c r="M43" s="934">
        <v>2864070.5348880007</v>
      </c>
    </row>
    <row r="44" spans="1:14" ht="12.75" customHeight="1" x14ac:dyDescent="0.25">
      <c r="A44" s="220" t="s">
        <v>1600</v>
      </c>
      <c r="B44" s="220"/>
      <c r="C44" s="226">
        <v>1.8603837859709853</v>
      </c>
      <c r="D44" s="226">
        <v>0</v>
      </c>
      <c r="E44" s="220"/>
      <c r="F44" s="220"/>
      <c r="G44" s="220"/>
      <c r="H44" s="220"/>
      <c r="I44" s="220"/>
      <c r="J44" s="220"/>
      <c r="K44" s="226">
        <v>0.95687195973340478</v>
      </c>
      <c r="L44" s="226">
        <v>0.99530765841674906</v>
      </c>
      <c r="M44" s="226">
        <v>0.9952915673106566</v>
      </c>
    </row>
    <row r="45" spans="1:14" ht="12.75" customHeight="1" x14ac:dyDescent="0.25">
      <c r="A45" s="220"/>
      <c r="B45" s="220"/>
      <c r="C45" s="220"/>
      <c r="D45" s="220"/>
      <c r="E45" s="220"/>
      <c r="F45" s="220"/>
      <c r="G45" s="220"/>
      <c r="H45" s="220"/>
      <c r="I45" s="220"/>
      <c r="J45" s="220"/>
      <c r="K45" s="220"/>
      <c r="L45" s="220"/>
      <c r="M45" s="220"/>
    </row>
    <row r="46" spans="1:14" ht="12.75" customHeight="1" x14ac:dyDescent="0.25">
      <c r="A46" s="228" t="s">
        <v>1281</v>
      </c>
      <c r="B46" s="220"/>
      <c r="C46" s="220"/>
      <c r="D46" s="220"/>
      <c r="E46" s="220"/>
      <c r="F46" s="220"/>
      <c r="G46" s="220"/>
      <c r="H46" s="220"/>
      <c r="I46" s="220"/>
      <c r="J46" s="220"/>
      <c r="K46" s="220"/>
      <c r="L46" s="220"/>
      <c r="M46" s="220"/>
    </row>
    <row r="47" spans="1:14" ht="12.75" customHeight="1" x14ac:dyDescent="0.25">
      <c r="A47" s="816" t="s">
        <v>819</v>
      </c>
      <c r="B47" s="229"/>
      <c r="C47" s="230"/>
      <c r="D47" s="230"/>
      <c r="E47" s="220"/>
      <c r="F47" s="220"/>
      <c r="G47" s="220"/>
      <c r="H47" s="220"/>
      <c r="I47" s="220"/>
      <c r="J47" s="220"/>
      <c r="K47" s="230"/>
      <c r="L47" s="230"/>
      <c r="M47" s="230"/>
    </row>
    <row r="48" spans="1:14" ht="12.75" customHeight="1" x14ac:dyDescent="0.25">
      <c r="A48" s="231"/>
      <c r="B48" s="229"/>
      <c r="C48" s="230"/>
      <c r="D48" s="230"/>
      <c r="E48" s="220"/>
      <c r="F48" s="220"/>
      <c r="G48" s="220"/>
      <c r="H48" s="220"/>
      <c r="I48" s="220"/>
      <c r="J48" s="220"/>
      <c r="K48" s="230"/>
      <c r="L48" s="230"/>
      <c r="M48" s="230"/>
    </row>
    <row r="49" spans="1:13" ht="12.75" customHeight="1" x14ac:dyDescent="0.25">
      <c r="A49" s="231"/>
      <c r="B49" s="229"/>
      <c r="C49" s="230"/>
      <c r="D49" s="230"/>
      <c r="E49" s="220"/>
      <c r="F49" s="220"/>
      <c r="G49" s="220"/>
      <c r="H49" s="220"/>
      <c r="I49" s="220"/>
      <c r="J49" s="220"/>
      <c r="K49" s="230"/>
      <c r="L49" s="230"/>
      <c r="M49" s="230"/>
    </row>
    <row r="50" spans="1:13" ht="12.75" customHeight="1" thickBot="1" x14ac:dyDescent="0.3">
      <c r="A50" s="220"/>
      <c r="B50" s="220"/>
      <c r="C50" s="935">
        <v>0</v>
      </c>
      <c r="D50" s="935">
        <v>0</v>
      </c>
      <c r="E50" s="224"/>
      <c r="F50" s="224"/>
      <c r="G50" s="224"/>
      <c r="H50" s="224"/>
      <c r="I50" s="224"/>
      <c r="J50" s="224"/>
      <c r="K50" s="935">
        <v>0</v>
      </c>
      <c r="L50" s="935">
        <v>0</v>
      </c>
      <c r="M50" s="935">
        <v>0</v>
      </c>
    </row>
    <row r="51" spans="1:13" ht="12.75" customHeight="1" thickTop="1" x14ac:dyDescent="0.25">
      <c r="A51" s="220"/>
      <c r="B51" s="220"/>
      <c r="C51" s="220"/>
      <c r="D51" s="220"/>
      <c r="E51" s="220"/>
      <c r="F51" s="220"/>
      <c r="G51" s="220"/>
      <c r="H51" s="220"/>
      <c r="I51" s="220"/>
      <c r="J51" s="220"/>
      <c r="K51" s="220"/>
      <c r="L51" s="220"/>
      <c r="M51" s="220"/>
    </row>
    <row r="52" spans="1:13" ht="12.75" customHeight="1" x14ac:dyDescent="0.25">
      <c r="A52" s="228" t="s">
        <v>808</v>
      </c>
      <c r="B52" s="220"/>
      <c r="C52" s="220"/>
      <c r="D52" s="220"/>
      <c r="E52" s="220"/>
      <c r="F52" s="220"/>
      <c r="G52" s="220"/>
      <c r="H52" s="220"/>
      <c r="I52" s="220"/>
      <c r="J52" s="220"/>
      <c r="K52" s="220"/>
      <c r="L52" s="220"/>
      <c r="M52" s="220"/>
    </row>
    <row r="53" spans="1:13" ht="12.75" customHeight="1" x14ac:dyDescent="0.25">
      <c r="A53" s="231" t="s">
        <v>1387</v>
      </c>
      <c r="B53" s="225"/>
      <c r="C53" s="230">
        <v>0</v>
      </c>
      <c r="D53" s="230">
        <v>0</v>
      </c>
      <c r="E53" s="220"/>
      <c r="F53" s="220"/>
      <c r="G53" s="220"/>
      <c r="H53" s="220"/>
      <c r="I53" s="220"/>
      <c r="J53" s="220"/>
      <c r="K53" s="230">
        <v>0</v>
      </c>
      <c r="L53" s="230">
        <v>0</v>
      </c>
      <c r="M53" s="230">
        <v>0</v>
      </c>
    </row>
    <row r="54" spans="1:13" ht="12.75" customHeight="1" x14ac:dyDescent="0.25">
      <c r="A54" s="231" t="s">
        <v>1388</v>
      </c>
      <c r="B54" s="220"/>
      <c r="C54" s="230">
        <v>0</v>
      </c>
      <c r="D54" s="230">
        <v>0</v>
      </c>
      <c r="E54" s="220"/>
      <c r="F54" s="220"/>
      <c r="G54" s="220"/>
      <c r="H54" s="220"/>
      <c r="I54" s="220"/>
      <c r="J54" s="220"/>
      <c r="K54" s="230">
        <v>0</v>
      </c>
      <c r="L54" s="230">
        <v>0</v>
      </c>
      <c r="M54" s="230">
        <v>0</v>
      </c>
    </row>
    <row r="55" spans="1:13" ht="12.75" customHeight="1" x14ac:dyDescent="0.25">
      <c r="A55" s="231" t="s">
        <v>1389</v>
      </c>
      <c r="B55" s="220"/>
      <c r="C55" s="230">
        <v>0</v>
      </c>
      <c r="D55" s="230">
        <v>0</v>
      </c>
      <c r="E55" s="220"/>
      <c r="F55" s="220"/>
      <c r="G55" s="220"/>
      <c r="H55" s="220"/>
      <c r="I55" s="220"/>
      <c r="J55" s="220"/>
      <c r="K55" s="230">
        <v>0</v>
      </c>
      <c r="L55" s="230">
        <v>0</v>
      </c>
      <c r="M55" s="230">
        <v>0</v>
      </c>
    </row>
    <row r="56" spans="1:13" ht="12.75" customHeight="1" x14ac:dyDescent="0.25">
      <c r="A56" s="231" t="s">
        <v>2504</v>
      </c>
      <c r="B56" s="220"/>
      <c r="C56" s="230">
        <v>0</v>
      </c>
      <c r="D56" s="230">
        <v>0</v>
      </c>
      <c r="E56" s="220"/>
      <c r="F56" s="220"/>
      <c r="G56" s="220"/>
      <c r="H56" s="220"/>
      <c r="I56" s="220"/>
      <c r="J56" s="220"/>
      <c r="K56" s="230">
        <v>0</v>
      </c>
      <c r="L56" s="230">
        <v>0</v>
      </c>
      <c r="M56" s="230">
        <v>0</v>
      </c>
    </row>
    <row r="57" spans="1:13" ht="12.75" customHeight="1" thickBot="1" x14ac:dyDescent="0.3">
      <c r="A57" s="220"/>
      <c r="B57" s="220"/>
      <c r="C57" s="935">
        <v>0</v>
      </c>
      <c r="D57" s="935">
        <v>0</v>
      </c>
      <c r="E57" s="220"/>
      <c r="F57" s="220"/>
      <c r="G57" s="220"/>
      <c r="H57" s="220"/>
      <c r="I57" s="220"/>
      <c r="J57" s="220"/>
      <c r="K57" s="935">
        <v>0</v>
      </c>
      <c r="L57" s="935">
        <v>0</v>
      </c>
      <c r="M57" s="935">
        <v>0</v>
      </c>
    </row>
    <row r="58" spans="1:13" ht="12.75" customHeight="1" thickTop="1" x14ac:dyDescent="0.25">
      <c r="A58" s="220"/>
      <c r="B58" s="232"/>
      <c r="C58" s="220"/>
      <c r="D58" s="220"/>
      <c r="E58" s="220"/>
      <c r="F58" s="220"/>
      <c r="G58" s="220"/>
      <c r="H58" s="220"/>
      <c r="I58" s="220"/>
      <c r="J58" s="220"/>
      <c r="K58" s="220"/>
      <c r="L58" s="220"/>
      <c r="M58" s="220"/>
    </row>
    <row r="59" spans="1:13" ht="12.75" customHeight="1" x14ac:dyDescent="0.25"/>
    <row r="60" spans="1:13" ht="12.75" customHeight="1" x14ac:dyDescent="0.25"/>
    <row r="61" spans="1:13" ht="12.75" customHeight="1" x14ac:dyDescent="0.25"/>
    <row r="62" spans="1:13" ht="12.75" customHeight="1" x14ac:dyDescent="0.25"/>
    <row r="63" spans="1:13" ht="12.75" customHeight="1" x14ac:dyDescent="0.25"/>
    <row r="64" spans="1:13" ht="12.75" customHeight="1" x14ac:dyDescent="0.25"/>
    <row r="65" ht="12.75" customHeight="1" x14ac:dyDescent="0.25"/>
    <row r="66" ht="12.75" customHeight="1" x14ac:dyDescent="0.25"/>
    <row r="67" ht="12.75" customHeight="1" x14ac:dyDescent="0.25"/>
    <row r="68" ht="12.75" customHeight="1" x14ac:dyDescent="0.25"/>
    <row r="69" ht="12.75" customHeight="1" x14ac:dyDescent="0.25"/>
    <row r="70" ht="12.75" customHeight="1" x14ac:dyDescent="0.25"/>
    <row r="71" ht="12.75" customHeight="1" x14ac:dyDescent="0.25"/>
    <row r="72" ht="12.75" customHeight="1" x14ac:dyDescent="0.25"/>
    <row r="73" ht="12.75" customHeight="1" x14ac:dyDescent="0.25"/>
    <row r="74" ht="12.75" customHeight="1" x14ac:dyDescent="0.25"/>
    <row r="75" ht="12.75" customHeight="1" x14ac:dyDescent="0.25"/>
    <row r="76" ht="12.75" customHeight="1" x14ac:dyDescent="0.25"/>
    <row r="77" ht="12.75" customHeight="1" x14ac:dyDescent="0.25"/>
    <row r="78" ht="12.75" customHeight="1" x14ac:dyDescent="0.25"/>
    <row r="79" ht="12.75" customHeight="1" x14ac:dyDescent="0.25"/>
    <row r="80" ht="12.75" customHeight="1" x14ac:dyDescent="0.25"/>
    <row r="81" ht="12.75" customHeight="1" x14ac:dyDescent="0.25"/>
    <row r="82" ht="12.75" customHeight="1" x14ac:dyDescent="0.25"/>
    <row r="83" ht="12.75" customHeight="1" x14ac:dyDescent="0.25"/>
    <row r="84" ht="12.75" customHeight="1" x14ac:dyDescent="0.25"/>
    <row r="85" ht="12.75" customHeight="1" x14ac:dyDescent="0.25"/>
    <row r="86" ht="12.75" customHeight="1" x14ac:dyDescent="0.25"/>
    <row r="87" ht="12.75" customHeight="1" x14ac:dyDescent="0.25"/>
    <row r="88" ht="12.75" customHeight="1" x14ac:dyDescent="0.25"/>
    <row r="89" ht="12.75" customHeight="1" x14ac:dyDescent="0.25"/>
    <row r="90" ht="12.75" customHeight="1" x14ac:dyDescent="0.25"/>
    <row r="91" ht="12.75" customHeight="1" x14ac:dyDescent="0.25"/>
    <row r="92" ht="12.75" customHeight="1" x14ac:dyDescent="0.25"/>
    <row r="93" ht="12.75" customHeight="1" x14ac:dyDescent="0.25"/>
    <row r="94" ht="12.75" customHeight="1" x14ac:dyDescent="0.25"/>
    <row r="95" ht="12.75" customHeight="1" x14ac:dyDescent="0.25"/>
    <row r="96" ht="12.75" customHeight="1" x14ac:dyDescent="0.25"/>
    <row r="97" ht="12.75" customHeight="1" x14ac:dyDescent="0.25"/>
    <row r="98" ht="12.75" customHeight="1" x14ac:dyDescent="0.25"/>
    <row r="99" ht="12.75" customHeight="1" x14ac:dyDescent="0.25"/>
    <row r="100" ht="12.75" customHeight="1" x14ac:dyDescent="0.25"/>
    <row r="101" ht="12.75" customHeight="1" x14ac:dyDescent="0.25"/>
    <row r="102" ht="12.75" customHeight="1" x14ac:dyDescent="0.25"/>
    <row r="103" ht="12.75" customHeight="1" x14ac:dyDescent="0.25"/>
    <row r="104" ht="12.75" customHeight="1" x14ac:dyDescent="0.25"/>
    <row r="105" ht="12.75" customHeight="1" x14ac:dyDescent="0.25"/>
    <row r="106" ht="12.75" customHeight="1" x14ac:dyDescent="0.25"/>
    <row r="107" ht="12.75" customHeight="1" x14ac:dyDescent="0.25"/>
    <row r="108" ht="12.75" customHeight="1" x14ac:dyDescent="0.25"/>
    <row r="109" ht="12.75" customHeight="1" x14ac:dyDescent="0.25"/>
    <row r="110" ht="12.75" customHeight="1" x14ac:dyDescent="0.25"/>
    <row r="111" ht="12.75" customHeight="1" x14ac:dyDescent="0.25"/>
    <row r="112"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sheetData>
  <sheetProtection password="C646" sheet="1" objects="1" scenarios="1"/>
  <mergeCells count="9">
    <mergeCell ref="A32:M32"/>
    <mergeCell ref="A28:M28"/>
    <mergeCell ref="A27:M27"/>
    <mergeCell ref="B2:B4"/>
    <mergeCell ref="A2:A4"/>
    <mergeCell ref="A26:M26"/>
    <mergeCell ref="C2:K2"/>
    <mergeCell ref="A25:M25"/>
    <mergeCell ref="A30:M30"/>
  </mergeCells>
  <phoneticPr fontId="3" type="noConversion"/>
  <printOptions horizontalCentered="1"/>
  <pageMargins left="0.36" right="0.17" top="0.79" bottom="0.59" header="0.51181102362204722" footer="0.41"/>
  <pageSetup paperSize="9" scale="74"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9">
    <tabColor indexed="44"/>
    <pageSetUpPr fitToPage="1"/>
  </sheetPr>
  <dimension ref="A1:Q156"/>
  <sheetViews>
    <sheetView showGridLines="0" workbookViewId="0">
      <pane xSplit="2" ySplit="5" topLeftCell="E63" activePane="bottomRight" state="frozen"/>
      <selection activeCell="M17" sqref="M17:M63"/>
      <selection pane="topRight" activeCell="M17" sqref="M17:M63"/>
      <selection pane="bottomLeft" activeCell="M17" sqref="M17:M63"/>
      <selection pane="bottomRight" activeCell="N57" sqref="N57:R75"/>
    </sheetView>
  </sheetViews>
  <sheetFormatPr defaultRowHeight="12.75" x14ac:dyDescent="0.25"/>
  <cols>
    <col min="1" max="1" width="32" style="5" bestFit="1" customWidth="1"/>
    <col min="2" max="2" width="3.140625" style="58" customWidth="1"/>
    <col min="3" max="13" width="8.7109375" style="5" customWidth="1"/>
    <col min="14" max="14" width="9.85546875" style="1146"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
        <v>2505</v>
      </c>
      <c r="B1" s="5"/>
      <c r="C1" s="58"/>
    </row>
    <row r="2" spans="1:14" ht="38.25" x14ac:dyDescent="0.25">
      <c r="A2" s="1213" t="s">
        <v>250</v>
      </c>
      <c r="B2" s="1213" t="s">
        <v>332</v>
      </c>
      <c r="C2" s="1210" t="s">
        <v>2483</v>
      </c>
      <c r="D2" s="1211"/>
      <c r="E2" s="1211"/>
      <c r="F2" s="1211"/>
      <c r="G2" s="1211"/>
      <c r="H2" s="1211"/>
      <c r="I2" s="1211"/>
      <c r="J2" s="1211"/>
      <c r="K2" s="1211"/>
      <c r="L2" s="103" t="s">
        <v>2484</v>
      </c>
      <c r="M2" s="61" t="s">
        <v>2485</v>
      </c>
    </row>
    <row r="3" spans="1:14" ht="25.5" x14ac:dyDescent="0.25">
      <c r="A3" s="1214"/>
      <c r="B3" s="1214"/>
      <c r="C3" s="62" t="s">
        <v>313</v>
      </c>
      <c r="D3" s="10" t="s">
        <v>384</v>
      </c>
      <c r="E3" s="10" t="s">
        <v>378</v>
      </c>
      <c r="F3" s="10" t="s">
        <v>380</v>
      </c>
      <c r="G3" s="10" t="s">
        <v>382</v>
      </c>
      <c r="H3" s="10" t="s">
        <v>386</v>
      </c>
      <c r="I3" s="11" t="s">
        <v>376</v>
      </c>
      <c r="J3" s="11" t="s">
        <v>388</v>
      </c>
      <c r="K3" s="11" t="s">
        <v>243</v>
      </c>
      <c r="L3" s="11" t="s">
        <v>243</v>
      </c>
      <c r="M3" s="13" t="s">
        <v>243</v>
      </c>
    </row>
    <row r="4" spans="1:14" x14ac:dyDescent="0.25">
      <c r="A4" s="1214"/>
      <c r="B4" s="1214"/>
      <c r="C4" s="65"/>
      <c r="D4" s="15">
        <v>7</v>
      </c>
      <c r="E4" s="15">
        <v>8</v>
      </c>
      <c r="F4" s="15">
        <v>9</v>
      </c>
      <c r="G4" s="15">
        <v>10</v>
      </c>
      <c r="H4" s="15">
        <v>11</v>
      </c>
      <c r="I4" s="15">
        <v>12</v>
      </c>
      <c r="J4" s="15">
        <v>13</v>
      </c>
      <c r="K4" s="15">
        <v>14</v>
      </c>
      <c r="L4" s="15"/>
      <c r="M4" s="17"/>
    </row>
    <row r="5" spans="1:14" x14ac:dyDescent="0.25">
      <c r="A5" s="66" t="s">
        <v>637</v>
      </c>
      <c r="B5" s="104"/>
      <c r="C5" s="67" t="s">
        <v>577</v>
      </c>
      <c r="D5" s="68" t="s">
        <v>578</v>
      </c>
      <c r="E5" s="68" t="s">
        <v>579</v>
      </c>
      <c r="F5" s="69" t="s">
        <v>580</v>
      </c>
      <c r="G5" s="69" t="s">
        <v>581</v>
      </c>
      <c r="H5" s="69" t="s">
        <v>582</v>
      </c>
      <c r="I5" s="70" t="s">
        <v>583</v>
      </c>
      <c r="J5" s="70" t="s">
        <v>584</v>
      </c>
      <c r="K5" s="70" t="s">
        <v>585</v>
      </c>
      <c r="L5" s="70"/>
      <c r="M5" s="71"/>
    </row>
    <row r="6" spans="1:14" ht="12.75" customHeight="1" x14ac:dyDescent="0.25">
      <c r="A6" s="138" t="s">
        <v>820</v>
      </c>
      <c r="B6" s="73"/>
      <c r="C6" s="139"/>
      <c r="D6" s="75"/>
      <c r="E6" s="75"/>
      <c r="F6" s="75"/>
      <c r="G6" s="75"/>
      <c r="H6" s="75"/>
      <c r="I6" s="75"/>
      <c r="J6" s="75"/>
      <c r="K6" s="140"/>
      <c r="L6" s="140"/>
      <c r="M6" s="141"/>
      <c r="N6" s="1152"/>
    </row>
    <row r="7" spans="1:14" ht="12.75" customHeight="1" x14ac:dyDescent="0.25">
      <c r="A7" s="233" t="s">
        <v>1275</v>
      </c>
      <c r="B7" s="73">
        <v>1</v>
      </c>
      <c r="C7" s="139">
        <v>330000</v>
      </c>
      <c r="D7" s="140">
        <v>0</v>
      </c>
      <c r="E7" s="140">
        <v>0</v>
      </c>
      <c r="F7" s="140">
        <v>0</v>
      </c>
      <c r="G7" s="140">
        <v>0</v>
      </c>
      <c r="H7" s="140">
        <v>0</v>
      </c>
      <c r="I7" s="140">
        <v>0</v>
      </c>
      <c r="J7" s="140">
        <v>0</v>
      </c>
      <c r="K7" s="140">
        <v>330000</v>
      </c>
      <c r="L7" s="140">
        <v>0</v>
      </c>
      <c r="M7" s="141">
        <v>0</v>
      </c>
      <c r="N7" s="1152"/>
    </row>
    <row r="8" spans="1:14" ht="12.75" customHeight="1" x14ac:dyDescent="0.25">
      <c r="A8" s="854" t="s">
        <v>821</v>
      </c>
      <c r="B8" s="73"/>
      <c r="C8" s="130">
        <v>0</v>
      </c>
      <c r="D8" s="131">
        <v>0</v>
      </c>
      <c r="E8" s="131">
        <v>0</v>
      </c>
      <c r="F8" s="131">
        <v>0</v>
      </c>
      <c r="G8" s="131">
        <v>0</v>
      </c>
      <c r="H8" s="131">
        <v>0</v>
      </c>
      <c r="I8" s="131">
        <v>0</v>
      </c>
      <c r="J8" s="171">
        <v>0</v>
      </c>
      <c r="K8" s="171">
        <v>0</v>
      </c>
      <c r="L8" s="131">
        <v>0</v>
      </c>
      <c r="M8" s="132">
        <v>0</v>
      </c>
      <c r="N8" s="1152"/>
    </row>
    <row r="9" spans="1:14" ht="12.75" customHeight="1" x14ac:dyDescent="0.25">
      <c r="A9" s="854" t="s">
        <v>822</v>
      </c>
      <c r="B9" s="73"/>
      <c r="C9" s="130">
        <v>0</v>
      </c>
      <c r="D9" s="131">
        <v>0</v>
      </c>
      <c r="E9" s="131">
        <v>0</v>
      </c>
      <c r="F9" s="131">
        <v>0</v>
      </c>
      <c r="G9" s="131">
        <v>0</v>
      </c>
      <c r="H9" s="131">
        <v>0</v>
      </c>
      <c r="I9" s="131">
        <v>0</v>
      </c>
      <c r="J9" s="171">
        <v>0</v>
      </c>
      <c r="K9" s="171">
        <v>0</v>
      </c>
      <c r="L9" s="131">
        <v>0</v>
      </c>
      <c r="M9" s="132">
        <v>0</v>
      </c>
      <c r="N9" s="1152"/>
    </row>
    <row r="10" spans="1:14" ht="12.75" customHeight="1" x14ac:dyDescent="0.25">
      <c r="A10" s="854" t="s">
        <v>823</v>
      </c>
      <c r="B10" s="73"/>
      <c r="C10" s="130">
        <v>0</v>
      </c>
      <c r="D10" s="131">
        <v>0</v>
      </c>
      <c r="E10" s="131">
        <v>0</v>
      </c>
      <c r="F10" s="131">
        <v>0</v>
      </c>
      <c r="G10" s="131">
        <v>0</v>
      </c>
      <c r="H10" s="131">
        <v>0</v>
      </c>
      <c r="I10" s="131">
        <v>0</v>
      </c>
      <c r="J10" s="171">
        <v>0</v>
      </c>
      <c r="K10" s="171">
        <v>0</v>
      </c>
      <c r="L10" s="131">
        <v>0</v>
      </c>
      <c r="M10" s="132">
        <v>0</v>
      </c>
      <c r="N10" s="1152"/>
    </row>
    <row r="11" spans="1:14" ht="12.75" customHeight="1" x14ac:dyDescent="0.25">
      <c r="A11" s="854" t="s">
        <v>824</v>
      </c>
      <c r="B11" s="73"/>
      <c r="C11" s="130">
        <v>0</v>
      </c>
      <c r="D11" s="131">
        <v>0</v>
      </c>
      <c r="E11" s="131">
        <v>0</v>
      </c>
      <c r="F11" s="131">
        <v>0</v>
      </c>
      <c r="G11" s="131">
        <v>0</v>
      </c>
      <c r="H11" s="131">
        <v>0</v>
      </c>
      <c r="I11" s="131">
        <v>0</v>
      </c>
      <c r="J11" s="171">
        <v>0</v>
      </c>
      <c r="K11" s="171">
        <v>0</v>
      </c>
      <c r="L11" s="131">
        <v>0</v>
      </c>
      <c r="M11" s="132">
        <v>0</v>
      </c>
      <c r="N11" s="1152"/>
    </row>
    <row r="12" spans="1:14" ht="12.75" customHeight="1" x14ac:dyDescent="0.25">
      <c r="A12" s="854" t="s">
        <v>825</v>
      </c>
      <c r="B12" s="73"/>
      <c r="C12" s="130">
        <v>0</v>
      </c>
      <c r="D12" s="131">
        <v>0</v>
      </c>
      <c r="E12" s="131">
        <v>0</v>
      </c>
      <c r="F12" s="131">
        <v>0</v>
      </c>
      <c r="G12" s="131">
        <v>0</v>
      </c>
      <c r="H12" s="131">
        <v>0</v>
      </c>
      <c r="I12" s="131">
        <v>0</v>
      </c>
      <c r="J12" s="171">
        <v>0</v>
      </c>
      <c r="K12" s="171">
        <v>0</v>
      </c>
      <c r="L12" s="131">
        <v>0</v>
      </c>
      <c r="M12" s="132">
        <v>0</v>
      </c>
      <c r="N12" s="1152"/>
    </row>
    <row r="13" spans="1:14" ht="12.75" customHeight="1" x14ac:dyDescent="0.25">
      <c r="A13" s="163" t="s">
        <v>826</v>
      </c>
      <c r="B13" s="73"/>
      <c r="C13" s="718">
        <v>0</v>
      </c>
      <c r="D13" s="263">
        <v>0</v>
      </c>
      <c r="E13" s="263">
        <v>0</v>
      </c>
      <c r="F13" s="263">
        <v>0</v>
      </c>
      <c r="G13" s="263">
        <v>0</v>
      </c>
      <c r="H13" s="263">
        <v>0</v>
      </c>
      <c r="I13" s="263">
        <v>0</v>
      </c>
      <c r="J13" s="599">
        <v>0</v>
      </c>
      <c r="K13" s="599">
        <v>0</v>
      </c>
      <c r="L13" s="263">
        <v>0</v>
      </c>
      <c r="M13" s="264">
        <v>0</v>
      </c>
      <c r="N13" s="1152"/>
    </row>
    <row r="14" spans="1:14" ht="12.75" customHeight="1" x14ac:dyDescent="0.25">
      <c r="A14" s="163" t="s">
        <v>827</v>
      </c>
      <c r="B14" s="73"/>
      <c r="C14" s="130">
        <v>0</v>
      </c>
      <c r="D14" s="131">
        <v>0</v>
      </c>
      <c r="E14" s="131">
        <v>0</v>
      </c>
      <c r="F14" s="131">
        <v>0</v>
      </c>
      <c r="G14" s="131">
        <v>0</v>
      </c>
      <c r="H14" s="131">
        <v>0</v>
      </c>
      <c r="I14" s="131">
        <v>0</v>
      </c>
      <c r="J14" s="171">
        <v>0</v>
      </c>
      <c r="K14" s="171">
        <v>0</v>
      </c>
      <c r="L14" s="131">
        <v>0</v>
      </c>
      <c r="M14" s="132">
        <v>0</v>
      </c>
      <c r="N14" s="1152"/>
    </row>
    <row r="15" spans="1:14" ht="12.75" customHeight="1" x14ac:dyDescent="0.25">
      <c r="A15" s="163" t="s">
        <v>828</v>
      </c>
      <c r="B15" s="73"/>
      <c r="C15" s="130">
        <v>0</v>
      </c>
      <c r="D15" s="131">
        <v>0</v>
      </c>
      <c r="E15" s="131">
        <v>0</v>
      </c>
      <c r="F15" s="131">
        <v>0</v>
      </c>
      <c r="G15" s="131">
        <v>0</v>
      </c>
      <c r="H15" s="131">
        <v>0</v>
      </c>
      <c r="I15" s="131">
        <v>0</v>
      </c>
      <c r="J15" s="171">
        <v>0</v>
      </c>
      <c r="K15" s="171">
        <v>0</v>
      </c>
      <c r="L15" s="131">
        <v>0</v>
      </c>
      <c r="M15" s="132">
        <v>0</v>
      </c>
      <c r="N15" s="1152"/>
    </row>
    <row r="16" spans="1:14" ht="12.75" customHeight="1" x14ac:dyDescent="0.25">
      <c r="A16" s="163" t="s">
        <v>829</v>
      </c>
      <c r="B16" s="73"/>
      <c r="C16" s="130">
        <v>0</v>
      </c>
      <c r="D16" s="131">
        <v>0</v>
      </c>
      <c r="E16" s="131">
        <v>0</v>
      </c>
      <c r="F16" s="131">
        <v>0</v>
      </c>
      <c r="G16" s="131">
        <v>0</v>
      </c>
      <c r="H16" s="131">
        <v>0</v>
      </c>
      <c r="I16" s="131">
        <v>0</v>
      </c>
      <c r="J16" s="171">
        <v>0</v>
      </c>
      <c r="K16" s="171">
        <v>0</v>
      </c>
      <c r="L16" s="131">
        <v>0</v>
      </c>
      <c r="M16" s="132">
        <v>0</v>
      </c>
      <c r="N16" s="1152"/>
    </row>
    <row r="17" spans="1:14" ht="12.75" customHeight="1" x14ac:dyDescent="0.25">
      <c r="A17" s="163" t="s">
        <v>830</v>
      </c>
      <c r="B17" s="73">
        <v>6</v>
      </c>
      <c r="C17" s="130">
        <v>330000</v>
      </c>
      <c r="D17" s="131">
        <v>0</v>
      </c>
      <c r="E17" s="131">
        <v>0</v>
      </c>
      <c r="F17" s="131">
        <v>0</v>
      </c>
      <c r="G17" s="131">
        <v>0</v>
      </c>
      <c r="H17" s="131">
        <v>0</v>
      </c>
      <c r="I17" s="131">
        <v>0</v>
      </c>
      <c r="J17" s="171">
        <v>0</v>
      </c>
      <c r="K17" s="171">
        <v>330000</v>
      </c>
      <c r="L17" s="131">
        <v>0</v>
      </c>
      <c r="M17" s="132">
        <v>0</v>
      </c>
      <c r="N17" s="1152"/>
    </row>
    <row r="18" spans="1:14" ht="12.75" customHeight="1" x14ac:dyDescent="0.25">
      <c r="A18" s="163" t="s">
        <v>1346</v>
      </c>
      <c r="B18" s="73"/>
      <c r="C18" s="130">
        <v>0</v>
      </c>
      <c r="D18" s="131">
        <v>0</v>
      </c>
      <c r="E18" s="131">
        <v>0</v>
      </c>
      <c r="F18" s="131">
        <v>0</v>
      </c>
      <c r="G18" s="131">
        <v>0</v>
      </c>
      <c r="H18" s="131">
        <v>0</v>
      </c>
      <c r="I18" s="131">
        <v>0</v>
      </c>
      <c r="J18" s="171">
        <v>0</v>
      </c>
      <c r="K18" s="171">
        <v>0</v>
      </c>
      <c r="L18" s="131">
        <v>0</v>
      </c>
      <c r="M18" s="132">
        <v>0</v>
      </c>
      <c r="N18" s="1152"/>
    </row>
    <row r="19" spans="1:14" ht="12.75" customHeight="1" x14ac:dyDescent="0.25">
      <c r="A19" s="163" t="s">
        <v>832</v>
      </c>
      <c r="B19" s="73"/>
      <c r="C19" s="130">
        <v>0</v>
      </c>
      <c r="D19" s="131">
        <v>0</v>
      </c>
      <c r="E19" s="131">
        <v>0</v>
      </c>
      <c r="F19" s="131">
        <v>0</v>
      </c>
      <c r="G19" s="131">
        <v>0</v>
      </c>
      <c r="H19" s="131">
        <v>0</v>
      </c>
      <c r="I19" s="131">
        <v>0</v>
      </c>
      <c r="J19" s="171">
        <v>0</v>
      </c>
      <c r="K19" s="171">
        <v>0</v>
      </c>
      <c r="L19" s="131">
        <v>0</v>
      </c>
      <c r="M19" s="132">
        <v>0</v>
      </c>
      <c r="N19" s="1152"/>
    </row>
    <row r="20" spans="1:14" ht="12.75" customHeight="1" x14ac:dyDescent="0.25">
      <c r="A20" s="163" t="s">
        <v>831</v>
      </c>
      <c r="B20" s="73"/>
      <c r="C20" s="130">
        <v>0</v>
      </c>
      <c r="D20" s="131">
        <v>0</v>
      </c>
      <c r="E20" s="131">
        <v>0</v>
      </c>
      <c r="F20" s="131">
        <v>0</v>
      </c>
      <c r="G20" s="131">
        <v>0</v>
      </c>
      <c r="H20" s="131">
        <v>0</v>
      </c>
      <c r="I20" s="131">
        <v>0</v>
      </c>
      <c r="J20" s="171">
        <v>0</v>
      </c>
      <c r="K20" s="171">
        <v>0</v>
      </c>
      <c r="L20" s="131">
        <v>0</v>
      </c>
      <c r="M20" s="132">
        <v>0</v>
      </c>
      <c r="N20" s="1152"/>
    </row>
    <row r="21" spans="1:14" ht="3.75" customHeight="1" x14ac:dyDescent="0.25">
      <c r="A21" s="163"/>
      <c r="B21" s="73"/>
      <c r="C21" s="172"/>
      <c r="D21" s="173"/>
      <c r="E21" s="173"/>
      <c r="F21" s="173"/>
      <c r="G21" s="173"/>
      <c r="H21" s="173"/>
      <c r="I21" s="173"/>
      <c r="J21" s="171"/>
      <c r="K21" s="171"/>
      <c r="L21" s="173"/>
      <c r="M21" s="174"/>
      <c r="N21" s="1152"/>
    </row>
    <row r="22" spans="1:14" ht="12.75" customHeight="1" x14ac:dyDescent="0.25">
      <c r="A22" s="233" t="s">
        <v>1276</v>
      </c>
      <c r="B22" s="114">
        <v>2</v>
      </c>
      <c r="C22" s="139">
        <v>0</v>
      </c>
      <c r="D22" s="140">
        <v>0</v>
      </c>
      <c r="E22" s="140">
        <v>0</v>
      </c>
      <c r="F22" s="140">
        <v>0</v>
      </c>
      <c r="G22" s="140">
        <v>0</v>
      </c>
      <c r="H22" s="140">
        <v>0</v>
      </c>
      <c r="I22" s="140">
        <v>0</v>
      </c>
      <c r="J22" s="140">
        <v>0</v>
      </c>
      <c r="K22" s="140">
        <v>0</v>
      </c>
      <c r="L22" s="140">
        <v>0</v>
      </c>
      <c r="M22" s="141">
        <v>0</v>
      </c>
      <c r="N22" s="1152"/>
    </row>
    <row r="23" spans="1:14" ht="12.75" customHeight="1" x14ac:dyDescent="0.25">
      <c r="A23" s="854" t="s">
        <v>821</v>
      </c>
      <c r="B23" s="114"/>
      <c r="C23" s="130">
        <v>0</v>
      </c>
      <c r="D23" s="131">
        <v>0</v>
      </c>
      <c r="E23" s="131">
        <v>0</v>
      </c>
      <c r="F23" s="131">
        <v>0</v>
      </c>
      <c r="G23" s="131">
        <v>0</v>
      </c>
      <c r="H23" s="131">
        <v>0</v>
      </c>
      <c r="I23" s="131">
        <v>0</v>
      </c>
      <c r="J23" s="171">
        <v>0</v>
      </c>
      <c r="K23" s="171">
        <v>0</v>
      </c>
      <c r="L23" s="131">
        <v>0</v>
      </c>
      <c r="M23" s="132">
        <v>0</v>
      </c>
      <c r="N23" s="1152"/>
    </row>
    <row r="24" spans="1:14" ht="12.75" customHeight="1" x14ac:dyDescent="0.25">
      <c r="A24" s="854" t="s">
        <v>822</v>
      </c>
      <c r="B24" s="114"/>
      <c r="C24" s="130">
        <v>0</v>
      </c>
      <c r="D24" s="131">
        <v>0</v>
      </c>
      <c r="E24" s="131">
        <v>0</v>
      </c>
      <c r="F24" s="131">
        <v>0</v>
      </c>
      <c r="G24" s="131">
        <v>0</v>
      </c>
      <c r="H24" s="131">
        <v>0</v>
      </c>
      <c r="I24" s="131">
        <v>0</v>
      </c>
      <c r="J24" s="171">
        <v>0</v>
      </c>
      <c r="K24" s="171">
        <v>0</v>
      </c>
      <c r="L24" s="131">
        <v>0</v>
      </c>
      <c r="M24" s="132">
        <v>0</v>
      </c>
      <c r="N24" s="1152"/>
    </row>
    <row r="25" spans="1:14" ht="12.75" customHeight="1" x14ac:dyDescent="0.25">
      <c r="A25" s="854" t="s">
        <v>823</v>
      </c>
      <c r="B25" s="114"/>
      <c r="C25" s="130">
        <v>0</v>
      </c>
      <c r="D25" s="131">
        <v>0</v>
      </c>
      <c r="E25" s="131">
        <v>0</v>
      </c>
      <c r="F25" s="131">
        <v>0</v>
      </c>
      <c r="G25" s="131">
        <v>0</v>
      </c>
      <c r="H25" s="131">
        <v>0</v>
      </c>
      <c r="I25" s="131">
        <v>0</v>
      </c>
      <c r="J25" s="171">
        <v>0</v>
      </c>
      <c r="K25" s="171">
        <v>0</v>
      </c>
      <c r="L25" s="131">
        <v>0</v>
      </c>
      <c r="M25" s="132">
        <v>0</v>
      </c>
      <c r="N25" s="1152"/>
    </row>
    <row r="26" spans="1:14" ht="12.75" customHeight="1" x14ac:dyDescent="0.25">
      <c r="A26" s="854" t="s">
        <v>824</v>
      </c>
      <c r="B26" s="114"/>
      <c r="C26" s="130">
        <v>0</v>
      </c>
      <c r="D26" s="131">
        <v>0</v>
      </c>
      <c r="E26" s="131">
        <v>0</v>
      </c>
      <c r="F26" s="131">
        <v>0</v>
      </c>
      <c r="G26" s="131">
        <v>0</v>
      </c>
      <c r="H26" s="131">
        <v>0</v>
      </c>
      <c r="I26" s="131">
        <v>0</v>
      </c>
      <c r="J26" s="171">
        <v>0</v>
      </c>
      <c r="K26" s="171">
        <v>0</v>
      </c>
      <c r="L26" s="131">
        <v>0</v>
      </c>
      <c r="M26" s="132">
        <v>0</v>
      </c>
      <c r="N26" s="1152"/>
    </row>
    <row r="27" spans="1:14" ht="12.75" customHeight="1" x14ac:dyDescent="0.25">
      <c r="A27" s="854" t="s">
        <v>825</v>
      </c>
      <c r="B27" s="114"/>
      <c r="C27" s="130">
        <v>0</v>
      </c>
      <c r="D27" s="131">
        <v>0</v>
      </c>
      <c r="E27" s="131">
        <v>0</v>
      </c>
      <c r="F27" s="131">
        <v>0</v>
      </c>
      <c r="G27" s="131">
        <v>0</v>
      </c>
      <c r="H27" s="131">
        <v>0</v>
      </c>
      <c r="I27" s="131">
        <v>0</v>
      </c>
      <c r="J27" s="171">
        <v>0</v>
      </c>
      <c r="K27" s="171">
        <v>0</v>
      </c>
      <c r="L27" s="131">
        <v>0</v>
      </c>
      <c r="M27" s="132">
        <v>0</v>
      </c>
      <c r="N27" s="1152"/>
    </row>
    <row r="28" spans="1:14" ht="12.75" customHeight="1" x14ac:dyDescent="0.25">
      <c r="A28" s="163" t="s">
        <v>826</v>
      </c>
      <c r="B28" s="114"/>
      <c r="C28" s="718">
        <v>0</v>
      </c>
      <c r="D28" s="263">
        <v>0</v>
      </c>
      <c r="E28" s="263">
        <v>0</v>
      </c>
      <c r="F28" s="263">
        <v>0</v>
      </c>
      <c r="G28" s="263">
        <v>0</v>
      </c>
      <c r="H28" s="263">
        <v>0</v>
      </c>
      <c r="I28" s="263">
        <v>0</v>
      </c>
      <c r="J28" s="599">
        <v>0</v>
      </c>
      <c r="K28" s="599">
        <v>0</v>
      </c>
      <c r="L28" s="263">
        <v>0</v>
      </c>
      <c r="M28" s="264">
        <v>0</v>
      </c>
      <c r="N28" s="1152"/>
    </row>
    <row r="29" spans="1:14" ht="12.75" customHeight="1" x14ac:dyDescent="0.25">
      <c r="A29" s="163" t="s">
        <v>827</v>
      </c>
      <c r="B29" s="114"/>
      <c r="C29" s="130">
        <v>0</v>
      </c>
      <c r="D29" s="131">
        <v>0</v>
      </c>
      <c r="E29" s="131">
        <v>0</v>
      </c>
      <c r="F29" s="131">
        <v>0</v>
      </c>
      <c r="G29" s="131">
        <v>0</v>
      </c>
      <c r="H29" s="131">
        <v>0</v>
      </c>
      <c r="I29" s="131">
        <v>0</v>
      </c>
      <c r="J29" s="171">
        <v>0</v>
      </c>
      <c r="K29" s="171">
        <v>0</v>
      </c>
      <c r="L29" s="131">
        <v>0</v>
      </c>
      <c r="M29" s="132">
        <v>0</v>
      </c>
      <c r="N29" s="1152"/>
    </row>
    <row r="30" spans="1:14" ht="12.75" customHeight="1" x14ac:dyDescent="0.25">
      <c r="A30" s="163" t="s">
        <v>828</v>
      </c>
      <c r="B30" s="114"/>
      <c r="C30" s="130">
        <v>0</v>
      </c>
      <c r="D30" s="131">
        <v>0</v>
      </c>
      <c r="E30" s="131">
        <v>0</v>
      </c>
      <c r="F30" s="131">
        <v>0</v>
      </c>
      <c r="G30" s="131">
        <v>0</v>
      </c>
      <c r="H30" s="131">
        <v>0</v>
      </c>
      <c r="I30" s="131">
        <v>0</v>
      </c>
      <c r="J30" s="171">
        <v>0</v>
      </c>
      <c r="K30" s="171">
        <v>0</v>
      </c>
      <c r="L30" s="131">
        <v>0</v>
      </c>
      <c r="M30" s="132">
        <v>0</v>
      </c>
      <c r="N30" s="1152"/>
    </row>
    <row r="31" spans="1:14" ht="12.75" customHeight="1" x14ac:dyDescent="0.25">
      <c r="A31" s="163" t="s">
        <v>829</v>
      </c>
      <c r="B31" s="114"/>
      <c r="C31" s="130">
        <v>0</v>
      </c>
      <c r="D31" s="131">
        <v>0</v>
      </c>
      <c r="E31" s="131">
        <v>0</v>
      </c>
      <c r="F31" s="131">
        <v>0</v>
      </c>
      <c r="G31" s="131">
        <v>0</v>
      </c>
      <c r="H31" s="131">
        <v>0</v>
      </c>
      <c r="I31" s="131">
        <v>0</v>
      </c>
      <c r="J31" s="171">
        <v>0</v>
      </c>
      <c r="K31" s="171">
        <v>0</v>
      </c>
      <c r="L31" s="131">
        <v>0</v>
      </c>
      <c r="M31" s="132">
        <v>0</v>
      </c>
      <c r="N31" s="1152"/>
    </row>
    <row r="32" spans="1:14" ht="12.75" customHeight="1" x14ac:dyDescent="0.25">
      <c r="A32" s="163" t="s">
        <v>830</v>
      </c>
      <c r="B32" s="114">
        <v>6</v>
      </c>
      <c r="C32" s="130">
        <v>0</v>
      </c>
      <c r="D32" s="131">
        <v>0</v>
      </c>
      <c r="E32" s="131">
        <v>0</v>
      </c>
      <c r="F32" s="131">
        <v>0</v>
      </c>
      <c r="G32" s="131">
        <v>0</v>
      </c>
      <c r="H32" s="131">
        <v>0</v>
      </c>
      <c r="I32" s="131">
        <v>0</v>
      </c>
      <c r="J32" s="171">
        <v>0</v>
      </c>
      <c r="K32" s="171">
        <v>0</v>
      </c>
      <c r="L32" s="131">
        <v>0</v>
      </c>
      <c r="M32" s="132">
        <v>0</v>
      </c>
      <c r="N32" s="1152"/>
    </row>
    <row r="33" spans="1:14" ht="12.75" customHeight="1" x14ac:dyDescent="0.25">
      <c r="A33" s="163" t="s">
        <v>1346</v>
      </c>
      <c r="B33" s="114"/>
      <c r="C33" s="130">
        <v>0</v>
      </c>
      <c r="D33" s="131">
        <v>0</v>
      </c>
      <c r="E33" s="131">
        <v>0</v>
      </c>
      <c r="F33" s="131">
        <v>0</v>
      </c>
      <c r="G33" s="131">
        <v>0</v>
      </c>
      <c r="H33" s="131">
        <v>0</v>
      </c>
      <c r="I33" s="131">
        <v>0</v>
      </c>
      <c r="J33" s="171">
        <v>0</v>
      </c>
      <c r="K33" s="171">
        <v>0</v>
      </c>
      <c r="L33" s="131">
        <v>0</v>
      </c>
      <c r="M33" s="132">
        <v>0</v>
      </c>
      <c r="N33" s="1152"/>
    </row>
    <row r="34" spans="1:14" ht="12.75" customHeight="1" x14ac:dyDescent="0.25">
      <c r="A34" s="163" t="s">
        <v>832</v>
      </c>
      <c r="B34" s="114"/>
      <c r="C34" s="130">
        <v>0</v>
      </c>
      <c r="D34" s="131">
        <v>0</v>
      </c>
      <c r="E34" s="131">
        <v>0</v>
      </c>
      <c r="F34" s="131">
        <v>0</v>
      </c>
      <c r="G34" s="131">
        <v>0</v>
      </c>
      <c r="H34" s="131">
        <v>0</v>
      </c>
      <c r="I34" s="131">
        <v>0</v>
      </c>
      <c r="J34" s="171"/>
      <c r="K34" s="171"/>
      <c r="L34" s="131">
        <v>0</v>
      </c>
      <c r="M34" s="132">
        <v>0</v>
      </c>
      <c r="N34" s="1152"/>
    </row>
    <row r="35" spans="1:14" ht="12.75" customHeight="1" x14ac:dyDescent="0.25">
      <c r="A35" s="163" t="s">
        <v>831</v>
      </c>
      <c r="B35" s="114"/>
      <c r="C35" s="130">
        <v>0</v>
      </c>
      <c r="D35" s="131">
        <v>0</v>
      </c>
      <c r="E35" s="131">
        <v>0</v>
      </c>
      <c r="F35" s="131">
        <v>0</v>
      </c>
      <c r="G35" s="131">
        <v>0</v>
      </c>
      <c r="H35" s="131">
        <v>0</v>
      </c>
      <c r="I35" s="131">
        <v>0</v>
      </c>
      <c r="J35" s="171">
        <v>0</v>
      </c>
      <c r="K35" s="171">
        <v>0</v>
      </c>
      <c r="L35" s="131">
        <v>0</v>
      </c>
      <c r="M35" s="132">
        <v>0</v>
      </c>
      <c r="N35" s="1152"/>
    </row>
    <row r="36" spans="1:14" ht="4.5" customHeight="1" x14ac:dyDescent="0.25">
      <c r="B36" s="114"/>
      <c r="C36" s="172"/>
      <c r="D36" s="173"/>
      <c r="E36" s="173"/>
      <c r="F36" s="173"/>
      <c r="G36" s="173"/>
      <c r="H36" s="173"/>
      <c r="I36" s="173"/>
      <c r="J36" s="171"/>
      <c r="K36" s="171"/>
      <c r="L36" s="173"/>
      <c r="M36" s="174"/>
      <c r="N36" s="1152"/>
    </row>
    <row r="37" spans="1:14" ht="12.75" customHeight="1" x14ac:dyDescent="0.25">
      <c r="A37" s="233" t="s">
        <v>1277</v>
      </c>
      <c r="B37" s="73">
        <v>4</v>
      </c>
      <c r="C37" s="74"/>
      <c r="D37" s="75"/>
      <c r="E37" s="75"/>
      <c r="F37" s="75"/>
      <c r="G37" s="75"/>
      <c r="H37" s="75"/>
      <c r="I37" s="75"/>
      <c r="J37" s="75"/>
      <c r="K37" s="75"/>
      <c r="L37" s="75"/>
      <c r="M37" s="76"/>
      <c r="N37" s="1152"/>
    </row>
    <row r="38" spans="1:14" ht="12.75" customHeight="1" x14ac:dyDescent="0.25">
      <c r="A38" s="854" t="s">
        <v>821</v>
      </c>
      <c r="B38" s="73"/>
      <c r="C38" s="74">
        <v>0</v>
      </c>
      <c r="D38" s="75">
        <v>0</v>
      </c>
      <c r="E38" s="75">
        <v>0</v>
      </c>
      <c r="F38" s="75">
        <v>0</v>
      </c>
      <c r="G38" s="75">
        <v>0</v>
      </c>
      <c r="H38" s="75">
        <v>0</v>
      </c>
      <c r="I38" s="75">
        <v>0</v>
      </c>
      <c r="J38" s="75">
        <v>0</v>
      </c>
      <c r="K38" s="75">
        <v>0</v>
      </c>
      <c r="L38" s="75">
        <v>0</v>
      </c>
      <c r="M38" s="76">
        <v>0</v>
      </c>
      <c r="N38" s="1152"/>
    </row>
    <row r="39" spans="1:14" ht="12.75" customHeight="1" x14ac:dyDescent="0.25">
      <c r="A39" s="854" t="s">
        <v>822</v>
      </c>
      <c r="B39" s="73"/>
      <c r="C39" s="74">
        <v>0</v>
      </c>
      <c r="D39" s="75">
        <v>0</v>
      </c>
      <c r="E39" s="75">
        <v>0</v>
      </c>
      <c r="F39" s="75">
        <v>0</v>
      </c>
      <c r="G39" s="75">
        <v>0</v>
      </c>
      <c r="H39" s="75">
        <v>0</v>
      </c>
      <c r="I39" s="75">
        <v>0</v>
      </c>
      <c r="J39" s="75">
        <v>0</v>
      </c>
      <c r="K39" s="75">
        <v>0</v>
      </c>
      <c r="L39" s="75">
        <v>0</v>
      </c>
      <c r="M39" s="76">
        <v>0</v>
      </c>
      <c r="N39" s="1152"/>
    </row>
    <row r="40" spans="1:14" ht="12.75" customHeight="1" x14ac:dyDescent="0.25">
      <c r="A40" s="854" t="s">
        <v>823</v>
      </c>
      <c r="B40" s="73"/>
      <c r="C40" s="74">
        <v>0</v>
      </c>
      <c r="D40" s="75">
        <v>0</v>
      </c>
      <c r="E40" s="75">
        <v>0</v>
      </c>
      <c r="F40" s="75">
        <v>0</v>
      </c>
      <c r="G40" s="75">
        <v>0</v>
      </c>
      <c r="H40" s="75">
        <v>0</v>
      </c>
      <c r="I40" s="75">
        <v>0</v>
      </c>
      <c r="J40" s="75">
        <v>0</v>
      </c>
      <c r="K40" s="75">
        <v>0</v>
      </c>
      <c r="L40" s="75">
        <v>0</v>
      </c>
      <c r="M40" s="76">
        <v>0</v>
      </c>
      <c r="N40" s="1152"/>
    </row>
    <row r="41" spans="1:14" ht="12.75" customHeight="1" x14ac:dyDescent="0.25">
      <c r="A41" s="854" t="s">
        <v>824</v>
      </c>
      <c r="B41" s="73"/>
      <c r="C41" s="74">
        <v>0</v>
      </c>
      <c r="D41" s="75">
        <v>0</v>
      </c>
      <c r="E41" s="75">
        <v>0</v>
      </c>
      <c r="F41" s="75">
        <v>0</v>
      </c>
      <c r="G41" s="75">
        <v>0</v>
      </c>
      <c r="H41" s="75">
        <v>0</v>
      </c>
      <c r="I41" s="75">
        <v>0</v>
      </c>
      <c r="J41" s="75">
        <v>0</v>
      </c>
      <c r="K41" s="75">
        <v>0</v>
      </c>
      <c r="L41" s="75">
        <v>0</v>
      </c>
      <c r="M41" s="76">
        <v>0</v>
      </c>
      <c r="N41" s="1152"/>
    </row>
    <row r="42" spans="1:14" ht="12.75" customHeight="1" x14ac:dyDescent="0.25">
      <c r="A42" s="854" t="s">
        <v>825</v>
      </c>
      <c r="B42" s="73"/>
      <c r="C42" s="74">
        <v>0</v>
      </c>
      <c r="D42" s="75">
        <v>0</v>
      </c>
      <c r="E42" s="75">
        <v>0</v>
      </c>
      <c r="F42" s="75">
        <v>0</v>
      </c>
      <c r="G42" s="75">
        <v>0</v>
      </c>
      <c r="H42" s="75">
        <v>0</v>
      </c>
      <c r="I42" s="75">
        <v>0</v>
      </c>
      <c r="J42" s="75">
        <v>0</v>
      </c>
      <c r="K42" s="75">
        <v>0</v>
      </c>
      <c r="L42" s="75">
        <v>0</v>
      </c>
      <c r="M42" s="76">
        <v>0</v>
      </c>
      <c r="N42" s="1152"/>
    </row>
    <row r="43" spans="1:14" ht="12.75" customHeight="1" x14ac:dyDescent="0.25">
      <c r="A43" s="163" t="s">
        <v>826</v>
      </c>
      <c r="B43" s="73"/>
      <c r="C43" s="718">
        <v>0</v>
      </c>
      <c r="D43" s="263">
        <v>0</v>
      </c>
      <c r="E43" s="263">
        <v>0</v>
      </c>
      <c r="F43" s="263">
        <v>0</v>
      </c>
      <c r="G43" s="263">
        <v>0</v>
      </c>
      <c r="H43" s="263">
        <v>0</v>
      </c>
      <c r="I43" s="263">
        <v>0</v>
      </c>
      <c r="J43" s="599">
        <v>0</v>
      </c>
      <c r="K43" s="599">
        <v>0</v>
      </c>
      <c r="L43" s="263">
        <v>0</v>
      </c>
      <c r="M43" s="264">
        <v>0</v>
      </c>
      <c r="N43" s="1152"/>
    </row>
    <row r="44" spans="1:14" ht="12.75" customHeight="1" x14ac:dyDescent="0.25">
      <c r="A44" s="163" t="s">
        <v>827</v>
      </c>
      <c r="B44" s="73"/>
      <c r="C44" s="74">
        <v>0</v>
      </c>
      <c r="D44" s="75">
        <v>0</v>
      </c>
      <c r="E44" s="75">
        <v>0</v>
      </c>
      <c r="F44" s="75">
        <v>0</v>
      </c>
      <c r="G44" s="75">
        <v>0</v>
      </c>
      <c r="H44" s="75">
        <v>0</v>
      </c>
      <c r="I44" s="75">
        <v>0</v>
      </c>
      <c r="J44" s="75">
        <v>0</v>
      </c>
      <c r="K44" s="75">
        <v>0</v>
      </c>
      <c r="L44" s="75">
        <v>0</v>
      </c>
      <c r="M44" s="76">
        <v>0</v>
      </c>
      <c r="N44" s="1152"/>
    </row>
    <row r="45" spans="1:14" ht="12.75" customHeight="1" x14ac:dyDescent="0.25">
      <c r="A45" s="163" t="s">
        <v>828</v>
      </c>
      <c r="B45" s="73"/>
      <c r="C45" s="74">
        <v>0</v>
      </c>
      <c r="D45" s="75">
        <v>0</v>
      </c>
      <c r="E45" s="75">
        <v>0</v>
      </c>
      <c r="F45" s="75">
        <v>0</v>
      </c>
      <c r="G45" s="75">
        <v>0</v>
      </c>
      <c r="H45" s="75">
        <v>0</v>
      </c>
      <c r="I45" s="75">
        <v>0</v>
      </c>
      <c r="J45" s="75">
        <v>0</v>
      </c>
      <c r="K45" s="75">
        <v>0</v>
      </c>
      <c r="L45" s="75">
        <v>0</v>
      </c>
      <c r="M45" s="76">
        <v>0</v>
      </c>
      <c r="N45" s="1152"/>
    </row>
    <row r="46" spans="1:14" ht="12.75" customHeight="1" x14ac:dyDescent="0.25">
      <c r="A46" s="163" t="s">
        <v>829</v>
      </c>
      <c r="B46" s="73"/>
      <c r="C46" s="74">
        <v>0</v>
      </c>
      <c r="D46" s="75">
        <v>0</v>
      </c>
      <c r="E46" s="75">
        <v>0</v>
      </c>
      <c r="F46" s="75">
        <v>0</v>
      </c>
      <c r="G46" s="75">
        <v>0</v>
      </c>
      <c r="H46" s="75">
        <v>0</v>
      </c>
      <c r="I46" s="75">
        <v>0</v>
      </c>
      <c r="J46" s="75">
        <v>0</v>
      </c>
      <c r="K46" s="75">
        <v>0</v>
      </c>
      <c r="L46" s="75">
        <v>0</v>
      </c>
      <c r="M46" s="76">
        <v>0</v>
      </c>
      <c r="N46" s="1152"/>
    </row>
    <row r="47" spans="1:14" ht="12.75" customHeight="1" x14ac:dyDescent="0.25">
      <c r="A47" s="163" t="s">
        <v>830</v>
      </c>
      <c r="B47" s="73"/>
      <c r="C47" s="74">
        <v>330000</v>
      </c>
      <c r="D47" s="75">
        <v>0</v>
      </c>
      <c r="E47" s="75">
        <v>0</v>
      </c>
      <c r="F47" s="75">
        <v>0</v>
      </c>
      <c r="G47" s="75">
        <v>0</v>
      </c>
      <c r="H47" s="75">
        <v>0</v>
      </c>
      <c r="I47" s="75">
        <v>0</v>
      </c>
      <c r="J47" s="75">
        <v>0</v>
      </c>
      <c r="K47" s="75">
        <v>330000</v>
      </c>
      <c r="L47" s="75">
        <v>0</v>
      </c>
      <c r="M47" s="76">
        <v>0</v>
      </c>
      <c r="N47" s="1152"/>
    </row>
    <row r="48" spans="1:14" ht="12.75" customHeight="1" x14ac:dyDescent="0.25">
      <c r="A48" s="163" t="s">
        <v>1346</v>
      </c>
      <c r="B48" s="73"/>
      <c r="C48" s="74">
        <v>0</v>
      </c>
      <c r="D48" s="75">
        <v>0</v>
      </c>
      <c r="E48" s="75">
        <v>0</v>
      </c>
      <c r="F48" s="75">
        <v>0</v>
      </c>
      <c r="G48" s="75">
        <v>0</v>
      </c>
      <c r="H48" s="75">
        <v>0</v>
      </c>
      <c r="I48" s="75">
        <v>0</v>
      </c>
      <c r="J48" s="75">
        <v>0</v>
      </c>
      <c r="K48" s="75">
        <v>0</v>
      </c>
      <c r="L48" s="75">
        <v>0</v>
      </c>
      <c r="M48" s="76">
        <v>0</v>
      </c>
      <c r="N48" s="1152"/>
    </row>
    <row r="49" spans="1:17" ht="12.75" customHeight="1" x14ac:dyDescent="0.25">
      <c r="A49" s="163" t="s">
        <v>832</v>
      </c>
      <c r="B49" s="73"/>
      <c r="C49" s="74">
        <v>0</v>
      </c>
      <c r="D49" s="75">
        <v>0</v>
      </c>
      <c r="E49" s="75">
        <v>0</v>
      </c>
      <c r="F49" s="75">
        <v>0</v>
      </c>
      <c r="G49" s="75">
        <v>0</v>
      </c>
      <c r="H49" s="75">
        <v>0</v>
      </c>
      <c r="I49" s="75">
        <v>0</v>
      </c>
      <c r="J49" s="75">
        <v>0</v>
      </c>
      <c r="K49" s="75">
        <v>0</v>
      </c>
      <c r="L49" s="75">
        <v>0</v>
      </c>
      <c r="M49" s="76">
        <v>0</v>
      </c>
      <c r="N49" s="1152"/>
    </row>
    <row r="50" spans="1:17" ht="12.75" customHeight="1" x14ac:dyDescent="0.25">
      <c r="A50" s="163" t="s">
        <v>831</v>
      </c>
      <c r="B50" s="73"/>
      <c r="C50" s="74">
        <v>0</v>
      </c>
      <c r="D50" s="75">
        <v>0</v>
      </c>
      <c r="E50" s="75">
        <v>0</v>
      </c>
      <c r="F50" s="75">
        <v>0</v>
      </c>
      <c r="G50" s="75">
        <v>0</v>
      </c>
      <c r="H50" s="75">
        <v>0</v>
      </c>
      <c r="I50" s="75">
        <v>0</v>
      </c>
      <c r="J50" s="75">
        <v>0</v>
      </c>
      <c r="K50" s="75">
        <v>0</v>
      </c>
      <c r="L50" s="75">
        <v>0</v>
      </c>
      <c r="M50" s="76">
        <v>0</v>
      </c>
      <c r="N50" s="1152"/>
    </row>
    <row r="51" spans="1:17" ht="12.75" customHeight="1" x14ac:dyDescent="0.25">
      <c r="A51" s="162" t="s">
        <v>1278</v>
      </c>
      <c r="B51" s="79">
        <v>2</v>
      </c>
      <c r="C51" s="80">
        <v>330000</v>
      </c>
      <c r="D51" s="81">
        <v>0</v>
      </c>
      <c r="E51" s="81">
        <v>0</v>
      </c>
      <c r="F51" s="81">
        <v>0</v>
      </c>
      <c r="G51" s="81">
        <v>0</v>
      </c>
      <c r="H51" s="81">
        <v>0</v>
      </c>
      <c r="I51" s="81">
        <v>0</v>
      </c>
      <c r="J51" s="81">
        <v>0</v>
      </c>
      <c r="K51" s="81">
        <v>330000</v>
      </c>
      <c r="L51" s="81">
        <v>0</v>
      </c>
      <c r="M51" s="82">
        <v>0</v>
      </c>
      <c r="N51" s="1152"/>
    </row>
    <row r="52" spans="1:17" ht="5.0999999999999996" customHeight="1" x14ac:dyDescent="0.25">
      <c r="A52" s="135"/>
      <c r="B52" s="73"/>
      <c r="C52" s="74"/>
      <c r="D52" s="75"/>
      <c r="E52" s="75"/>
      <c r="F52" s="75"/>
      <c r="G52" s="75"/>
      <c r="H52" s="75"/>
      <c r="I52" s="75"/>
      <c r="J52" s="75"/>
      <c r="K52" s="75"/>
      <c r="L52" s="75"/>
      <c r="M52" s="76"/>
      <c r="N52" s="1152"/>
    </row>
    <row r="53" spans="1:17" ht="12.75" customHeight="1" x14ac:dyDescent="0.25">
      <c r="A53" s="138" t="s">
        <v>833</v>
      </c>
      <c r="B53" s="73">
        <v>5</v>
      </c>
      <c r="C53" s="172"/>
      <c r="D53" s="173"/>
      <c r="E53" s="173"/>
      <c r="F53" s="173"/>
      <c r="G53" s="173"/>
      <c r="H53" s="173"/>
      <c r="I53" s="173"/>
      <c r="J53" s="75"/>
      <c r="K53" s="75"/>
      <c r="L53" s="173"/>
      <c r="M53" s="174"/>
      <c r="N53" s="1152"/>
    </row>
    <row r="54" spans="1:17" ht="12.75" customHeight="1" x14ac:dyDescent="0.25">
      <c r="A54" s="854" t="s">
        <v>821</v>
      </c>
      <c r="B54" s="73"/>
      <c r="C54" s="129"/>
      <c r="D54" s="109"/>
      <c r="E54" s="109">
        <v>0</v>
      </c>
      <c r="F54" s="109">
        <v>0</v>
      </c>
      <c r="G54" s="109">
        <v>0</v>
      </c>
      <c r="H54" s="109">
        <v>0</v>
      </c>
      <c r="I54" s="109">
        <v>0</v>
      </c>
      <c r="J54" s="75">
        <v>0</v>
      </c>
      <c r="K54" s="75">
        <v>0</v>
      </c>
      <c r="L54" s="109">
        <v>0</v>
      </c>
      <c r="M54" s="110">
        <v>0</v>
      </c>
      <c r="N54" s="1152"/>
    </row>
    <row r="55" spans="1:17" ht="12.75" customHeight="1" x14ac:dyDescent="0.25">
      <c r="A55" s="854" t="s">
        <v>822</v>
      </c>
      <c r="B55" s="73"/>
      <c r="C55" s="129"/>
      <c r="D55" s="109"/>
      <c r="E55" s="109">
        <v>0</v>
      </c>
      <c r="F55" s="109">
        <v>0</v>
      </c>
      <c r="G55" s="109">
        <v>0</v>
      </c>
      <c r="H55" s="109">
        <v>0</v>
      </c>
      <c r="I55" s="109">
        <v>0</v>
      </c>
      <c r="J55" s="75">
        <v>0</v>
      </c>
      <c r="K55" s="75">
        <v>0</v>
      </c>
      <c r="L55" s="109">
        <v>0</v>
      </c>
      <c r="M55" s="110">
        <v>0</v>
      </c>
      <c r="N55" s="1152"/>
    </row>
    <row r="56" spans="1:17" ht="12.75" customHeight="1" x14ac:dyDescent="0.25">
      <c r="A56" s="854" t="s">
        <v>823</v>
      </c>
      <c r="B56" s="136"/>
      <c r="C56" s="129"/>
      <c r="D56" s="109"/>
      <c r="E56" s="109">
        <v>0</v>
      </c>
      <c r="F56" s="109">
        <v>0</v>
      </c>
      <c r="G56" s="109">
        <v>0</v>
      </c>
      <c r="H56" s="109">
        <v>0</v>
      </c>
      <c r="I56" s="109">
        <v>0</v>
      </c>
      <c r="J56" s="75">
        <v>0</v>
      </c>
      <c r="K56" s="75">
        <v>0</v>
      </c>
      <c r="L56" s="109">
        <v>0</v>
      </c>
      <c r="M56" s="110">
        <v>0</v>
      </c>
      <c r="N56" s="1152"/>
    </row>
    <row r="57" spans="1:17" ht="12.75" customHeight="1" x14ac:dyDescent="0.25">
      <c r="A57" s="854" t="s">
        <v>824</v>
      </c>
      <c r="B57" s="73"/>
      <c r="C57" s="129"/>
      <c r="D57" s="109"/>
      <c r="E57" s="109">
        <v>0</v>
      </c>
      <c r="F57" s="109">
        <v>0</v>
      </c>
      <c r="G57" s="109">
        <v>0</v>
      </c>
      <c r="H57" s="109">
        <v>0</v>
      </c>
      <c r="I57" s="109">
        <v>0</v>
      </c>
      <c r="J57" s="75">
        <v>0</v>
      </c>
      <c r="K57" s="75">
        <v>0</v>
      </c>
      <c r="L57" s="109">
        <v>0</v>
      </c>
      <c r="M57" s="110">
        <v>0</v>
      </c>
      <c r="N57" s="1152"/>
    </row>
    <row r="58" spans="1:17" ht="12.75" customHeight="1" x14ac:dyDescent="0.25">
      <c r="A58" s="854" t="s">
        <v>825</v>
      </c>
      <c r="B58" s="73"/>
      <c r="C58" s="129"/>
      <c r="D58" s="109"/>
      <c r="E58" s="109">
        <v>0</v>
      </c>
      <c r="F58" s="109">
        <v>0</v>
      </c>
      <c r="G58" s="109">
        <v>0</v>
      </c>
      <c r="H58" s="109">
        <v>0</v>
      </c>
      <c r="I58" s="109">
        <v>0</v>
      </c>
      <c r="J58" s="75">
        <v>0</v>
      </c>
      <c r="K58" s="75">
        <v>0</v>
      </c>
      <c r="L58" s="109">
        <v>0</v>
      </c>
      <c r="M58" s="110">
        <v>0</v>
      </c>
      <c r="N58" s="1152"/>
    </row>
    <row r="59" spans="1:17" ht="12.75" customHeight="1" x14ac:dyDescent="0.25">
      <c r="A59" s="128" t="s">
        <v>826</v>
      </c>
      <c r="B59" s="73"/>
      <c r="C59" s="718">
        <v>0</v>
      </c>
      <c r="D59" s="263">
        <v>0</v>
      </c>
      <c r="E59" s="263">
        <v>0</v>
      </c>
      <c r="F59" s="263">
        <v>0</v>
      </c>
      <c r="G59" s="263">
        <v>0</v>
      </c>
      <c r="H59" s="263">
        <v>0</v>
      </c>
      <c r="I59" s="263">
        <v>0</v>
      </c>
      <c r="J59" s="599">
        <v>0</v>
      </c>
      <c r="K59" s="599">
        <v>0</v>
      </c>
      <c r="L59" s="263">
        <v>0</v>
      </c>
      <c r="M59" s="264">
        <v>0</v>
      </c>
      <c r="N59" s="1152"/>
    </row>
    <row r="60" spans="1:17" ht="12.75" customHeight="1" x14ac:dyDescent="0.25">
      <c r="A60" s="128" t="s">
        <v>827</v>
      </c>
      <c r="B60" s="73"/>
      <c r="C60" s="129"/>
      <c r="D60" s="109"/>
      <c r="E60" s="109">
        <v>1353424</v>
      </c>
      <c r="F60" s="109">
        <v>0</v>
      </c>
      <c r="G60" s="109">
        <v>0</v>
      </c>
      <c r="H60" s="109">
        <v>0</v>
      </c>
      <c r="I60" s="109">
        <v>1157451</v>
      </c>
      <c r="J60" s="75">
        <v>2510875</v>
      </c>
      <c r="K60" s="75">
        <v>2510875</v>
      </c>
      <c r="L60" s="109">
        <v>2510875</v>
      </c>
      <c r="M60" s="110">
        <v>2510875</v>
      </c>
      <c r="N60" s="1152"/>
      <c r="Q60" s="252"/>
    </row>
    <row r="61" spans="1:17" ht="12.75" customHeight="1" x14ac:dyDescent="0.25">
      <c r="A61" s="128" t="s">
        <v>828</v>
      </c>
      <c r="B61" s="73"/>
      <c r="C61" s="129"/>
      <c r="D61" s="109"/>
      <c r="E61" s="109">
        <v>0</v>
      </c>
      <c r="F61" s="109">
        <v>0</v>
      </c>
      <c r="G61" s="109">
        <v>0</v>
      </c>
      <c r="H61" s="109">
        <v>0</v>
      </c>
      <c r="I61" s="109">
        <v>0</v>
      </c>
      <c r="J61" s="75">
        <v>0</v>
      </c>
      <c r="K61" s="75">
        <v>0</v>
      </c>
      <c r="L61" s="109">
        <v>0</v>
      </c>
      <c r="M61" s="110">
        <v>0</v>
      </c>
      <c r="N61" s="1152"/>
      <c r="Q61" s="252"/>
    </row>
    <row r="62" spans="1:17" ht="12.75" customHeight="1" x14ac:dyDescent="0.25">
      <c r="A62" s="128" t="s">
        <v>829</v>
      </c>
      <c r="B62" s="73"/>
      <c r="C62" s="129"/>
      <c r="D62" s="109"/>
      <c r="E62" s="109">
        <v>2280190</v>
      </c>
      <c r="F62" s="109">
        <v>0</v>
      </c>
      <c r="G62" s="109">
        <v>0</v>
      </c>
      <c r="H62" s="109">
        <v>0</v>
      </c>
      <c r="I62" s="109">
        <v>-2280190</v>
      </c>
      <c r="J62" s="75">
        <v>0</v>
      </c>
      <c r="K62" s="75">
        <v>0</v>
      </c>
      <c r="L62" s="109">
        <v>0</v>
      </c>
      <c r="M62" s="110">
        <v>0</v>
      </c>
      <c r="N62" s="1152"/>
      <c r="Q62" s="252"/>
    </row>
    <row r="63" spans="1:17" ht="12.75" customHeight="1" x14ac:dyDescent="0.25">
      <c r="A63" s="128" t="s">
        <v>830</v>
      </c>
      <c r="B63" s="73"/>
      <c r="C63" s="129"/>
      <c r="D63" s="109"/>
      <c r="E63" s="109">
        <v>0</v>
      </c>
      <c r="F63" s="109">
        <v>0</v>
      </c>
      <c r="G63" s="109">
        <v>0</v>
      </c>
      <c r="H63" s="109">
        <v>0</v>
      </c>
      <c r="I63" s="109">
        <v>1503158.4399999995</v>
      </c>
      <c r="J63" s="75">
        <v>1503158.4399999995</v>
      </c>
      <c r="K63" s="75">
        <v>1503158.4399999995</v>
      </c>
      <c r="L63" s="109">
        <v>1087346.4399999995</v>
      </c>
      <c r="M63" s="110">
        <v>649080.43999999948</v>
      </c>
      <c r="N63" s="1152"/>
      <c r="Q63" s="519"/>
    </row>
    <row r="64" spans="1:17" ht="12.75" customHeight="1" x14ac:dyDescent="0.25">
      <c r="A64" s="128" t="s">
        <v>831</v>
      </c>
      <c r="B64" s="73"/>
      <c r="C64" s="129"/>
      <c r="D64" s="109"/>
      <c r="E64" s="109">
        <v>0</v>
      </c>
      <c r="F64" s="109">
        <v>0</v>
      </c>
      <c r="G64" s="109">
        <v>0</v>
      </c>
      <c r="H64" s="109">
        <v>0</v>
      </c>
      <c r="I64" s="109">
        <v>80429</v>
      </c>
      <c r="J64" s="75">
        <v>80429</v>
      </c>
      <c r="K64" s="75">
        <v>80429</v>
      </c>
      <c r="L64" s="109">
        <v>80429</v>
      </c>
      <c r="M64" s="110">
        <v>80429</v>
      </c>
      <c r="N64" s="1152"/>
      <c r="Q64" s="490"/>
    </row>
    <row r="65" spans="1:17" ht="12.75" customHeight="1" x14ac:dyDescent="0.25">
      <c r="A65" s="128" t="s">
        <v>1346</v>
      </c>
      <c r="B65" s="73"/>
      <c r="C65" s="129"/>
      <c r="D65" s="109"/>
      <c r="E65" s="109">
        <v>0</v>
      </c>
      <c r="F65" s="109">
        <v>0</v>
      </c>
      <c r="G65" s="109">
        <v>0</v>
      </c>
      <c r="H65" s="109">
        <v>0</v>
      </c>
      <c r="I65" s="109">
        <v>0</v>
      </c>
      <c r="J65" s="75">
        <v>0</v>
      </c>
      <c r="K65" s="75">
        <v>0</v>
      </c>
      <c r="L65" s="109">
        <v>0</v>
      </c>
      <c r="M65" s="110">
        <v>0</v>
      </c>
      <c r="N65" s="1152"/>
      <c r="Q65" s="252"/>
    </row>
    <row r="66" spans="1:17" ht="12.75" customHeight="1" x14ac:dyDescent="0.25">
      <c r="A66" s="128" t="s">
        <v>832</v>
      </c>
      <c r="B66" s="73"/>
      <c r="C66" s="129"/>
      <c r="D66" s="109"/>
      <c r="E66" s="109">
        <v>47406</v>
      </c>
      <c r="F66" s="109">
        <v>0</v>
      </c>
      <c r="G66" s="109">
        <v>0</v>
      </c>
      <c r="H66" s="109">
        <v>0</v>
      </c>
      <c r="I66" s="109">
        <v>-47406</v>
      </c>
      <c r="J66" s="75">
        <v>0</v>
      </c>
      <c r="K66" s="75">
        <v>0</v>
      </c>
      <c r="L66" s="109">
        <v>0</v>
      </c>
      <c r="M66" s="110">
        <v>0</v>
      </c>
      <c r="N66" s="1172"/>
      <c r="Q66" s="252"/>
    </row>
    <row r="67" spans="1:17" ht="12.75" customHeight="1" x14ac:dyDescent="0.25">
      <c r="A67" s="162" t="s">
        <v>1279</v>
      </c>
      <c r="B67" s="79">
        <v>5</v>
      </c>
      <c r="C67" s="80">
        <v>0</v>
      </c>
      <c r="D67" s="81">
        <v>0</v>
      </c>
      <c r="E67" s="81">
        <v>3681020</v>
      </c>
      <c r="F67" s="81">
        <v>0</v>
      </c>
      <c r="G67" s="81">
        <v>0</v>
      </c>
      <c r="H67" s="81">
        <v>0</v>
      </c>
      <c r="I67" s="81">
        <v>413442.43999999948</v>
      </c>
      <c r="J67" s="81">
        <v>4094462.4399999995</v>
      </c>
      <c r="K67" s="81">
        <v>4094462.4399999995</v>
      </c>
      <c r="L67" s="81">
        <v>3678650.4399999995</v>
      </c>
      <c r="M67" s="82">
        <v>3240384.4399999995</v>
      </c>
      <c r="N67" s="1173"/>
      <c r="O67" s="48"/>
      <c r="Q67" s="252"/>
    </row>
    <row r="68" spans="1:17" ht="5.0999999999999996" customHeight="1" x14ac:dyDescent="0.25">
      <c r="A68" s="135"/>
      <c r="B68" s="73"/>
      <c r="C68" s="74"/>
      <c r="D68" s="75"/>
      <c r="E68" s="75"/>
      <c r="F68" s="75"/>
      <c r="G68" s="75"/>
      <c r="H68" s="75"/>
      <c r="I68" s="75"/>
      <c r="J68" s="75"/>
      <c r="K68" s="75"/>
      <c r="L68" s="75"/>
      <c r="M68" s="76"/>
      <c r="N68" s="1172"/>
    </row>
    <row r="69" spans="1:17" ht="12.75" customHeight="1" x14ac:dyDescent="0.25">
      <c r="A69" s="855" t="s">
        <v>834</v>
      </c>
      <c r="B69" s="73"/>
      <c r="C69" s="74"/>
      <c r="D69" s="75"/>
      <c r="E69" s="75"/>
      <c r="F69" s="75"/>
      <c r="G69" s="75"/>
      <c r="H69" s="75"/>
      <c r="I69" s="75"/>
      <c r="J69" s="75"/>
      <c r="K69" s="75"/>
      <c r="L69" s="75"/>
      <c r="M69" s="76"/>
      <c r="N69" s="1152"/>
    </row>
    <row r="70" spans="1:17" ht="12.75" customHeight="1" x14ac:dyDescent="0.25">
      <c r="A70" s="234" t="s">
        <v>594</v>
      </c>
      <c r="B70" s="73"/>
      <c r="C70" s="74">
        <v>394509</v>
      </c>
      <c r="D70" s="75">
        <v>0</v>
      </c>
      <c r="E70" s="75">
        <v>0</v>
      </c>
      <c r="F70" s="75">
        <v>0</v>
      </c>
      <c r="G70" s="75">
        <v>0</v>
      </c>
      <c r="H70" s="75">
        <v>0</v>
      </c>
      <c r="I70" s="75">
        <v>-7500</v>
      </c>
      <c r="J70" s="75">
        <v>-7500</v>
      </c>
      <c r="K70" s="75">
        <v>387009</v>
      </c>
      <c r="L70" s="171">
        <v>415812.48599999998</v>
      </c>
      <c r="M70" s="235">
        <v>438266.36024399998</v>
      </c>
      <c r="N70" s="1152"/>
    </row>
    <row r="71" spans="1:17" ht="12.75" customHeight="1" x14ac:dyDescent="0.25">
      <c r="A71" s="234" t="s">
        <v>835</v>
      </c>
      <c r="B71" s="73">
        <v>3</v>
      </c>
      <c r="C71" s="236">
        <v>68500</v>
      </c>
      <c r="D71" s="237">
        <v>0</v>
      </c>
      <c r="E71" s="237">
        <v>0</v>
      </c>
      <c r="F71" s="237">
        <v>0</v>
      </c>
      <c r="G71" s="237">
        <v>0</v>
      </c>
      <c r="H71" s="237">
        <v>0</v>
      </c>
      <c r="I71" s="237">
        <v>-800</v>
      </c>
      <c r="J71" s="237">
        <v>-800</v>
      </c>
      <c r="K71" s="237">
        <v>67700</v>
      </c>
      <c r="L71" s="237">
        <v>53543.199999999997</v>
      </c>
      <c r="M71" s="238">
        <v>56434.532800000001</v>
      </c>
      <c r="N71" s="1152"/>
    </row>
    <row r="72" spans="1:17" ht="12.75" customHeight="1" x14ac:dyDescent="0.25">
      <c r="A72" s="854" t="s">
        <v>821</v>
      </c>
      <c r="B72" s="73"/>
      <c r="C72" s="130">
        <v>0</v>
      </c>
      <c r="D72" s="130">
        <v>0</v>
      </c>
      <c r="E72" s="130">
        <v>0</v>
      </c>
      <c r="F72" s="130">
        <v>0</v>
      </c>
      <c r="G72" s="130">
        <v>0</v>
      </c>
      <c r="H72" s="130">
        <v>0</v>
      </c>
      <c r="I72" s="130">
        <v>0</v>
      </c>
      <c r="J72" s="171">
        <v>0</v>
      </c>
      <c r="K72" s="171">
        <v>0</v>
      </c>
      <c r="L72" s="131">
        <v>0</v>
      </c>
      <c r="M72" s="264">
        <v>0</v>
      </c>
      <c r="N72" s="1152"/>
    </row>
    <row r="73" spans="1:17" ht="12.75" customHeight="1" x14ac:dyDescent="0.25">
      <c r="A73" s="854" t="s">
        <v>822</v>
      </c>
      <c r="B73" s="73"/>
      <c r="C73" s="130">
        <v>0</v>
      </c>
      <c r="D73" s="130">
        <v>0</v>
      </c>
      <c r="E73" s="130">
        <v>0</v>
      </c>
      <c r="F73" s="130">
        <v>0</v>
      </c>
      <c r="G73" s="130">
        <v>0</v>
      </c>
      <c r="H73" s="130">
        <v>0</v>
      </c>
      <c r="I73" s="130">
        <v>0</v>
      </c>
      <c r="J73" s="171">
        <v>0</v>
      </c>
      <c r="K73" s="171">
        <v>0</v>
      </c>
      <c r="L73" s="130">
        <v>0</v>
      </c>
      <c r="M73" s="132">
        <v>0</v>
      </c>
      <c r="N73" s="1152"/>
    </row>
    <row r="74" spans="1:17" ht="12.75" customHeight="1" x14ac:dyDescent="0.25">
      <c r="A74" s="854" t="s">
        <v>823</v>
      </c>
      <c r="B74" s="73"/>
      <c r="C74" s="130">
        <v>0</v>
      </c>
      <c r="D74" s="130">
        <v>0</v>
      </c>
      <c r="E74" s="130">
        <v>0</v>
      </c>
      <c r="F74" s="130">
        <v>0</v>
      </c>
      <c r="G74" s="130">
        <v>0</v>
      </c>
      <c r="H74" s="130">
        <v>0</v>
      </c>
      <c r="I74" s="130">
        <v>0</v>
      </c>
      <c r="J74" s="171">
        <v>0</v>
      </c>
      <c r="K74" s="171">
        <v>0</v>
      </c>
      <c r="L74" s="131">
        <v>0</v>
      </c>
      <c r="M74" s="132">
        <v>0</v>
      </c>
      <c r="N74" s="1152"/>
    </row>
    <row r="75" spans="1:17" ht="12.75" customHeight="1" x14ac:dyDescent="0.25">
      <c r="A75" s="854" t="s">
        <v>824</v>
      </c>
      <c r="B75" s="73"/>
      <c r="C75" s="130">
        <v>0</v>
      </c>
      <c r="D75" s="130">
        <v>0</v>
      </c>
      <c r="E75" s="130">
        <v>0</v>
      </c>
      <c r="F75" s="130">
        <v>0</v>
      </c>
      <c r="G75" s="130">
        <v>0</v>
      </c>
      <c r="H75" s="130">
        <v>0</v>
      </c>
      <c r="I75" s="130">
        <v>0</v>
      </c>
      <c r="J75" s="171">
        <v>0</v>
      </c>
      <c r="K75" s="171">
        <v>0</v>
      </c>
      <c r="L75" s="131">
        <v>0</v>
      </c>
      <c r="M75" s="132">
        <v>0</v>
      </c>
      <c r="N75" s="1152"/>
    </row>
    <row r="76" spans="1:17" ht="12.75" customHeight="1" x14ac:dyDescent="0.25">
      <c r="A76" s="854" t="s">
        <v>825</v>
      </c>
      <c r="B76" s="73"/>
      <c r="C76" s="130">
        <v>0</v>
      </c>
      <c r="D76" s="130">
        <v>0</v>
      </c>
      <c r="E76" s="130">
        <v>0</v>
      </c>
      <c r="F76" s="130">
        <v>0</v>
      </c>
      <c r="G76" s="130">
        <v>0</v>
      </c>
      <c r="H76" s="130">
        <v>0</v>
      </c>
      <c r="I76" s="130">
        <v>0</v>
      </c>
      <c r="J76" s="171">
        <v>0</v>
      </c>
      <c r="K76" s="171">
        <v>0</v>
      </c>
      <c r="L76" s="131">
        <v>0</v>
      </c>
      <c r="M76" s="132">
        <v>0</v>
      </c>
      <c r="N76" s="1152"/>
    </row>
    <row r="77" spans="1:17" ht="12.75" customHeight="1" x14ac:dyDescent="0.25">
      <c r="A77" s="163" t="s">
        <v>826</v>
      </c>
      <c r="B77" s="73"/>
      <c r="C77" s="718">
        <v>0</v>
      </c>
      <c r="D77" s="263">
        <v>0</v>
      </c>
      <c r="E77" s="263">
        <v>0</v>
      </c>
      <c r="F77" s="263">
        <v>0</v>
      </c>
      <c r="G77" s="263">
        <v>0</v>
      </c>
      <c r="H77" s="263">
        <v>0</v>
      </c>
      <c r="I77" s="263">
        <v>0</v>
      </c>
      <c r="J77" s="599">
        <v>0</v>
      </c>
      <c r="K77" s="599">
        <v>0</v>
      </c>
      <c r="L77" s="263">
        <v>0</v>
      </c>
      <c r="M77" s="264">
        <v>0</v>
      </c>
      <c r="N77" s="1152"/>
    </row>
    <row r="78" spans="1:17" ht="12.75" customHeight="1" x14ac:dyDescent="0.25">
      <c r="A78" s="163" t="s">
        <v>827</v>
      </c>
      <c r="B78" s="73"/>
      <c r="C78" s="130">
        <v>0</v>
      </c>
      <c r="D78" s="130">
        <v>0</v>
      </c>
      <c r="E78" s="130">
        <v>0</v>
      </c>
      <c r="F78" s="130">
        <v>0</v>
      </c>
      <c r="G78" s="130">
        <v>0</v>
      </c>
      <c r="H78" s="130">
        <v>0</v>
      </c>
      <c r="I78" s="130">
        <v>0</v>
      </c>
      <c r="J78" s="171">
        <v>0</v>
      </c>
      <c r="K78" s="171">
        <v>0</v>
      </c>
      <c r="L78" s="131">
        <v>0</v>
      </c>
      <c r="M78" s="132">
        <v>0</v>
      </c>
      <c r="N78" s="1152"/>
    </row>
    <row r="79" spans="1:17" ht="12.75" customHeight="1" x14ac:dyDescent="0.25">
      <c r="A79" s="163" t="s">
        <v>828</v>
      </c>
      <c r="B79" s="73"/>
      <c r="C79" s="130">
        <v>0</v>
      </c>
      <c r="D79" s="130">
        <v>0</v>
      </c>
      <c r="E79" s="130">
        <v>0</v>
      </c>
      <c r="F79" s="130">
        <v>0</v>
      </c>
      <c r="G79" s="130">
        <v>0</v>
      </c>
      <c r="H79" s="130">
        <v>0</v>
      </c>
      <c r="I79" s="130">
        <v>0</v>
      </c>
      <c r="J79" s="171">
        <v>0</v>
      </c>
      <c r="K79" s="171">
        <v>0</v>
      </c>
      <c r="L79" s="131">
        <v>0</v>
      </c>
      <c r="M79" s="132">
        <v>0</v>
      </c>
      <c r="N79" s="1152"/>
    </row>
    <row r="80" spans="1:17" ht="12.75" customHeight="1" x14ac:dyDescent="0.25">
      <c r="A80" s="163" t="s">
        <v>829</v>
      </c>
      <c r="B80" s="73"/>
      <c r="C80" s="130">
        <v>0</v>
      </c>
      <c r="D80" s="130">
        <v>0</v>
      </c>
      <c r="E80" s="130">
        <v>0</v>
      </c>
      <c r="F80" s="130">
        <v>0</v>
      </c>
      <c r="G80" s="130">
        <v>0</v>
      </c>
      <c r="H80" s="130">
        <v>0</v>
      </c>
      <c r="I80" s="130">
        <v>0</v>
      </c>
      <c r="J80" s="171">
        <v>0</v>
      </c>
      <c r="K80" s="171">
        <v>0</v>
      </c>
      <c r="L80" s="131">
        <v>0</v>
      </c>
      <c r="M80" s="132">
        <v>0</v>
      </c>
      <c r="N80" s="1152"/>
    </row>
    <row r="81" spans="1:15" ht="12.75" customHeight="1" x14ac:dyDescent="0.25">
      <c r="A81" s="163" t="s">
        <v>830</v>
      </c>
      <c r="B81" s="73">
        <v>6</v>
      </c>
      <c r="C81" s="130">
        <v>68500</v>
      </c>
      <c r="D81" s="130">
        <v>0</v>
      </c>
      <c r="E81" s="130">
        <v>0</v>
      </c>
      <c r="F81" s="130">
        <v>0</v>
      </c>
      <c r="G81" s="130">
        <v>0</v>
      </c>
      <c r="H81" s="130">
        <v>0</v>
      </c>
      <c r="I81" s="130">
        <v>-800</v>
      </c>
      <c r="J81" s="171">
        <v>-800</v>
      </c>
      <c r="K81" s="171">
        <v>67700</v>
      </c>
      <c r="L81" s="131">
        <v>53543.199999999997</v>
      </c>
      <c r="M81" s="132">
        <v>56434.532800000001</v>
      </c>
      <c r="N81" s="1152"/>
    </row>
    <row r="82" spans="1:15" ht="12.75" customHeight="1" x14ac:dyDescent="0.25">
      <c r="A82" s="162" t="s">
        <v>1093</v>
      </c>
      <c r="B82" s="79"/>
      <c r="C82" s="115">
        <v>463009</v>
      </c>
      <c r="D82" s="116">
        <v>0</v>
      </c>
      <c r="E82" s="116">
        <v>0</v>
      </c>
      <c r="F82" s="116">
        <v>0</v>
      </c>
      <c r="G82" s="116">
        <v>0</v>
      </c>
      <c r="H82" s="116">
        <v>0</v>
      </c>
      <c r="I82" s="116">
        <v>-8300</v>
      </c>
      <c r="J82" s="116">
        <v>-8300</v>
      </c>
      <c r="K82" s="116">
        <v>454709</v>
      </c>
      <c r="L82" s="156">
        <v>469355.68599999999</v>
      </c>
      <c r="M82" s="239">
        <v>494700.89304399997</v>
      </c>
      <c r="N82" s="1166">
        <v>0</v>
      </c>
      <c r="O82" s="48"/>
    </row>
    <row r="83" spans="1:15" ht="5.0999999999999996" customHeight="1" x14ac:dyDescent="0.25">
      <c r="A83" s="135"/>
      <c r="B83" s="73"/>
      <c r="C83" s="240"/>
      <c r="D83" s="75"/>
      <c r="E83" s="75"/>
      <c r="F83" s="75"/>
      <c r="G83" s="75"/>
      <c r="H83" s="75"/>
      <c r="I83" s="75"/>
      <c r="J83" s="75"/>
      <c r="K83" s="75"/>
      <c r="L83" s="75"/>
      <c r="M83" s="76"/>
      <c r="N83" s="1152"/>
    </row>
    <row r="84" spans="1:15" ht="12.75" customHeight="1" x14ac:dyDescent="0.25">
      <c r="A84" s="241" t="s">
        <v>1094</v>
      </c>
      <c r="B84" s="73"/>
      <c r="C84" s="242">
        <v>0</v>
      </c>
      <c r="D84" s="243">
        <v>0</v>
      </c>
      <c r="E84" s="244"/>
      <c r="F84" s="244"/>
      <c r="G84" s="244"/>
      <c r="H84" s="244"/>
      <c r="I84" s="244"/>
      <c r="J84" s="244"/>
      <c r="K84" s="243">
        <v>0</v>
      </c>
      <c r="L84" s="243">
        <v>0</v>
      </c>
      <c r="M84" s="245">
        <v>0</v>
      </c>
      <c r="N84" s="1152"/>
    </row>
    <row r="85" spans="1:15" ht="12.75" customHeight="1" x14ac:dyDescent="0.25">
      <c r="A85" s="241" t="s">
        <v>1095</v>
      </c>
      <c r="B85" s="73"/>
      <c r="C85" s="242">
        <v>0</v>
      </c>
      <c r="D85" s="243">
        <v>0</v>
      </c>
      <c r="E85" s="244"/>
      <c r="F85" s="244"/>
      <c r="G85" s="244"/>
      <c r="H85" s="244"/>
      <c r="I85" s="244"/>
      <c r="J85" s="244"/>
      <c r="K85" s="243">
        <v>0</v>
      </c>
      <c r="L85" s="243">
        <v>0</v>
      </c>
      <c r="M85" s="245">
        <v>0</v>
      </c>
      <c r="N85" s="1152"/>
    </row>
    <row r="86" spans="1:15" ht="12.75" customHeight="1" x14ac:dyDescent="0.25">
      <c r="A86" s="241" t="s">
        <v>1096</v>
      </c>
      <c r="B86" s="73"/>
      <c r="C86" s="242">
        <v>0</v>
      </c>
      <c r="D86" s="243">
        <v>0</v>
      </c>
      <c r="E86" s="244"/>
      <c r="F86" s="244"/>
      <c r="G86" s="244"/>
      <c r="H86" s="244"/>
      <c r="I86" s="244"/>
      <c r="J86" s="244"/>
      <c r="K86" s="243">
        <v>1.6534527057476198E-2</v>
      </c>
      <c r="L86" s="243">
        <v>1.4555120382680342E-2</v>
      </c>
      <c r="M86" s="245">
        <v>1.7415999195453492E-2</v>
      </c>
      <c r="N86" s="1152"/>
    </row>
    <row r="87" spans="1:15" ht="12.75" customHeight="1" x14ac:dyDescent="0.25">
      <c r="A87" s="241" t="s">
        <v>1097</v>
      </c>
      <c r="B87" s="73"/>
      <c r="C87" s="242">
        <v>0</v>
      </c>
      <c r="D87" s="243">
        <v>0</v>
      </c>
      <c r="E87" s="244"/>
      <c r="F87" s="244"/>
      <c r="G87" s="244"/>
      <c r="H87" s="244"/>
      <c r="I87" s="244"/>
      <c r="J87" s="244"/>
      <c r="K87" s="243">
        <v>1.6534527057476198E-2</v>
      </c>
      <c r="L87" s="243">
        <v>1.4555120382680342E-2</v>
      </c>
      <c r="M87" s="245">
        <v>1.7415999195453492E-2</v>
      </c>
      <c r="N87" s="1152"/>
    </row>
    <row r="88" spans="1:15" ht="3.75" customHeight="1" x14ac:dyDescent="0.25">
      <c r="A88" s="246"/>
      <c r="B88" s="88"/>
      <c r="C88" s="247"/>
      <c r="D88" s="248"/>
      <c r="E88" s="249"/>
      <c r="F88" s="249"/>
      <c r="G88" s="249"/>
      <c r="H88" s="249"/>
      <c r="I88" s="249"/>
      <c r="J88" s="249"/>
      <c r="K88" s="248"/>
      <c r="L88" s="248"/>
      <c r="M88" s="250"/>
      <c r="N88" s="1152"/>
    </row>
    <row r="89" spans="1:15" ht="12.75" customHeight="1" x14ac:dyDescent="0.25">
      <c r="A89" s="157" t="s">
        <v>549</v>
      </c>
      <c r="B89" s="93"/>
      <c r="C89" s="96"/>
      <c r="D89" s="96"/>
      <c r="E89" s="96"/>
      <c r="F89" s="96"/>
      <c r="G89" s="96"/>
      <c r="H89" s="96"/>
      <c r="I89" s="96"/>
      <c r="J89" s="96"/>
      <c r="K89" s="96"/>
      <c r="L89" s="96"/>
      <c r="M89" s="96"/>
      <c r="N89" s="1152"/>
    </row>
    <row r="90" spans="1:15" ht="12.75" customHeight="1" x14ac:dyDescent="0.25">
      <c r="A90" s="656" t="s">
        <v>1186</v>
      </c>
      <c r="B90" s="99"/>
      <c r="C90" s="99"/>
      <c r="D90" s="99"/>
      <c r="E90" s="99"/>
      <c r="F90" s="99"/>
      <c r="G90" s="99"/>
      <c r="H90" s="99"/>
      <c r="I90" s="99"/>
      <c r="J90" s="99"/>
      <c r="K90" s="99"/>
      <c r="L90" s="99"/>
      <c r="M90" s="99"/>
      <c r="N90" s="1152"/>
    </row>
    <row r="91" spans="1:15" ht="12.75" customHeight="1" x14ac:dyDescent="0.25">
      <c r="A91" s="656" t="s">
        <v>1187</v>
      </c>
      <c r="B91" s="99"/>
      <c r="C91" s="158"/>
      <c r="D91" s="158"/>
      <c r="E91" s="158"/>
      <c r="F91" s="158"/>
      <c r="G91" s="158"/>
      <c r="H91" s="158"/>
      <c r="I91" s="158"/>
      <c r="J91" s="158"/>
      <c r="K91" s="158"/>
      <c r="L91" s="158"/>
      <c r="M91" s="99"/>
      <c r="N91" s="1152"/>
    </row>
    <row r="92" spans="1:15" ht="12.75" customHeight="1" x14ac:dyDescent="0.25">
      <c r="A92" s="656" t="s">
        <v>1188</v>
      </c>
      <c r="B92" s="93"/>
      <c r="C92" s="96"/>
      <c r="D92" s="96"/>
      <c r="E92" s="96"/>
      <c r="F92" s="96"/>
      <c r="G92" s="96"/>
      <c r="H92" s="96"/>
      <c r="I92" s="96"/>
      <c r="J92" s="96"/>
      <c r="K92" s="96"/>
      <c r="L92" s="96"/>
      <c r="M92" s="96"/>
      <c r="N92" s="1152"/>
    </row>
    <row r="93" spans="1:15" ht="12.75" customHeight="1" x14ac:dyDescent="0.25">
      <c r="A93" s="119" t="s">
        <v>1189</v>
      </c>
      <c r="B93" s="93"/>
      <c r="C93" s="96"/>
      <c r="D93" s="96"/>
      <c r="E93" s="96"/>
      <c r="F93" s="96"/>
      <c r="G93" s="96"/>
      <c r="H93" s="96"/>
      <c r="I93" s="96"/>
      <c r="J93" s="96"/>
      <c r="K93" s="96"/>
      <c r="L93" s="96"/>
      <c r="M93" s="96"/>
      <c r="N93" s="1152"/>
    </row>
    <row r="94" spans="1:15" ht="12.75" customHeight="1" x14ac:dyDescent="0.25">
      <c r="A94" s="656" t="s">
        <v>575</v>
      </c>
      <c r="B94" s="93"/>
      <c r="C94" s="96"/>
      <c r="D94" s="96"/>
      <c r="E94" s="96"/>
      <c r="F94" s="96"/>
      <c r="G94" s="96"/>
      <c r="H94" s="96"/>
      <c r="I94" s="96"/>
      <c r="J94" s="96"/>
      <c r="K94" s="96"/>
      <c r="L94" s="96"/>
      <c r="M94" s="96"/>
      <c r="N94" s="1152"/>
    </row>
    <row r="95" spans="1:15" ht="12.75" customHeight="1" x14ac:dyDescent="0.25">
      <c r="A95" s="119" t="s">
        <v>1190</v>
      </c>
      <c r="B95" s="93"/>
      <c r="C95" s="96"/>
      <c r="D95" s="96"/>
      <c r="E95" s="96"/>
      <c r="F95" s="96"/>
      <c r="G95" s="96"/>
      <c r="H95" s="96"/>
      <c r="I95" s="96"/>
      <c r="J95" s="96"/>
      <c r="K95" s="96"/>
      <c r="L95" s="96"/>
      <c r="M95" s="96"/>
    </row>
    <row r="96" spans="1:15" ht="12.75" customHeight="1" x14ac:dyDescent="0.25">
      <c r="A96" s="1215" t="s">
        <v>1099</v>
      </c>
      <c r="B96" s="1215"/>
      <c r="C96" s="1215"/>
      <c r="D96" s="1215"/>
      <c r="E96" s="1215"/>
      <c r="F96" s="1215"/>
      <c r="G96" s="1215"/>
      <c r="H96" s="1215"/>
      <c r="I96" s="1215"/>
      <c r="J96" s="1215"/>
      <c r="K96" s="1215"/>
      <c r="L96" s="1215"/>
      <c r="M96" s="1215"/>
    </row>
    <row r="97" spans="1:15" ht="24.95" customHeight="1" x14ac:dyDescent="0.25">
      <c r="A97" s="1215" t="s">
        <v>1191</v>
      </c>
      <c r="B97" s="1215"/>
      <c r="C97" s="1215"/>
      <c r="D97" s="1215"/>
      <c r="E97" s="1215"/>
      <c r="F97" s="1215"/>
      <c r="G97" s="1215"/>
      <c r="H97" s="1215"/>
      <c r="I97" s="1215"/>
      <c r="J97" s="1215"/>
      <c r="K97" s="1215"/>
      <c r="L97" s="1215"/>
      <c r="M97" s="1215"/>
    </row>
    <row r="98" spans="1:15" ht="12.75" customHeight="1" x14ac:dyDescent="0.25">
      <c r="A98" s="1209" t="s">
        <v>1192</v>
      </c>
      <c r="B98" s="1209"/>
      <c r="C98" s="1209"/>
      <c r="D98" s="1209"/>
      <c r="E98" s="1209"/>
      <c r="F98" s="1209"/>
      <c r="G98" s="1209"/>
      <c r="H98" s="1209"/>
      <c r="I98" s="1209"/>
      <c r="J98" s="1209"/>
      <c r="K98" s="1209"/>
      <c r="L98" s="1209"/>
      <c r="M98" s="1209"/>
    </row>
    <row r="99" spans="1:15" ht="12.75" customHeight="1" x14ac:dyDescent="0.25">
      <c r="A99" s="1209" t="s">
        <v>1193</v>
      </c>
      <c r="B99" s="1209"/>
      <c r="C99" s="1209"/>
      <c r="D99" s="1209"/>
      <c r="E99" s="1209"/>
      <c r="F99" s="1209"/>
      <c r="G99" s="1209"/>
      <c r="H99" s="1209"/>
      <c r="I99" s="1209"/>
      <c r="J99" s="1209"/>
      <c r="K99" s="1209"/>
      <c r="L99" s="1209"/>
      <c r="M99" s="1209"/>
    </row>
    <row r="100" spans="1:15" ht="12.75" customHeight="1" x14ac:dyDescent="0.25">
      <c r="A100" s="99" t="s">
        <v>1194</v>
      </c>
      <c r="B100" s="93"/>
      <c r="C100" s="96"/>
      <c r="D100" s="96"/>
      <c r="E100" s="96"/>
      <c r="F100" s="96"/>
      <c r="G100" s="96"/>
      <c r="H100" s="96"/>
      <c r="I100" s="96"/>
      <c r="J100" s="96"/>
      <c r="K100" s="96"/>
      <c r="L100" s="96"/>
      <c r="M100" s="96"/>
    </row>
    <row r="101" spans="1:15" ht="27" customHeight="1" x14ac:dyDescent="0.25">
      <c r="A101" s="1209" t="s">
        <v>1195</v>
      </c>
      <c r="B101" s="1209"/>
      <c r="C101" s="1209"/>
      <c r="D101" s="1209"/>
      <c r="E101" s="1209"/>
      <c r="F101" s="1209"/>
      <c r="G101" s="1209"/>
      <c r="H101" s="1209"/>
      <c r="I101" s="1209"/>
      <c r="J101" s="1209"/>
      <c r="K101" s="1209"/>
      <c r="L101" s="1209"/>
      <c r="M101" s="1209"/>
    </row>
    <row r="102" spans="1:15" ht="12.75" customHeight="1" x14ac:dyDescent="0.25">
      <c r="A102" s="99" t="s">
        <v>1157</v>
      </c>
      <c r="B102" s="93"/>
      <c r="C102" s="96"/>
      <c r="D102" s="96"/>
      <c r="E102" s="96"/>
      <c r="F102" s="96"/>
      <c r="G102" s="96"/>
      <c r="H102" s="96"/>
      <c r="I102" s="96"/>
      <c r="J102" s="96"/>
      <c r="K102" s="96"/>
      <c r="L102" s="96"/>
      <c r="M102" s="96"/>
    </row>
    <row r="103" spans="1:15" ht="12.75" customHeight="1" x14ac:dyDescent="0.25">
      <c r="A103" s="1209" t="s">
        <v>1158</v>
      </c>
      <c r="B103" s="1209"/>
      <c r="C103" s="1209"/>
      <c r="D103" s="1209"/>
      <c r="E103" s="1209"/>
      <c r="F103" s="1209"/>
      <c r="G103" s="1209"/>
      <c r="H103" s="1209"/>
      <c r="I103" s="1209"/>
      <c r="J103" s="1209"/>
      <c r="K103" s="1209"/>
      <c r="L103" s="1209"/>
      <c r="M103" s="1209"/>
    </row>
    <row r="104" spans="1:15" ht="12.75" customHeight="1" x14ac:dyDescent="0.25"/>
    <row r="105" spans="1:15" ht="12.75" customHeight="1" x14ac:dyDescent="0.25">
      <c r="A105" s="127"/>
      <c r="B105" s="1105"/>
      <c r="C105" s="1106"/>
      <c r="D105" s="1106"/>
      <c r="E105" s="1106"/>
      <c r="F105" s="1106"/>
      <c r="G105" s="1106"/>
      <c r="H105" s="1106"/>
      <c r="I105" s="1106"/>
      <c r="J105" s="1106"/>
      <c r="K105" s="1106"/>
      <c r="L105" s="1106"/>
      <c r="M105" s="1106"/>
      <c r="N105" s="1152"/>
      <c r="O105" s="127"/>
    </row>
    <row r="106" spans="1:15" ht="12.75" customHeight="1" x14ac:dyDescent="0.25">
      <c r="B106" s="251" t="s">
        <v>1159</v>
      </c>
      <c r="C106" s="252">
        <v>3681020</v>
      </c>
      <c r="D106" s="252">
        <v>0</v>
      </c>
      <c r="E106" s="252">
        <v>0</v>
      </c>
      <c r="F106" s="252">
        <v>0</v>
      </c>
      <c r="G106" s="252">
        <v>0</v>
      </c>
      <c r="H106" s="252">
        <v>0</v>
      </c>
      <c r="I106" s="252">
        <v>-0.10000000009313226</v>
      </c>
      <c r="J106" s="252">
        <v>-3681020.1</v>
      </c>
      <c r="K106" s="252">
        <v>-0.10000000009313226</v>
      </c>
      <c r="L106" s="252">
        <v>-0.58600000012665987</v>
      </c>
      <c r="M106" s="252">
        <v>-0.94624400045722723</v>
      </c>
      <c r="N106" s="1146" t="s">
        <v>2045</v>
      </c>
    </row>
    <row r="107" spans="1:15" ht="12.75" customHeight="1" x14ac:dyDescent="0.25"/>
    <row r="108" spans="1:15" ht="12.75" customHeight="1" x14ac:dyDescent="0.25"/>
    <row r="109" spans="1:15" ht="12.75" customHeight="1" x14ac:dyDescent="0.25"/>
    <row r="110" spans="1:15" ht="12.75" customHeight="1" x14ac:dyDescent="0.25"/>
    <row r="111" spans="1:15" ht="12.75" customHeight="1" x14ac:dyDescent="0.25"/>
    <row r="112" spans="1:15" ht="12.75" customHeight="1" x14ac:dyDescent="0.25"/>
    <row r="113" ht="12.75" customHeight="1" x14ac:dyDescent="0.25"/>
    <row r="114" ht="12.75" customHeight="1" x14ac:dyDescent="0.25"/>
    <row r="115" ht="12.75" customHeight="1" x14ac:dyDescent="0.25"/>
    <row r="116" ht="12.75" customHeight="1" x14ac:dyDescent="0.25"/>
    <row r="117" ht="12.75" customHeight="1" x14ac:dyDescent="0.25"/>
    <row r="118" ht="12.75" customHeight="1" x14ac:dyDescent="0.25"/>
    <row r="119" ht="12.75" customHeight="1" x14ac:dyDescent="0.25"/>
    <row r="120" ht="12.75" customHeight="1" x14ac:dyDescent="0.25"/>
    <row r="121" ht="12.75" customHeight="1" x14ac:dyDescent="0.25"/>
    <row r="122" ht="12.75" customHeight="1" x14ac:dyDescent="0.25"/>
    <row r="123" ht="12.75" customHeight="1" x14ac:dyDescent="0.25"/>
    <row r="124" ht="12.75" customHeight="1" x14ac:dyDescent="0.25"/>
    <row r="125" ht="12.75" customHeight="1" x14ac:dyDescent="0.25"/>
    <row r="126" ht="12.75" customHeight="1" x14ac:dyDescent="0.25"/>
    <row r="127" ht="12.75" customHeight="1" x14ac:dyDescent="0.25"/>
    <row r="128" ht="12.75" customHeight="1" x14ac:dyDescent="0.25"/>
    <row r="129" ht="12.75" customHeight="1" x14ac:dyDescent="0.25"/>
    <row r="130" ht="12.75" customHeight="1" x14ac:dyDescent="0.25"/>
    <row r="131" ht="12.75" customHeight="1" x14ac:dyDescent="0.25"/>
    <row r="132" ht="12.75" customHeight="1" x14ac:dyDescent="0.25"/>
    <row r="133" ht="12.75" customHeight="1" x14ac:dyDescent="0.25"/>
    <row r="134" ht="12.75" customHeight="1" x14ac:dyDescent="0.25"/>
    <row r="135" ht="12.75" customHeight="1" x14ac:dyDescent="0.25"/>
    <row r="136" ht="12.75" customHeight="1" x14ac:dyDescent="0.25"/>
    <row r="137" ht="12.75" customHeight="1" x14ac:dyDescent="0.25"/>
    <row r="138" ht="12.75" customHeight="1" x14ac:dyDescent="0.25"/>
    <row r="139" ht="12.75" customHeight="1" x14ac:dyDescent="0.25"/>
    <row r="140" ht="12.75" customHeight="1" x14ac:dyDescent="0.25"/>
    <row r="141" ht="12.75" customHeight="1" x14ac:dyDescent="0.25"/>
    <row r="142" ht="12.75" customHeight="1" x14ac:dyDescent="0.25"/>
    <row r="143" ht="12.75" customHeight="1" x14ac:dyDescent="0.25"/>
    <row r="144" ht="12.75" customHeight="1" x14ac:dyDescent="0.25"/>
    <row r="145" ht="12.75" customHeight="1" x14ac:dyDescent="0.25"/>
    <row r="146" ht="12.75" customHeight="1" x14ac:dyDescent="0.25"/>
    <row r="147" ht="12.75" customHeight="1" x14ac:dyDescent="0.25"/>
    <row r="148" ht="12.75" customHeight="1" x14ac:dyDescent="0.25"/>
    <row r="149" ht="12.75" customHeight="1" x14ac:dyDescent="0.25"/>
    <row r="150" ht="12.75" customHeight="1" x14ac:dyDescent="0.25"/>
    <row r="151" ht="12.75" customHeight="1" x14ac:dyDescent="0.25"/>
    <row r="152" ht="12.75" customHeight="1" x14ac:dyDescent="0.25"/>
    <row r="153" ht="12.75" customHeight="1" x14ac:dyDescent="0.25"/>
    <row r="154" ht="12.75" customHeight="1" x14ac:dyDescent="0.25"/>
    <row r="155" ht="12.75" customHeight="1" x14ac:dyDescent="0.25"/>
    <row r="156" ht="12.75" customHeight="1" x14ac:dyDescent="0.25"/>
  </sheetData>
  <sheetProtection password="C646" sheet="1" objects="1" scenarios="1"/>
  <mergeCells count="9">
    <mergeCell ref="A103:M103"/>
    <mergeCell ref="A97:M97"/>
    <mergeCell ref="A101:M101"/>
    <mergeCell ref="C2:K2"/>
    <mergeCell ref="A2:A4"/>
    <mergeCell ref="B2:B4"/>
    <mergeCell ref="A96:M96"/>
    <mergeCell ref="A98:M98"/>
    <mergeCell ref="A99:M99"/>
  </mergeCells>
  <phoneticPr fontId="3" type="noConversion"/>
  <printOptions horizontalCentered="1"/>
  <pageMargins left="0.35" right="0.17" top="0.78" bottom="0.6" header="0.51181102362204722" footer="0.39"/>
  <pageSetup paperSize="9" scale="76"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indexed="46"/>
  </sheetPr>
  <dimension ref="A1:A40"/>
  <sheetViews>
    <sheetView showGridLines="0" workbookViewId="0"/>
  </sheetViews>
  <sheetFormatPr defaultRowHeight="12.75" x14ac:dyDescent="0.2"/>
  <sheetData>
    <row r="1" spans="1:1" x14ac:dyDescent="0.2">
      <c r="A1" t="str">
        <f>muni</f>
        <v>Choose name from list</v>
      </c>
    </row>
    <row r="14" spans="1:1" ht="36" customHeight="1" x14ac:dyDescent="0.2"/>
    <row r="36" ht="51.75" customHeight="1" x14ac:dyDescent="0.2"/>
    <row r="40" ht="34.5" customHeight="1" x14ac:dyDescent="0.2"/>
  </sheetData>
  <sheetProtection sheet="1" objects="1" scenarios="1"/>
  <phoneticPr fontId="3" type="noConversion"/>
  <pageMargins left="0.75" right="0.75" top="1" bottom="1" header="0.5" footer="0.5"/>
  <pageSetup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4"/>
    <pageSetUpPr fitToPage="1"/>
  </sheetPr>
  <dimension ref="A1:N134"/>
  <sheetViews>
    <sheetView showGridLines="0" workbookViewId="0">
      <pane xSplit="2" ySplit="5" topLeftCell="C21" activePane="bottomRight" state="frozen"/>
      <selection activeCell="M17" sqref="M17:M63"/>
      <selection pane="topRight" activeCell="M17" sqref="M17:M63"/>
      <selection pane="bottomLeft" activeCell="M17" sqref="M17:M63"/>
      <selection pane="bottomRight" activeCell="J68" sqref="J68"/>
    </sheetView>
  </sheetViews>
  <sheetFormatPr defaultRowHeight="12.75" x14ac:dyDescent="0.25"/>
  <cols>
    <col min="1" max="1" width="30.7109375" style="184" customWidth="1"/>
    <col min="2" max="2" width="3" style="185" customWidth="1"/>
    <col min="3" max="13" width="9.140625" style="184"/>
    <col min="14" max="14" width="9.5703125" style="184" customWidth="1"/>
    <col min="15" max="15" width="9.85546875" style="184" customWidth="1"/>
    <col min="16" max="18" width="9.5703125" style="184" customWidth="1"/>
    <col min="19" max="20" width="9.85546875" style="184" customWidth="1"/>
    <col min="21" max="16384" width="9.140625" style="184"/>
  </cols>
  <sheetData>
    <row r="1" spans="1:14" s="254" customFormat="1" x14ac:dyDescent="0.2">
      <c r="A1" s="253" t="str">
        <f>muni&amp;" - "&amp;_ADJ10&amp;" - "&amp;Date</f>
        <v>Choose name from list - Table B10 Basic service delivery measurement - 23/01/2014</v>
      </c>
      <c r="B1" s="253"/>
      <c r="C1" s="253"/>
      <c r="D1" s="253"/>
      <c r="E1" s="253"/>
      <c r="F1" s="253"/>
      <c r="G1" s="253"/>
      <c r="H1" s="253"/>
    </row>
    <row r="2" spans="1:14" ht="28.5" customHeight="1" x14ac:dyDescent="0.25">
      <c r="A2" s="1238" t="str">
        <f>desc</f>
        <v>Description</v>
      </c>
      <c r="B2" s="1241" t="str">
        <f>head27</f>
        <v>Ref</v>
      </c>
      <c r="C2" s="1244" t="str">
        <f>Head2</f>
        <v>Budget Year 2013/14</v>
      </c>
      <c r="D2" s="1244"/>
      <c r="E2" s="1244"/>
      <c r="F2" s="1244"/>
      <c r="G2" s="1244"/>
      <c r="H2" s="1244"/>
      <c r="I2" s="1244"/>
      <c r="J2" s="1244"/>
      <c r="K2" s="1245"/>
      <c r="L2" s="103" t="str">
        <f>Head10</f>
        <v>Budget Year +1 2014/15</v>
      </c>
      <c r="M2" s="61" t="str">
        <f>Head11</f>
        <v>Budget Year +2 2015/16</v>
      </c>
    </row>
    <row r="3" spans="1:14" ht="28.5" customHeight="1" x14ac:dyDescent="0.25">
      <c r="A3" s="1239"/>
      <c r="B3" s="1242"/>
      <c r="C3" s="10"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1239"/>
      <c r="B4" s="1242"/>
      <c r="C4" s="15"/>
      <c r="D4" s="15">
        <v>7</v>
      </c>
      <c r="E4" s="15">
        <v>8</v>
      </c>
      <c r="F4" s="15">
        <v>9</v>
      </c>
      <c r="G4" s="15">
        <v>10</v>
      </c>
      <c r="H4" s="15">
        <v>11</v>
      </c>
      <c r="I4" s="15">
        <v>12</v>
      </c>
      <c r="J4" s="15">
        <v>13</v>
      </c>
      <c r="K4" s="15">
        <v>14</v>
      </c>
      <c r="L4" s="15"/>
      <c r="M4" s="17"/>
    </row>
    <row r="5" spans="1:14" x14ac:dyDescent="0.25">
      <c r="A5" s="1240"/>
      <c r="B5" s="1243"/>
      <c r="C5" s="69" t="s">
        <v>577</v>
      </c>
      <c r="D5" s="68" t="s">
        <v>578</v>
      </c>
      <c r="E5" s="68" t="s">
        <v>579</v>
      </c>
      <c r="F5" s="69" t="s">
        <v>580</v>
      </c>
      <c r="G5" s="69" t="s">
        <v>581</v>
      </c>
      <c r="H5" s="69" t="s">
        <v>582</v>
      </c>
      <c r="I5" s="70" t="s">
        <v>583</v>
      </c>
      <c r="J5" s="70" t="s">
        <v>584</v>
      </c>
      <c r="K5" s="70" t="s">
        <v>585</v>
      </c>
      <c r="L5" s="70"/>
      <c r="M5" s="71"/>
    </row>
    <row r="6" spans="1:14" ht="11.25" customHeight="1" x14ac:dyDescent="0.25">
      <c r="A6" s="255" t="s">
        <v>1620</v>
      </c>
      <c r="B6" s="256">
        <v>1</v>
      </c>
      <c r="C6" s="257"/>
      <c r="D6" s="257"/>
      <c r="E6" s="257"/>
      <c r="F6" s="257"/>
      <c r="G6" s="257"/>
      <c r="H6" s="257"/>
      <c r="I6" s="258"/>
      <c r="J6" s="258"/>
      <c r="K6" s="258"/>
      <c r="L6" s="258"/>
      <c r="M6" s="259"/>
    </row>
    <row r="7" spans="1:14" x14ac:dyDescent="0.25">
      <c r="A7" s="260" t="s">
        <v>632</v>
      </c>
      <c r="B7" s="256"/>
      <c r="C7" s="131"/>
      <c r="D7" s="131"/>
      <c r="E7" s="131"/>
      <c r="F7" s="131"/>
      <c r="G7" s="131"/>
      <c r="H7" s="131"/>
      <c r="I7" s="258"/>
      <c r="J7" s="258"/>
      <c r="K7" s="258"/>
      <c r="L7" s="258"/>
      <c r="M7" s="261"/>
      <c r="N7" s="862"/>
    </row>
    <row r="8" spans="1:14" ht="11.25" customHeight="1" x14ac:dyDescent="0.25">
      <c r="A8" s="262" t="s">
        <v>1196</v>
      </c>
      <c r="B8" s="256"/>
      <c r="C8" s="1129">
        <v>0</v>
      </c>
      <c r="D8" s="1129">
        <v>0</v>
      </c>
      <c r="E8" s="1129">
        <v>0</v>
      </c>
      <c r="F8" s="1129">
        <v>0</v>
      </c>
      <c r="G8" s="1129">
        <v>0</v>
      </c>
      <c r="H8" s="1129">
        <v>0</v>
      </c>
      <c r="I8" s="1129">
        <v>0</v>
      </c>
      <c r="J8" s="131">
        <f t="shared" ref="J8:J15" si="0">SUM(E8:I8)</f>
        <v>0</v>
      </c>
      <c r="K8" s="131">
        <f t="shared" ref="K8:K15" si="1">IF(D8=0,C8+J8,D8+J8)</f>
        <v>0</v>
      </c>
      <c r="L8" s="1129">
        <v>0</v>
      </c>
      <c r="M8" s="1144">
        <v>0</v>
      </c>
      <c r="N8" s="862"/>
    </row>
    <row r="9" spans="1:14" ht="11.25" customHeight="1" x14ac:dyDescent="0.25">
      <c r="A9" s="262" t="s">
        <v>1197</v>
      </c>
      <c r="B9" s="256"/>
      <c r="C9" s="1129">
        <v>0</v>
      </c>
      <c r="D9" s="1129">
        <v>0</v>
      </c>
      <c r="E9" s="1129">
        <v>0</v>
      </c>
      <c r="F9" s="1129">
        <v>0</v>
      </c>
      <c r="G9" s="1129">
        <v>0</v>
      </c>
      <c r="H9" s="1129">
        <v>0</v>
      </c>
      <c r="I9" s="1129">
        <v>0</v>
      </c>
      <c r="J9" s="131">
        <f t="shared" si="0"/>
        <v>0</v>
      </c>
      <c r="K9" s="131">
        <f t="shared" si="1"/>
        <v>0</v>
      </c>
      <c r="L9" s="1129">
        <v>0</v>
      </c>
      <c r="M9" s="1144">
        <v>0</v>
      </c>
      <c r="N9" s="862"/>
    </row>
    <row r="10" spans="1:14" ht="11.25" customHeight="1" x14ac:dyDescent="0.25">
      <c r="A10" s="262" t="s">
        <v>1198</v>
      </c>
      <c r="B10" s="256">
        <v>2</v>
      </c>
      <c r="C10" s="1129">
        <v>0</v>
      </c>
      <c r="D10" s="1129">
        <v>0</v>
      </c>
      <c r="E10" s="1129">
        <v>0</v>
      </c>
      <c r="F10" s="1129">
        <v>0</v>
      </c>
      <c r="G10" s="1129">
        <v>0</v>
      </c>
      <c r="H10" s="1129">
        <v>0</v>
      </c>
      <c r="I10" s="1129">
        <v>0</v>
      </c>
      <c r="J10" s="131">
        <f t="shared" si="0"/>
        <v>0</v>
      </c>
      <c r="K10" s="131">
        <f t="shared" si="1"/>
        <v>0</v>
      </c>
      <c r="L10" s="1129">
        <v>0</v>
      </c>
      <c r="M10" s="1144">
        <v>0</v>
      </c>
      <c r="N10" s="862"/>
    </row>
    <row r="11" spans="1:14" ht="11.25" customHeight="1" x14ac:dyDescent="0.25">
      <c r="A11" s="262" t="s">
        <v>1199</v>
      </c>
      <c r="B11" s="256"/>
      <c r="C11" s="1129">
        <v>0</v>
      </c>
      <c r="D11" s="1129">
        <v>0</v>
      </c>
      <c r="E11" s="1129">
        <v>0</v>
      </c>
      <c r="F11" s="1129">
        <v>0</v>
      </c>
      <c r="G11" s="1129">
        <v>0</v>
      </c>
      <c r="H11" s="1129">
        <v>0</v>
      </c>
      <c r="I11" s="1129">
        <v>0</v>
      </c>
      <c r="J11" s="131">
        <f t="shared" si="0"/>
        <v>0</v>
      </c>
      <c r="K11" s="131">
        <f t="shared" si="1"/>
        <v>0</v>
      </c>
      <c r="L11" s="1129">
        <v>0</v>
      </c>
      <c r="M11" s="1144">
        <v>0</v>
      </c>
      <c r="N11" s="862"/>
    </row>
    <row r="12" spans="1:14" ht="11.25" customHeight="1" x14ac:dyDescent="0.25">
      <c r="A12" s="852" t="s">
        <v>1266</v>
      </c>
      <c r="B12" s="256"/>
      <c r="C12" s="263">
        <f t="shared" ref="C12:M12" si="2">SUM(C8:C11)</f>
        <v>0</v>
      </c>
      <c r="D12" s="263">
        <f t="shared" si="2"/>
        <v>0</v>
      </c>
      <c r="E12" s="263">
        <f t="shared" si="2"/>
        <v>0</v>
      </c>
      <c r="F12" s="263">
        <f t="shared" si="2"/>
        <v>0</v>
      </c>
      <c r="G12" s="263">
        <f t="shared" si="2"/>
        <v>0</v>
      </c>
      <c r="H12" s="263">
        <f t="shared" si="2"/>
        <v>0</v>
      </c>
      <c r="I12" s="263">
        <f t="shared" si="2"/>
        <v>0</v>
      </c>
      <c r="J12" s="263">
        <f t="shared" si="0"/>
        <v>0</v>
      </c>
      <c r="K12" s="263">
        <f t="shared" si="1"/>
        <v>0</v>
      </c>
      <c r="L12" s="263">
        <f t="shared" si="2"/>
        <v>0</v>
      </c>
      <c r="M12" s="264">
        <f t="shared" si="2"/>
        <v>0</v>
      </c>
      <c r="N12" s="862"/>
    </row>
    <row r="13" spans="1:14" ht="11.25" customHeight="1" x14ac:dyDescent="0.25">
      <c r="A13" s="262" t="s">
        <v>1200</v>
      </c>
      <c r="B13" s="256">
        <v>3</v>
      </c>
      <c r="C13" s="1129">
        <v>0</v>
      </c>
      <c r="D13" s="1129">
        <v>0</v>
      </c>
      <c r="E13" s="1129">
        <v>0</v>
      </c>
      <c r="F13" s="1129">
        <v>0</v>
      </c>
      <c r="G13" s="1129">
        <v>0</v>
      </c>
      <c r="H13" s="1129">
        <v>0</v>
      </c>
      <c r="I13" s="1129">
        <v>0</v>
      </c>
      <c r="J13" s="131">
        <f t="shared" si="0"/>
        <v>0</v>
      </c>
      <c r="K13" s="131">
        <f t="shared" si="1"/>
        <v>0</v>
      </c>
      <c r="L13" s="1129">
        <v>0</v>
      </c>
      <c r="M13" s="1144">
        <v>0</v>
      </c>
      <c r="N13" s="862"/>
    </row>
    <row r="14" spans="1:14" ht="11.25" customHeight="1" x14ac:dyDescent="0.25">
      <c r="A14" s="262" t="s">
        <v>1201</v>
      </c>
      <c r="B14" s="256" t="s">
        <v>1202</v>
      </c>
      <c r="C14" s="1129">
        <v>0</v>
      </c>
      <c r="D14" s="1129">
        <v>0</v>
      </c>
      <c r="E14" s="1129">
        <v>0</v>
      </c>
      <c r="F14" s="1129">
        <v>0</v>
      </c>
      <c r="G14" s="1129">
        <v>0</v>
      </c>
      <c r="H14" s="1129">
        <v>0</v>
      </c>
      <c r="I14" s="1129">
        <v>0</v>
      </c>
      <c r="J14" s="131">
        <f t="shared" si="0"/>
        <v>0</v>
      </c>
      <c r="K14" s="131">
        <f t="shared" si="1"/>
        <v>0</v>
      </c>
      <c r="L14" s="1129">
        <v>0</v>
      </c>
      <c r="M14" s="1144">
        <v>0</v>
      </c>
      <c r="N14" s="862"/>
    </row>
    <row r="15" spans="1:14" ht="11.25" customHeight="1" x14ac:dyDescent="0.25">
      <c r="A15" s="262" t="s">
        <v>1203</v>
      </c>
      <c r="B15" s="256"/>
      <c r="C15" s="1129">
        <v>0</v>
      </c>
      <c r="D15" s="1129">
        <v>0</v>
      </c>
      <c r="E15" s="1129">
        <v>0</v>
      </c>
      <c r="F15" s="1129">
        <v>0</v>
      </c>
      <c r="G15" s="1129">
        <v>0</v>
      </c>
      <c r="H15" s="1129">
        <v>0</v>
      </c>
      <c r="I15" s="1129">
        <v>0</v>
      </c>
      <c r="J15" s="131">
        <f t="shared" si="0"/>
        <v>0</v>
      </c>
      <c r="K15" s="131">
        <f t="shared" si="1"/>
        <v>0</v>
      </c>
      <c r="L15" s="1129">
        <v>0</v>
      </c>
      <c r="M15" s="1144">
        <v>0</v>
      </c>
      <c r="N15" s="862"/>
    </row>
    <row r="16" spans="1:14" ht="11.25" customHeight="1" x14ac:dyDescent="0.25">
      <c r="A16" s="852" t="s">
        <v>1267</v>
      </c>
      <c r="B16" s="256"/>
      <c r="C16" s="265">
        <f t="shared" ref="C16:M16" si="3">SUM(C13:C15)</f>
        <v>0</v>
      </c>
      <c r="D16" s="265">
        <f t="shared" si="3"/>
        <v>0</v>
      </c>
      <c r="E16" s="265">
        <f t="shared" si="3"/>
        <v>0</v>
      </c>
      <c r="F16" s="265">
        <f t="shared" si="3"/>
        <v>0</v>
      </c>
      <c r="G16" s="265">
        <f t="shared" si="3"/>
        <v>0</v>
      </c>
      <c r="H16" s="265">
        <f t="shared" si="3"/>
        <v>0</v>
      </c>
      <c r="I16" s="265">
        <f t="shared" si="3"/>
        <v>0</v>
      </c>
      <c r="J16" s="265">
        <f t="shared" si="3"/>
        <v>0</v>
      </c>
      <c r="K16" s="265">
        <f t="shared" si="3"/>
        <v>0</v>
      </c>
      <c r="L16" s="265">
        <f t="shared" si="3"/>
        <v>0</v>
      </c>
      <c r="M16" s="266">
        <f t="shared" si="3"/>
        <v>0</v>
      </c>
      <c r="N16" s="862"/>
    </row>
    <row r="17" spans="1:14" ht="11.25" customHeight="1" x14ac:dyDescent="0.25">
      <c r="A17" s="267" t="s">
        <v>1204</v>
      </c>
      <c r="B17" s="256">
        <v>5</v>
      </c>
      <c r="C17" s="268">
        <f t="shared" ref="C17:M17" si="4">C12+C16</f>
        <v>0</v>
      </c>
      <c r="D17" s="268">
        <f t="shared" si="4"/>
        <v>0</v>
      </c>
      <c r="E17" s="268">
        <f t="shared" si="4"/>
        <v>0</v>
      </c>
      <c r="F17" s="268">
        <f t="shared" si="4"/>
        <v>0</v>
      </c>
      <c r="G17" s="268">
        <f t="shared" si="4"/>
        <v>0</v>
      </c>
      <c r="H17" s="268">
        <f t="shared" si="4"/>
        <v>0</v>
      </c>
      <c r="I17" s="268">
        <f t="shared" si="4"/>
        <v>0</v>
      </c>
      <c r="J17" s="268">
        <f t="shared" si="4"/>
        <v>0</v>
      </c>
      <c r="K17" s="268">
        <f t="shared" si="4"/>
        <v>0</v>
      </c>
      <c r="L17" s="268">
        <f t="shared" si="4"/>
        <v>0</v>
      </c>
      <c r="M17" s="269">
        <f t="shared" si="4"/>
        <v>0</v>
      </c>
      <c r="N17" s="862"/>
    </row>
    <row r="18" spans="1:14" ht="15.75" customHeight="1" x14ac:dyDescent="0.25">
      <c r="A18" s="260" t="s">
        <v>633</v>
      </c>
      <c r="B18" s="256"/>
      <c r="C18" s="131"/>
      <c r="D18" s="131"/>
      <c r="E18" s="131"/>
      <c r="F18" s="131"/>
      <c r="G18" s="131"/>
      <c r="H18" s="131"/>
      <c r="I18" s="258"/>
      <c r="J18" s="258"/>
      <c r="K18" s="258"/>
      <c r="L18" s="258"/>
      <c r="M18" s="261"/>
      <c r="N18" s="862"/>
    </row>
    <row r="19" spans="1:14" ht="11.25" customHeight="1" x14ac:dyDescent="0.25">
      <c r="A19" s="262" t="s">
        <v>1205</v>
      </c>
      <c r="B19" s="256"/>
      <c r="C19" s="1129">
        <v>0</v>
      </c>
      <c r="D19" s="1129">
        <v>0</v>
      </c>
      <c r="E19" s="1129">
        <v>0</v>
      </c>
      <c r="F19" s="1129">
        <v>0</v>
      </c>
      <c r="G19" s="1129">
        <v>0</v>
      </c>
      <c r="H19" s="1129">
        <v>0</v>
      </c>
      <c r="I19" s="1129">
        <v>0</v>
      </c>
      <c r="J19" s="937">
        <f t="shared" ref="J19:J27" si="5">SUM(E19:I19)</f>
        <v>0</v>
      </c>
      <c r="K19" s="937">
        <f t="shared" ref="K19:K27" si="6">IF(D19=0,C19+J19,D19+J19)</f>
        <v>0</v>
      </c>
      <c r="L19" s="1129">
        <v>0</v>
      </c>
      <c r="M19" s="1144">
        <v>0</v>
      </c>
      <c r="N19" s="862"/>
    </row>
    <row r="20" spans="1:14" ht="11.25" customHeight="1" x14ac:dyDescent="0.25">
      <c r="A20" s="262" t="s">
        <v>1206</v>
      </c>
      <c r="B20" s="256"/>
      <c r="C20" s="1129">
        <v>0</v>
      </c>
      <c r="D20" s="1129">
        <v>0</v>
      </c>
      <c r="E20" s="1129">
        <v>0</v>
      </c>
      <c r="F20" s="1129">
        <v>0</v>
      </c>
      <c r="G20" s="1129">
        <v>0</v>
      </c>
      <c r="H20" s="1129">
        <v>0</v>
      </c>
      <c r="I20" s="1129">
        <v>0</v>
      </c>
      <c r="J20" s="937">
        <f t="shared" si="5"/>
        <v>0</v>
      </c>
      <c r="K20" s="937">
        <f t="shared" si="6"/>
        <v>0</v>
      </c>
      <c r="L20" s="1129">
        <v>0</v>
      </c>
      <c r="M20" s="1144">
        <v>0</v>
      </c>
      <c r="N20" s="862"/>
    </row>
    <row r="21" spans="1:14" ht="11.25" customHeight="1" x14ac:dyDescent="0.25">
      <c r="A21" s="262" t="s">
        <v>1207</v>
      </c>
      <c r="B21" s="256"/>
      <c r="C21" s="1129">
        <v>0</v>
      </c>
      <c r="D21" s="1129">
        <v>0</v>
      </c>
      <c r="E21" s="1129">
        <v>0</v>
      </c>
      <c r="F21" s="1129">
        <v>0</v>
      </c>
      <c r="G21" s="1129">
        <v>0</v>
      </c>
      <c r="H21" s="1129">
        <v>0</v>
      </c>
      <c r="I21" s="1129">
        <v>0</v>
      </c>
      <c r="J21" s="937">
        <f t="shared" si="5"/>
        <v>0</v>
      </c>
      <c r="K21" s="937">
        <f t="shared" si="6"/>
        <v>0</v>
      </c>
      <c r="L21" s="1129">
        <v>0</v>
      </c>
      <c r="M21" s="1144">
        <v>0</v>
      </c>
      <c r="N21" s="862"/>
    </row>
    <row r="22" spans="1:14" ht="11.25" customHeight="1" x14ac:dyDescent="0.25">
      <c r="A22" s="262" t="s">
        <v>300</v>
      </c>
      <c r="B22" s="256"/>
      <c r="C22" s="1129">
        <v>0</v>
      </c>
      <c r="D22" s="1129">
        <v>0</v>
      </c>
      <c r="E22" s="1129">
        <v>0</v>
      </c>
      <c r="F22" s="1129">
        <v>0</v>
      </c>
      <c r="G22" s="1129">
        <v>0</v>
      </c>
      <c r="H22" s="1129">
        <v>0</v>
      </c>
      <c r="I22" s="1129">
        <v>0</v>
      </c>
      <c r="J22" s="937">
        <f t="shared" si="5"/>
        <v>0</v>
      </c>
      <c r="K22" s="937">
        <f t="shared" si="6"/>
        <v>0</v>
      </c>
      <c r="L22" s="1129">
        <v>0</v>
      </c>
      <c r="M22" s="1144">
        <v>0</v>
      </c>
      <c r="N22" s="862"/>
    </row>
    <row r="23" spans="1:14" ht="11.25" customHeight="1" x14ac:dyDescent="0.25">
      <c r="A23" s="262" t="s">
        <v>302</v>
      </c>
      <c r="B23" s="256"/>
      <c r="C23" s="1129">
        <v>0</v>
      </c>
      <c r="D23" s="1129">
        <v>0</v>
      </c>
      <c r="E23" s="1129">
        <v>0</v>
      </c>
      <c r="F23" s="1129">
        <v>0</v>
      </c>
      <c r="G23" s="1129">
        <v>0</v>
      </c>
      <c r="H23" s="1129">
        <v>0</v>
      </c>
      <c r="I23" s="1129">
        <v>0</v>
      </c>
      <c r="J23" s="938">
        <f t="shared" si="5"/>
        <v>0</v>
      </c>
      <c r="K23" s="938">
        <f t="shared" si="6"/>
        <v>0</v>
      </c>
      <c r="L23" s="1129">
        <v>0</v>
      </c>
      <c r="M23" s="1144">
        <v>0</v>
      </c>
      <c r="N23" s="862"/>
    </row>
    <row r="24" spans="1:14" ht="11.25" customHeight="1" x14ac:dyDescent="0.25">
      <c r="A24" s="852" t="str">
        <f>$A$12</f>
        <v>Minimum Service Level and Above sub-total</v>
      </c>
      <c r="B24" s="256"/>
      <c r="C24" s="719">
        <f t="shared" ref="C24:M24" si="7">SUM(C19:C23)</f>
        <v>0</v>
      </c>
      <c r="D24" s="719">
        <f t="shared" si="7"/>
        <v>0</v>
      </c>
      <c r="E24" s="719">
        <f t="shared" si="7"/>
        <v>0</v>
      </c>
      <c r="F24" s="719">
        <f t="shared" si="7"/>
        <v>0</v>
      </c>
      <c r="G24" s="719">
        <f t="shared" si="7"/>
        <v>0</v>
      </c>
      <c r="H24" s="719">
        <f t="shared" si="7"/>
        <v>0</v>
      </c>
      <c r="I24" s="719">
        <f t="shared" si="7"/>
        <v>0</v>
      </c>
      <c r="J24" s="937">
        <f t="shared" si="5"/>
        <v>0</v>
      </c>
      <c r="K24" s="937">
        <f t="shared" si="6"/>
        <v>0</v>
      </c>
      <c r="L24" s="719">
        <f t="shared" si="7"/>
        <v>0</v>
      </c>
      <c r="M24" s="720">
        <f t="shared" si="7"/>
        <v>0</v>
      </c>
      <c r="N24" s="862"/>
    </row>
    <row r="25" spans="1:14" ht="11.25" customHeight="1" x14ac:dyDescent="0.25">
      <c r="A25" s="262" t="s">
        <v>301</v>
      </c>
      <c r="B25" s="256"/>
      <c r="C25" s="1129">
        <v>0</v>
      </c>
      <c r="D25" s="1129">
        <v>0</v>
      </c>
      <c r="E25" s="1129">
        <v>0</v>
      </c>
      <c r="F25" s="1129">
        <v>0</v>
      </c>
      <c r="G25" s="1129">
        <v>0</v>
      </c>
      <c r="H25" s="1129">
        <v>0</v>
      </c>
      <c r="I25" s="1129">
        <v>0</v>
      </c>
      <c r="J25" s="937">
        <f t="shared" si="5"/>
        <v>0</v>
      </c>
      <c r="K25" s="937">
        <f t="shared" si="6"/>
        <v>0</v>
      </c>
      <c r="L25" s="1129">
        <v>0</v>
      </c>
      <c r="M25" s="1144">
        <v>0</v>
      </c>
      <c r="N25" s="862"/>
    </row>
    <row r="26" spans="1:14" ht="11.25" customHeight="1" x14ac:dyDescent="0.25">
      <c r="A26" s="262" t="s">
        <v>303</v>
      </c>
      <c r="B26" s="256"/>
      <c r="C26" s="1129">
        <v>0</v>
      </c>
      <c r="D26" s="1129">
        <v>0</v>
      </c>
      <c r="E26" s="1129">
        <v>0</v>
      </c>
      <c r="F26" s="1129">
        <v>0</v>
      </c>
      <c r="G26" s="1129">
        <v>0</v>
      </c>
      <c r="H26" s="1129">
        <v>0</v>
      </c>
      <c r="I26" s="1129">
        <v>0</v>
      </c>
      <c r="J26" s="937">
        <f t="shared" si="5"/>
        <v>0</v>
      </c>
      <c r="K26" s="937">
        <f t="shared" si="6"/>
        <v>0</v>
      </c>
      <c r="L26" s="1129">
        <v>0</v>
      </c>
      <c r="M26" s="1144">
        <v>0</v>
      </c>
      <c r="N26" s="862"/>
    </row>
    <row r="27" spans="1:14" ht="11.25" customHeight="1" x14ac:dyDescent="0.25">
      <c r="A27" s="262" t="s">
        <v>1208</v>
      </c>
      <c r="B27" s="256"/>
      <c r="C27" s="1129">
        <v>0</v>
      </c>
      <c r="D27" s="1129">
        <v>0</v>
      </c>
      <c r="E27" s="1129">
        <v>0</v>
      </c>
      <c r="F27" s="1129">
        <v>0</v>
      </c>
      <c r="G27" s="1129">
        <v>0</v>
      </c>
      <c r="H27" s="1129">
        <v>0</v>
      </c>
      <c r="I27" s="1129">
        <v>0</v>
      </c>
      <c r="J27" s="937">
        <f t="shared" si="5"/>
        <v>0</v>
      </c>
      <c r="K27" s="937">
        <f t="shared" si="6"/>
        <v>0</v>
      </c>
      <c r="L27" s="1129">
        <v>0</v>
      </c>
      <c r="M27" s="1144">
        <v>0</v>
      </c>
      <c r="N27" s="862"/>
    </row>
    <row r="28" spans="1:14" ht="11.25" customHeight="1" x14ac:dyDescent="0.25">
      <c r="A28" s="852" t="str">
        <f>$A$16</f>
        <v>Below Minimum Servic Level sub-total</v>
      </c>
      <c r="B28" s="256"/>
      <c r="C28" s="939">
        <f t="shared" ref="C28:M28" si="8">SUM(C25:C27)</f>
        <v>0</v>
      </c>
      <c r="D28" s="939">
        <f t="shared" si="8"/>
        <v>0</v>
      </c>
      <c r="E28" s="939">
        <f t="shared" si="8"/>
        <v>0</v>
      </c>
      <c r="F28" s="939">
        <f t="shared" si="8"/>
        <v>0</v>
      </c>
      <c r="G28" s="939">
        <f t="shared" si="8"/>
        <v>0</v>
      </c>
      <c r="H28" s="939">
        <f t="shared" si="8"/>
        <v>0</v>
      </c>
      <c r="I28" s="939">
        <f t="shared" si="8"/>
        <v>0</v>
      </c>
      <c r="J28" s="939">
        <f t="shared" si="8"/>
        <v>0</v>
      </c>
      <c r="K28" s="939">
        <f t="shared" si="8"/>
        <v>0</v>
      </c>
      <c r="L28" s="939">
        <f t="shared" si="8"/>
        <v>0</v>
      </c>
      <c r="M28" s="940">
        <f t="shared" si="8"/>
        <v>0</v>
      </c>
      <c r="N28" s="862"/>
    </row>
    <row r="29" spans="1:14" ht="11.25" customHeight="1" x14ac:dyDescent="0.25">
      <c r="A29" s="267" t="str">
        <f>$A$17</f>
        <v>Total number of households</v>
      </c>
      <c r="B29" s="256">
        <f>$B$17</f>
        <v>5</v>
      </c>
      <c r="C29" s="941">
        <f t="shared" ref="C29:M29" si="9">C24+C28</f>
        <v>0</v>
      </c>
      <c r="D29" s="941">
        <f t="shared" si="9"/>
        <v>0</v>
      </c>
      <c r="E29" s="941">
        <f t="shared" si="9"/>
        <v>0</v>
      </c>
      <c r="F29" s="941">
        <f t="shared" si="9"/>
        <v>0</v>
      </c>
      <c r="G29" s="941">
        <f t="shared" si="9"/>
        <v>0</v>
      </c>
      <c r="H29" s="941">
        <f t="shared" si="9"/>
        <v>0</v>
      </c>
      <c r="I29" s="941">
        <f t="shared" si="9"/>
        <v>0</v>
      </c>
      <c r="J29" s="941">
        <f t="shared" si="9"/>
        <v>0</v>
      </c>
      <c r="K29" s="941">
        <f t="shared" si="9"/>
        <v>0</v>
      </c>
      <c r="L29" s="941">
        <f t="shared" si="9"/>
        <v>0</v>
      </c>
      <c r="M29" s="942">
        <f t="shared" si="9"/>
        <v>0</v>
      </c>
      <c r="N29" s="862"/>
    </row>
    <row r="30" spans="1:14" ht="15.75" customHeight="1" x14ac:dyDescent="0.25">
      <c r="A30" s="260" t="s">
        <v>634</v>
      </c>
      <c r="B30" s="256"/>
      <c r="C30" s="131"/>
      <c r="D30" s="131"/>
      <c r="E30" s="131"/>
      <c r="F30" s="131"/>
      <c r="G30" s="131"/>
      <c r="H30" s="131"/>
      <c r="I30" s="131"/>
      <c r="J30" s="131"/>
      <c r="K30" s="131"/>
      <c r="L30" s="131"/>
      <c r="M30" s="132"/>
      <c r="N30" s="862"/>
    </row>
    <row r="31" spans="1:14" ht="11.25" customHeight="1" x14ac:dyDescent="0.25">
      <c r="A31" s="262" t="s">
        <v>304</v>
      </c>
      <c r="B31" s="256"/>
      <c r="C31" s="1129">
        <v>0</v>
      </c>
      <c r="D31" s="1129">
        <v>0</v>
      </c>
      <c r="E31" s="1129">
        <v>0</v>
      </c>
      <c r="F31" s="1129">
        <v>0</v>
      </c>
      <c r="G31" s="1129">
        <v>0</v>
      </c>
      <c r="H31" s="1129">
        <v>0</v>
      </c>
      <c r="I31" s="1129">
        <v>0</v>
      </c>
      <c r="J31" s="937">
        <f t="shared" ref="J31:J36" si="10">SUM(E31:I31)</f>
        <v>0</v>
      </c>
      <c r="K31" s="937">
        <f t="shared" ref="K31:K36" si="11">IF(D31=0,C31+J31,D31+J31)</f>
        <v>0</v>
      </c>
      <c r="L31" s="1129">
        <v>0</v>
      </c>
      <c r="M31" s="1144">
        <v>0</v>
      </c>
      <c r="N31" s="862"/>
    </row>
    <row r="32" spans="1:14" ht="11.25" customHeight="1" x14ac:dyDescent="0.25">
      <c r="A32" s="262" t="s">
        <v>305</v>
      </c>
      <c r="B32" s="256"/>
      <c r="C32" s="1129">
        <v>0</v>
      </c>
      <c r="D32" s="1129">
        <v>0</v>
      </c>
      <c r="E32" s="1129">
        <v>0</v>
      </c>
      <c r="F32" s="1129">
        <v>0</v>
      </c>
      <c r="G32" s="1129">
        <v>0</v>
      </c>
      <c r="H32" s="1129">
        <v>0</v>
      </c>
      <c r="I32" s="1129">
        <v>0</v>
      </c>
      <c r="J32" s="937">
        <f t="shared" si="10"/>
        <v>0</v>
      </c>
      <c r="K32" s="937">
        <f t="shared" si="11"/>
        <v>0</v>
      </c>
      <c r="L32" s="1129">
        <v>0</v>
      </c>
      <c r="M32" s="1144">
        <v>0</v>
      </c>
      <c r="N32" s="862"/>
    </row>
    <row r="33" spans="1:14" ht="11.25" customHeight="1" x14ac:dyDescent="0.25">
      <c r="A33" s="852" t="str">
        <f>$A$12</f>
        <v>Minimum Service Level and Above sub-total</v>
      </c>
      <c r="B33" s="256"/>
      <c r="C33" s="719">
        <f t="shared" ref="C33:M33" si="12">SUM(C31:C32)</f>
        <v>0</v>
      </c>
      <c r="D33" s="719">
        <f t="shared" si="12"/>
        <v>0</v>
      </c>
      <c r="E33" s="719">
        <f t="shared" si="12"/>
        <v>0</v>
      </c>
      <c r="F33" s="719">
        <f t="shared" si="12"/>
        <v>0</v>
      </c>
      <c r="G33" s="719">
        <f t="shared" si="12"/>
        <v>0</v>
      </c>
      <c r="H33" s="719">
        <f t="shared" si="12"/>
        <v>0</v>
      </c>
      <c r="I33" s="719">
        <f t="shared" si="12"/>
        <v>0</v>
      </c>
      <c r="J33" s="719">
        <f t="shared" si="10"/>
        <v>0</v>
      </c>
      <c r="K33" s="719">
        <f t="shared" si="11"/>
        <v>0</v>
      </c>
      <c r="L33" s="719">
        <f t="shared" si="12"/>
        <v>0</v>
      </c>
      <c r="M33" s="720">
        <f t="shared" si="12"/>
        <v>0</v>
      </c>
      <c r="N33" s="862"/>
    </row>
    <row r="34" spans="1:14" ht="11.25" customHeight="1" x14ac:dyDescent="0.25">
      <c r="A34" s="262" t="s">
        <v>1209</v>
      </c>
      <c r="B34" s="256"/>
      <c r="C34" s="1129">
        <v>0</v>
      </c>
      <c r="D34" s="1129">
        <v>0</v>
      </c>
      <c r="E34" s="1129">
        <v>0</v>
      </c>
      <c r="F34" s="1129">
        <v>0</v>
      </c>
      <c r="G34" s="1129">
        <v>0</v>
      </c>
      <c r="H34" s="1129">
        <v>0</v>
      </c>
      <c r="I34" s="1129">
        <v>0</v>
      </c>
      <c r="J34" s="937">
        <f t="shared" si="10"/>
        <v>0</v>
      </c>
      <c r="K34" s="937">
        <f t="shared" si="11"/>
        <v>0</v>
      </c>
      <c r="L34" s="1129">
        <v>0</v>
      </c>
      <c r="M34" s="1144">
        <v>0</v>
      </c>
      <c r="N34" s="862"/>
    </row>
    <row r="35" spans="1:14" ht="11.25" customHeight="1" x14ac:dyDescent="0.25">
      <c r="A35" s="262" t="s">
        <v>1210</v>
      </c>
      <c r="B35" s="256"/>
      <c r="C35" s="1129">
        <v>0</v>
      </c>
      <c r="D35" s="1129">
        <v>0</v>
      </c>
      <c r="E35" s="1129">
        <v>0</v>
      </c>
      <c r="F35" s="1129">
        <v>0</v>
      </c>
      <c r="G35" s="1129">
        <v>0</v>
      </c>
      <c r="H35" s="1129">
        <v>0</v>
      </c>
      <c r="I35" s="1129">
        <v>0</v>
      </c>
      <c r="J35" s="937">
        <f t="shared" si="10"/>
        <v>0</v>
      </c>
      <c r="K35" s="937">
        <f t="shared" si="11"/>
        <v>0</v>
      </c>
      <c r="L35" s="1129">
        <v>0</v>
      </c>
      <c r="M35" s="1144">
        <v>0</v>
      </c>
      <c r="N35" s="862"/>
    </row>
    <row r="36" spans="1:14" ht="11.25" customHeight="1" x14ac:dyDescent="0.25">
      <c r="A36" s="262" t="s">
        <v>1211</v>
      </c>
      <c r="B36" s="256"/>
      <c r="C36" s="1129">
        <v>0</v>
      </c>
      <c r="D36" s="1129">
        <v>0</v>
      </c>
      <c r="E36" s="1129">
        <v>0</v>
      </c>
      <c r="F36" s="1129">
        <v>0</v>
      </c>
      <c r="G36" s="1129">
        <v>0</v>
      </c>
      <c r="H36" s="1129">
        <v>0</v>
      </c>
      <c r="I36" s="1129">
        <v>0</v>
      </c>
      <c r="J36" s="937">
        <f t="shared" si="10"/>
        <v>0</v>
      </c>
      <c r="K36" s="937">
        <f t="shared" si="11"/>
        <v>0</v>
      </c>
      <c r="L36" s="1129">
        <v>0</v>
      </c>
      <c r="M36" s="1144">
        <v>0</v>
      </c>
      <c r="N36" s="862"/>
    </row>
    <row r="37" spans="1:14" ht="11.25" customHeight="1" x14ac:dyDescent="0.25">
      <c r="A37" s="852" t="str">
        <f>$A$16</f>
        <v>Below Minimum Servic Level sub-total</v>
      </c>
      <c r="B37" s="256"/>
      <c r="C37" s="939">
        <f t="shared" ref="C37:M37" si="13">SUM(C34:C36)</f>
        <v>0</v>
      </c>
      <c r="D37" s="939">
        <f t="shared" si="13"/>
        <v>0</v>
      </c>
      <c r="E37" s="939">
        <f t="shared" si="13"/>
        <v>0</v>
      </c>
      <c r="F37" s="939">
        <f t="shared" si="13"/>
        <v>0</v>
      </c>
      <c r="G37" s="939">
        <f t="shared" si="13"/>
        <v>0</v>
      </c>
      <c r="H37" s="939">
        <f t="shared" si="13"/>
        <v>0</v>
      </c>
      <c r="I37" s="939">
        <f t="shared" si="13"/>
        <v>0</v>
      </c>
      <c r="J37" s="939">
        <f t="shared" si="13"/>
        <v>0</v>
      </c>
      <c r="K37" s="939">
        <f t="shared" si="13"/>
        <v>0</v>
      </c>
      <c r="L37" s="939">
        <f t="shared" si="13"/>
        <v>0</v>
      </c>
      <c r="M37" s="940">
        <f t="shared" si="13"/>
        <v>0</v>
      </c>
      <c r="N37" s="862"/>
    </row>
    <row r="38" spans="1:14" ht="11.25" customHeight="1" x14ac:dyDescent="0.25">
      <c r="A38" s="267" t="str">
        <f>$A$17</f>
        <v>Total number of households</v>
      </c>
      <c r="B38" s="256">
        <f>$B$17</f>
        <v>5</v>
      </c>
      <c r="C38" s="719">
        <f t="shared" ref="C38:M38" si="14">C33+C37</f>
        <v>0</v>
      </c>
      <c r="D38" s="719">
        <f t="shared" si="14"/>
        <v>0</v>
      </c>
      <c r="E38" s="719">
        <f t="shared" si="14"/>
        <v>0</v>
      </c>
      <c r="F38" s="719">
        <f t="shared" si="14"/>
        <v>0</v>
      </c>
      <c r="G38" s="719">
        <f t="shared" si="14"/>
        <v>0</v>
      </c>
      <c r="H38" s="719">
        <f t="shared" si="14"/>
        <v>0</v>
      </c>
      <c r="I38" s="719">
        <f t="shared" si="14"/>
        <v>0</v>
      </c>
      <c r="J38" s="719">
        <f t="shared" si="14"/>
        <v>0</v>
      </c>
      <c r="K38" s="719">
        <f t="shared" si="14"/>
        <v>0</v>
      </c>
      <c r="L38" s="719">
        <f t="shared" si="14"/>
        <v>0</v>
      </c>
      <c r="M38" s="720">
        <f t="shared" si="14"/>
        <v>0</v>
      </c>
      <c r="N38" s="862"/>
    </row>
    <row r="39" spans="1:14" ht="15.75" customHeight="1" x14ac:dyDescent="0.25">
      <c r="A39" s="260" t="s">
        <v>635</v>
      </c>
      <c r="B39" s="256"/>
      <c r="C39" s="131"/>
      <c r="D39" s="131"/>
      <c r="E39" s="131"/>
      <c r="F39" s="131"/>
      <c r="G39" s="131"/>
      <c r="H39" s="131"/>
      <c r="I39" s="131"/>
      <c r="J39" s="131"/>
      <c r="K39" s="131"/>
      <c r="L39" s="131"/>
      <c r="M39" s="132"/>
      <c r="N39" s="862"/>
    </row>
    <row r="40" spans="1:14" ht="11.25" customHeight="1" x14ac:dyDescent="0.25">
      <c r="A40" s="262" t="s">
        <v>1212</v>
      </c>
      <c r="B40" s="256"/>
      <c r="C40" s="1129">
        <v>0</v>
      </c>
      <c r="D40" s="1129">
        <v>0</v>
      </c>
      <c r="E40" s="1129">
        <v>0</v>
      </c>
      <c r="F40" s="1129">
        <v>0</v>
      </c>
      <c r="G40" s="1129">
        <v>0</v>
      </c>
      <c r="H40" s="1129">
        <v>0</v>
      </c>
      <c r="I40" s="1129">
        <v>0</v>
      </c>
      <c r="J40" s="938">
        <f t="shared" ref="J40:J46" si="15">SUM(E40:I40)</f>
        <v>0</v>
      </c>
      <c r="K40" s="938">
        <f t="shared" ref="K40:K46" si="16">IF(D40=0,C40+J40,D40+J40)</f>
        <v>0</v>
      </c>
      <c r="L40" s="1129">
        <v>0</v>
      </c>
      <c r="M40" s="1144">
        <v>0</v>
      </c>
      <c r="N40" s="862"/>
    </row>
    <row r="41" spans="1:14" ht="11.25" customHeight="1" x14ac:dyDescent="0.25">
      <c r="A41" s="262" t="str">
        <f>$A$12</f>
        <v>Minimum Service Level and Above sub-total</v>
      </c>
      <c r="B41" s="256"/>
      <c r="C41" s="937">
        <f t="shared" ref="C41:I41" si="17">SUM(C40)</f>
        <v>0</v>
      </c>
      <c r="D41" s="937">
        <f t="shared" si="17"/>
        <v>0</v>
      </c>
      <c r="E41" s="937">
        <f t="shared" si="17"/>
        <v>0</v>
      </c>
      <c r="F41" s="937">
        <f t="shared" si="17"/>
        <v>0</v>
      </c>
      <c r="G41" s="937">
        <f t="shared" si="17"/>
        <v>0</v>
      </c>
      <c r="H41" s="937">
        <f t="shared" si="17"/>
        <v>0</v>
      </c>
      <c r="I41" s="937">
        <f t="shared" si="17"/>
        <v>0</v>
      </c>
      <c r="J41" s="937">
        <f>SUM(E41:I41)</f>
        <v>0</v>
      </c>
      <c r="K41" s="937">
        <f t="shared" si="16"/>
        <v>0</v>
      </c>
      <c r="L41" s="937">
        <f>SUM(L40)</f>
        <v>0</v>
      </c>
      <c r="M41" s="943">
        <f>SUM(M40)</f>
        <v>0</v>
      </c>
      <c r="N41" s="862"/>
    </row>
    <row r="42" spans="1:14" ht="11.25" customHeight="1" x14ac:dyDescent="0.25">
      <c r="A42" s="262" t="s">
        <v>1213</v>
      </c>
      <c r="B42" s="256"/>
      <c r="C42" s="1129">
        <v>0</v>
      </c>
      <c r="D42" s="1129">
        <v>0</v>
      </c>
      <c r="E42" s="1129">
        <v>0</v>
      </c>
      <c r="F42" s="1129">
        <v>0</v>
      </c>
      <c r="G42" s="1129">
        <v>0</v>
      </c>
      <c r="H42" s="1129">
        <v>0</v>
      </c>
      <c r="I42" s="1129">
        <v>0</v>
      </c>
      <c r="J42" s="937">
        <f t="shared" si="15"/>
        <v>0</v>
      </c>
      <c r="K42" s="937">
        <f t="shared" si="16"/>
        <v>0</v>
      </c>
      <c r="L42" s="1129">
        <v>0</v>
      </c>
      <c r="M42" s="1144">
        <v>0</v>
      </c>
      <c r="N42" s="862"/>
    </row>
    <row r="43" spans="1:14" ht="11.25" customHeight="1" x14ac:dyDescent="0.25">
      <c r="A43" s="262" t="s">
        <v>1214</v>
      </c>
      <c r="B43" s="256"/>
      <c r="C43" s="1129">
        <v>0</v>
      </c>
      <c r="D43" s="1129">
        <v>0</v>
      </c>
      <c r="E43" s="1129">
        <v>0</v>
      </c>
      <c r="F43" s="1129">
        <v>0</v>
      </c>
      <c r="G43" s="1129">
        <v>0</v>
      </c>
      <c r="H43" s="1129">
        <v>0</v>
      </c>
      <c r="I43" s="1129">
        <v>0</v>
      </c>
      <c r="J43" s="937">
        <f t="shared" si="15"/>
        <v>0</v>
      </c>
      <c r="K43" s="937">
        <f t="shared" si="16"/>
        <v>0</v>
      </c>
      <c r="L43" s="1129">
        <v>0</v>
      </c>
      <c r="M43" s="1144">
        <v>0</v>
      </c>
      <c r="N43" s="862"/>
    </row>
    <row r="44" spans="1:14" ht="11.25" customHeight="1" x14ac:dyDescent="0.25">
      <c r="A44" s="262" t="s">
        <v>1215</v>
      </c>
      <c r="B44" s="256"/>
      <c r="C44" s="1129">
        <v>0</v>
      </c>
      <c r="D44" s="1129">
        <v>0</v>
      </c>
      <c r="E44" s="1129">
        <v>0</v>
      </c>
      <c r="F44" s="1129">
        <v>0</v>
      </c>
      <c r="G44" s="1129">
        <v>0</v>
      </c>
      <c r="H44" s="1129">
        <v>0</v>
      </c>
      <c r="I44" s="1129">
        <v>0</v>
      </c>
      <c r="J44" s="937">
        <f t="shared" si="15"/>
        <v>0</v>
      </c>
      <c r="K44" s="937">
        <f t="shared" si="16"/>
        <v>0</v>
      </c>
      <c r="L44" s="1129">
        <v>0</v>
      </c>
      <c r="M44" s="1144">
        <v>0</v>
      </c>
      <c r="N44" s="862"/>
    </row>
    <row r="45" spans="1:14" ht="11.25" customHeight="1" x14ac:dyDescent="0.25">
      <c r="A45" s="262" t="s">
        <v>1216</v>
      </c>
      <c r="B45" s="256"/>
      <c r="C45" s="1129">
        <v>0</v>
      </c>
      <c r="D45" s="1129">
        <v>0</v>
      </c>
      <c r="E45" s="1129">
        <v>0</v>
      </c>
      <c r="F45" s="1129">
        <v>0</v>
      </c>
      <c r="G45" s="1129">
        <v>0</v>
      </c>
      <c r="H45" s="1129">
        <v>0</v>
      </c>
      <c r="I45" s="1129">
        <v>0</v>
      </c>
      <c r="J45" s="937">
        <f t="shared" si="15"/>
        <v>0</v>
      </c>
      <c r="K45" s="937">
        <f t="shared" si="16"/>
        <v>0</v>
      </c>
      <c r="L45" s="1129">
        <v>0</v>
      </c>
      <c r="M45" s="1144">
        <v>0</v>
      </c>
      <c r="N45" s="862"/>
    </row>
    <row r="46" spans="1:14" ht="11.25" customHeight="1" x14ac:dyDescent="0.25">
      <c r="A46" s="262" t="s">
        <v>1217</v>
      </c>
      <c r="B46" s="256"/>
      <c r="C46" s="1129">
        <v>0</v>
      </c>
      <c r="D46" s="1129">
        <v>0</v>
      </c>
      <c r="E46" s="1129">
        <v>0</v>
      </c>
      <c r="F46" s="1129">
        <v>0</v>
      </c>
      <c r="G46" s="1129">
        <v>0</v>
      </c>
      <c r="H46" s="1129">
        <v>0</v>
      </c>
      <c r="I46" s="1129">
        <v>0</v>
      </c>
      <c r="J46" s="937">
        <f t="shared" si="15"/>
        <v>0</v>
      </c>
      <c r="K46" s="937">
        <f t="shared" si="16"/>
        <v>0</v>
      </c>
      <c r="L46" s="1129">
        <v>0</v>
      </c>
      <c r="M46" s="1145">
        <v>0</v>
      </c>
      <c r="N46" s="862"/>
    </row>
    <row r="47" spans="1:14" ht="11.25" customHeight="1" x14ac:dyDescent="0.25">
      <c r="A47" s="852" t="str">
        <f>$A$16</f>
        <v>Below Minimum Servic Level sub-total</v>
      </c>
      <c r="B47" s="256"/>
      <c r="C47" s="939">
        <f t="shared" ref="C47:M47" si="18">SUM(C42:C46)</f>
        <v>0</v>
      </c>
      <c r="D47" s="939">
        <f t="shared" si="18"/>
        <v>0</v>
      </c>
      <c r="E47" s="939">
        <f t="shared" si="18"/>
        <v>0</v>
      </c>
      <c r="F47" s="939">
        <f t="shared" si="18"/>
        <v>0</v>
      </c>
      <c r="G47" s="939">
        <f t="shared" si="18"/>
        <v>0</v>
      </c>
      <c r="H47" s="939">
        <f t="shared" si="18"/>
        <v>0</v>
      </c>
      <c r="I47" s="939">
        <f t="shared" si="18"/>
        <v>0</v>
      </c>
      <c r="J47" s="939">
        <f t="shared" si="18"/>
        <v>0</v>
      </c>
      <c r="K47" s="939">
        <f t="shared" si="18"/>
        <v>0</v>
      </c>
      <c r="L47" s="939">
        <f t="shared" si="18"/>
        <v>0</v>
      </c>
      <c r="M47" s="940">
        <f t="shared" si="18"/>
        <v>0</v>
      </c>
      <c r="N47" s="862"/>
    </row>
    <row r="48" spans="1:14" ht="11.25" customHeight="1" x14ac:dyDescent="0.25">
      <c r="A48" s="267" t="str">
        <f>$A$17</f>
        <v>Total number of households</v>
      </c>
      <c r="B48" s="256">
        <f>$B$17</f>
        <v>5</v>
      </c>
      <c r="C48" s="941">
        <f t="shared" ref="C48:I48" si="19">C41+C47</f>
        <v>0</v>
      </c>
      <c r="D48" s="941">
        <f t="shared" si="19"/>
        <v>0</v>
      </c>
      <c r="E48" s="941">
        <f t="shared" si="19"/>
        <v>0</v>
      </c>
      <c r="F48" s="941">
        <f t="shared" si="19"/>
        <v>0</v>
      </c>
      <c r="G48" s="941">
        <f t="shared" si="19"/>
        <v>0</v>
      </c>
      <c r="H48" s="941">
        <f t="shared" si="19"/>
        <v>0</v>
      </c>
      <c r="I48" s="941">
        <f t="shared" si="19"/>
        <v>0</v>
      </c>
      <c r="J48" s="941">
        <f>J40+J47</f>
        <v>0</v>
      </c>
      <c r="K48" s="941">
        <f>K40+K47</f>
        <v>0</v>
      </c>
      <c r="L48" s="941">
        <f>L41+L47</f>
        <v>0</v>
      </c>
      <c r="M48" s="942">
        <f>M41+M47</f>
        <v>0</v>
      </c>
      <c r="N48" s="862"/>
    </row>
    <row r="49" spans="1:14" ht="5.0999999999999996" customHeight="1" x14ac:dyDescent="0.25">
      <c r="A49" s="271"/>
      <c r="B49" s="272"/>
      <c r="C49" s="270"/>
      <c r="D49" s="270"/>
      <c r="E49" s="270"/>
      <c r="F49" s="270"/>
      <c r="G49" s="270"/>
      <c r="H49" s="270"/>
      <c r="I49" s="270"/>
      <c r="J49" s="270"/>
      <c r="K49" s="270"/>
      <c r="L49" s="270"/>
      <c r="M49" s="273"/>
      <c r="N49" s="862"/>
    </row>
    <row r="50" spans="1:14" ht="15.75" customHeight="1" x14ac:dyDescent="0.25">
      <c r="A50" s="255" t="s">
        <v>1218</v>
      </c>
      <c r="B50" s="256">
        <v>15</v>
      </c>
      <c r="C50" s="263"/>
      <c r="D50" s="131"/>
      <c r="E50" s="131"/>
      <c r="F50" s="131"/>
      <c r="G50" s="131"/>
      <c r="H50" s="131"/>
      <c r="I50" s="131"/>
      <c r="J50" s="131"/>
      <c r="K50" s="131"/>
      <c r="L50" s="131"/>
      <c r="M50" s="132"/>
      <c r="N50" s="862"/>
    </row>
    <row r="51" spans="1:14" ht="11.25" customHeight="1" x14ac:dyDescent="0.25">
      <c r="A51" s="262" t="s">
        <v>1220</v>
      </c>
      <c r="B51" s="256"/>
      <c r="C51" s="1129">
        <v>0</v>
      </c>
      <c r="D51" s="1129">
        <v>0</v>
      </c>
      <c r="E51" s="1129">
        <v>0</v>
      </c>
      <c r="F51" s="1129">
        <v>0</v>
      </c>
      <c r="G51" s="1129">
        <v>0</v>
      </c>
      <c r="H51" s="1129">
        <v>0</v>
      </c>
      <c r="I51" s="1129">
        <v>0</v>
      </c>
      <c r="J51" s="937">
        <f>SUM(E51:I51)</f>
        <v>0</v>
      </c>
      <c r="K51" s="937">
        <f>IF(D51=0,C51+J51,D51+J51)</f>
        <v>0</v>
      </c>
      <c r="L51" s="1129">
        <v>0</v>
      </c>
      <c r="M51" s="1144">
        <v>0</v>
      </c>
      <c r="N51" s="862"/>
    </row>
    <row r="52" spans="1:14" ht="11.25" customHeight="1" x14ac:dyDescent="0.25">
      <c r="A52" s="262" t="s">
        <v>1268</v>
      </c>
      <c r="B52" s="256"/>
      <c r="C52" s="1129">
        <v>0</v>
      </c>
      <c r="D52" s="1129">
        <v>0</v>
      </c>
      <c r="E52" s="1129">
        <v>0</v>
      </c>
      <c r="F52" s="1129">
        <v>0</v>
      </c>
      <c r="G52" s="1129">
        <v>0</v>
      </c>
      <c r="H52" s="1129">
        <v>0</v>
      </c>
      <c r="I52" s="1129">
        <v>0</v>
      </c>
      <c r="J52" s="937">
        <f>SUM(E52:I52)</f>
        <v>0</v>
      </c>
      <c r="K52" s="937">
        <f>IF(D52=0,C52+J52,D52+J52)</f>
        <v>0</v>
      </c>
      <c r="L52" s="1129">
        <v>0</v>
      </c>
      <c r="M52" s="1144">
        <v>0</v>
      </c>
      <c r="N52" s="862"/>
    </row>
    <row r="53" spans="1:14" ht="11.25" customHeight="1" x14ac:dyDescent="0.25">
      <c r="A53" s="262" t="s">
        <v>1222</v>
      </c>
      <c r="B53" s="256"/>
      <c r="C53" s="1129">
        <v>0</v>
      </c>
      <c r="D53" s="1129">
        <v>0</v>
      </c>
      <c r="E53" s="1129">
        <v>0</v>
      </c>
      <c r="F53" s="1129">
        <v>0</v>
      </c>
      <c r="G53" s="1129">
        <v>0</v>
      </c>
      <c r="H53" s="1129">
        <v>0</v>
      </c>
      <c r="I53" s="1129">
        <v>0</v>
      </c>
      <c r="J53" s="937">
        <f>SUM(E53:I53)</f>
        <v>0</v>
      </c>
      <c r="K53" s="937">
        <f>IF(D53=0,C53+J53,D53+J53)</f>
        <v>0</v>
      </c>
      <c r="L53" s="1129">
        <v>0</v>
      </c>
      <c r="M53" s="1144">
        <v>0</v>
      </c>
      <c r="N53" s="862"/>
    </row>
    <row r="54" spans="1:14" ht="11.25" customHeight="1" x14ac:dyDescent="0.25">
      <c r="A54" s="274" t="s">
        <v>1269</v>
      </c>
      <c r="B54" s="272"/>
      <c r="C54" s="1143">
        <v>0</v>
      </c>
      <c r="D54" s="1143">
        <v>0</v>
      </c>
      <c r="E54" s="1143">
        <v>0</v>
      </c>
      <c r="F54" s="1143">
        <v>0</v>
      </c>
      <c r="G54" s="1143">
        <v>0</v>
      </c>
      <c r="H54" s="1143">
        <v>0</v>
      </c>
      <c r="I54" s="1143">
        <v>0</v>
      </c>
      <c r="J54" s="938">
        <f>SUM(E54:I54)</f>
        <v>0</v>
      </c>
      <c r="K54" s="938">
        <f>IF(D54=0,C54+J54,D54+J54)</f>
        <v>0</v>
      </c>
      <c r="L54" s="1143">
        <v>0</v>
      </c>
      <c r="M54" s="1145">
        <v>0</v>
      </c>
      <c r="N54" s="862"/>
    </row>
    <row r="55" spans="1:14" ht="5.0999999999999996" customHeight="1" x14ac:dyDescent="0.25">
      <c r="A55" s="275"/>
      <c r="B55" s="256"/>
      <c r="C55" s="131"/>
      <c r="D55" s="131"/>
      <c r="E55" s="131"/>
      <c r="F55" s="131"/>
      <c r="G55" s="131"/>
      <c r="H55" s="131"/>
      <c r="I55" s="131"/>
      <c r="J55" s="131"/>
      <c r="K55" s="131"/>
      <c r="L55" s="131"/>
      <c r="M55" s="132"/>
      <c r="N55" s="862"/>
    </row>
    <row r="56" spans="1:14" ht="11.25" customHeight="1" x14ac:dyDescent="0.25">
      <c r="A56" s="255" t="s">
        <v>1219</v>
      </c>
      <c r="B56" s="256">
        <v>16</v>
      </c>
      <c r="C56" s="691"/>
      <c r="D56" s="692"/>
      <c r="E56" s="692"/>
      <c r="F56" s="692"/>
      <c r="G56" s="692"/>
      <c r="H56" s="692"/>
      <c r="I56" s="692"/>
      <c r="J56" s="131"/>
      <c r="K56" s="131"/>
      <c r="L56" s="692"/>
      <c r="M56" s="693"/>
      <c r="N56" s="862"/>
    </row>
    <row r="57" spans="1:14" ht="11.25" customHeight="1" x14ac:dyDescent="0.25">
      <c r="A57" s="262" t="s">
        <v>1220</v>
      </c>
      <c r="B57" s="256"/>
      <c r="C57" s="1129">
        <v>0</v>
      </c>
      <c r="D57" s="1129">
        <v>0</v>
      </c>
      <c r="E57" s="1129">
        <v>0</v>
      </c>
      <c r="F57" s="1129">
        <v>0</v>
      </c>
      <c r="G57" s="1129">
        <v>0</v>
      </c>
      <c r="H57" s="1129">
        <v>0</v>
      </c>
      <c r="I57" s="1129">
        <v>0</v>
      </c>
      <c r="J57" s="131">
        <f>SUM(E57:I57)</f>
        <v>0</v>
      </c>
      <c r="K57" s="131">
        <f>IF(D57=0,C57+J57,D57+J57)</f>
        <v>0</v>
      </c>
      <c r="L57" s="1129">
        <v>0</v>
      </c>
      <c r="M57" s="1144">
        <v>0</v>
      </c>
      <c r="N57" s="862"/>
    </row>
    <row r="58" spans="1:14" ht="11.25" customHeight="1" x14ac:dyDescent="0.25">
      <c r="A58" s="262" t="s">
        <v>1221</v>
      </c>
      <c r="B58" s="256"/>
      <c r="C58" s="1129">
        <v>0</v>
      </c>
      <c r="D58" s="1129">
        <v>0</v>
      </c>
      <c r="E58" s="1129">
        <v>0</v>
      </c>
      <c r="F58" s="1129">
        <v>0</v>
      </c>
      <c r="G58" s="1129">
        <v>0</v>
      </c>
      <c r="H58" s="1129">
        <v>0</v>
      </c>
      <c r="I58" s="1129">
        <v>0</v>
      </c>
      <c r="J58" s="131">
        <f>SUM(E58:I58)</f>
        <v>0</v>
      </c>
      <c r="K58" s="131">
        <f>IF(D58=0,C58+J58,D58+J58)</f>
        <v>0</v>
      </c>
      <c r="L58" s="1129">
        <v>0</v>
      </c>
      <c r="M58" s="1144">
        <v>0</v>
      </c>
      <c r="N58" s="862"/>
    </row>
    <row r="59" spans="1:14" ht="11.25" customHeight="1" x14ac:dyDescent="0.25">
      <c r="A59" s="262" t="s">
        <v>1222</v>
      </c>
      <c r="B59" s="256"/>
      <c r="C59" s="1129">
        <v>0</v>
      </c>
      <c r="D59" s="1129">
        <v>0</v>
      </c>
      <c r="E59" s="1129">
        <v>0</v>
      </c>
      <c r="F59" s="1129">
        <v>0</v>
      </c>
      <c r="G59" s="1129">
        <v>0</v>
      </c>
      <c r="H59" s="1129">
        <v>0</v>
      </c>
      <c r="I59" s="1129">
        <v>0</v>
      </c>
      <c r="J59" s="131">
        <f>SUM(E59:I59)</f>
        <v>0</v>
      </c>
      <c r="K59" s="131">
        <f>IF(D59=0,C59+J59,D59+J59)</f>
        <v>0</v>
      </c>
      <c r="L59" s="1129">
        <v>0</v>
      </c>
      <c r="M59" s="1144">
        <v>0</v>
      </c>
      <c r="N59" s="862"/>
    </row>
    <row r="60" spans="1:14" ht="11.25" customHeight="1" x14ac:dyDescent="0.25">
      <c r="A60" s="262" t="s">
        <v>1223</v>
      </c>
      <c r="B60" s="256"/>
      <c r="C60" s="1129">
        <v>0</v>
      </c>
      <c r="D60" s="1129">
        <v>0</v>
      </c>
      <c r="E60" s="1129">
        <v>0</v>
      </c>
      <c r="F60" s="1129">
        <v>0</v>
      </c>
      <c r="G60" s="1129">
        <v>0</v>
      </c>
      <c r="H60" s="1129">
        <v>0</v>
      </c>
      <c r="I60" s="1129">
        <v>0</v>
      </c>
      <c r="J60" s="131">
        <f>SUM(E60:I60)</f>
        <v>0</v>
      </c>
      <c r="K60" s="131">
        <f>IF(D60=0,C60+J60,D60+J60)</f>
        <v>0</v>
      </c>
      <c r="L60" s="1129">
        <v>0</v>
      </c>
      <c r="M60" s="1144">
        <v>0</v>
      </c>
      <c r="N60" s="862"/>
    </row>
    <row r="61" spans="1:14" ht="11.25" customHeight="1" x14ac:dyDescent="0.25">
      <c r="A61" s="276" t="s">
        <v>1224</v>
      </c>
      <c r="B61" s="256"/>
      <c r="C61" s="936">
        <f t="shared" ref="C61:M61" si="20">SUM(C56:C60)</f>
        <v>0</v>
      </c>
      <c r="D61" s="263">
        <f t="shared" si="20"/>
        <v>0</v>
      </c>
      <c r="E61" s="263">
        <f t="shared" si="20"/>
        <v>0</v>
      </c>
      <c r="F61" s="263">
        <f t="shared" si="20"/>
        <v>0</v>
      </c>
      <c r="G61" s="263">
        <f t="shared" si="20"/>
        <v>0</v>
      </c>
      <c r="H61" s="263">
        <f t="shared" si="20"/>
        <v>0</v>
      </c>
      <c r="I61" s="263">
        <f t="shared" si="20"/>
        <v>0</v>
      </c>
      <c r="J61" s="263">
        <f t="shared" si="20"/>
        <v>0</v>
      </c>
      <c r="K61" s="263">
        <f t="shared" si="20"/>
        <v>0</v>
      </c>
      <c r="L61" s="263">
        <f t="shared" si="20"/>
        <v>0</v>
      </c>
      <c r="M61" s="264">
        <f t="shared" si="20"/>
        <v>0</v>
      </c>
      <c r="N61" s="862"/>
    </row>
    <row r="62" spans="1:14" ht="5.0999999999999996" customHeight="1" x14ac:dyDescent="0.25">
      <c r="A62" s="277"/>
      <c r="B62" s="256"/>
      <c r="C62" s="131"/>
      <c r="D62" s="131"/>
      <c r="E62" s="131"/>
      <c r="F62" s="131"/>
      <c r="G62" s="131"/>
      <c r="H62" s="131"/>
      <c r="I62" s="131"/>
      <c r="J62" s="131"/>
      <c r="K62" s="131"/>
      <c r="L62" s="131"/>
      <c r="M62" s="132"/>
      <c r="N62" s="862"/>
    </row>
    <row r="63" spans="1:14" ht="11.25" customHeight="1" x14ac:dyDescent="0.25">
      <c r="A63" s="255" t="s">
        <v>1225</v>
      </c>
      <c r="B63" s="278"/>
      <c r="C63" s="263"/>
      <c r="D63" s="263"/>
      <c r="E63" s="263"/>
      <c r="F63" s="263"/>
      <c r="G63" s="263"/>
      <c r="H63" s="263"/>
      <c r="I63" s="263"/>
      <c r="J63" s="263"/>
      <c r="K63" s="263"/>
      <c r="L63" s="263"/>
      <c r="M63" s="264"/>
      <c r="N63" s="862"/>
    </row>
    <row r="64" spans="1:14" ht="11.25" customHeight="1" x14ac:dyDescent="0.25">
      <c r="A64" s="262" t="s">
        <v>1226</v>
      </c>
      <c r="B64" s="256"/>
      <c r="C64" s="1129">
        <v>0</v>
      </c>
      <c r="D64" s="1129">
        <v>0</v>
      </c>
      <c r="E64" s="1129">
        <v>0</v>
      </c>
      <c r="F64" s="1129">
        <v>0</v>
      </c>
      <c r="G64" s="1129">
        <v>0</v>
      </c>
      <c r="H64" s="1129">
        <v>0</v>
      </c>
      <c r="I64" s="1129">
        <v>0</v>
      </c>
      <c r="J64" s="937">
        <f t="shared" ref="J64:J69" si="21">SUM(E64:I64)</f>
        <v>0</v>
      </c>
      <c r="K64" s="937">
        <f t="shared" ref="K64:K69" si="22">IF(D64=0,C64+J64,D64+J64)</f>
        <v>0</v>
      </c>
      <c r="L64" s="1129">
        <v>0</v>
      </c>
      <c r="M64" s="1144">
        <v>0</v>
      </c>
      <c r="N64" s="862"/>
    </row>
    <row r="65" spans="1:14" ht="11.25" customHeight="1" x14ac:dyDescent="0.25">
      <c r="A65" s="262" t="s">
        <v>1227</v>
      </c>
      <c r="B65" s="256"/>
      <c r="C65" s="1129">
        <v>0</v>
      </c>
      <c r="D65" s="1129">
        <v>0</v>
      </c>
      <c r="E65" s="1129">
        <v>0</v>
      </c>
      <c r="F65" s="1129">
        <v>0</v>
      </c>
      <c r="G65" s="1129">
        <v>0</v>
      </c>
      <c r="H65" s="1129">
        <v>0</v>
      </c>
      <c r="I65" s="1129">
        <v>0</v>
      </c>
      <c r="J65" s="937">
        <f t="shared" si="21"/>
        <v>0</v>
      </c>
      <c r="K65" s="937">
        <f t="shared" si="22"/>
        <v>0</v>
      </c>
      <c r="L65" s="1129">
        <v>0</v>
      </c>
      <c r="M65" s="1144">
        <v>0</v>
      </c>
      <c r="N65" s="862"/>
    </row>
    <row r="66" spans="1:14" ht="11.25" customHeight="1" x14ac:dyDescent="0.25">
      <c r="A66" s="262" t="s">
        <v>1228</v>
      </c>
      <c r="B66" s="256"/>
      <c r="C66" s="1129">
        <v>0</v>
      </c>
      <c r="D66" s="1129">
        <v>0</v>
      </c>
      <c r="E66" s="1129">
        <v>0</v>
      </c>
      <c r="F66" s="1129">
        <v>0</v>
      </c>
      <c r="G66" s="1129">
        <v>0</v>
      </c>
      <c r="H66" s="1129">
        <v>0</v>
      </c>
      <c r="I66" s="1129">
        <v>0</v>
      </c>
      <c r="J66" s="937">
        <f t="shared" si="21"/>
        <v>0</v>
      </c>
      <c r="K66" s="937">
        <f t="shared" si="22"/>
        <v>0</v>
      </c>
      <c r="L66" s="1129">
        <v>0</v>
      </c>
      <c r="M66" s="1144">
        <v>0</v>
      </c>
      <c r="N66" s="862"/>
    </row>
    <row r="67" spans="1:14" ht="11.25" customHeight="1" x14ac:dyDescent="0.25">
      <c r="A67" s="262" t="s">
        <v>1229</v>
      </c>
      <c r="B67" s="256"/>
      <c r="C67" s="1129">
        <v>0</v>
      </c>
      <c r="D67" s="1129">
        <v>0</v>
      </c>
      <c r="E67" s="1129">
        <v>0</v>
      </c>
      <c r="F67" s="1129">
        <v>0</v>
      </c>
      <c r="G67" s="1129">
        <v>0</v>
      </c>
      <c r="H67" s="1129">
        <v>0</v>
      </c>
      <c r="I67" s="1129">
        <v>0</v>
      </c>
      <c r="J67" s="937">
        <f t="shared" si="21"/>
        <v>0</v>
      </c>
      <c r="K67" s="937">
        <f t="shared" si="22"/>
        <v>0</v>
      </c>
      <c r="L67" s="1129">
        <v>0</v>
      </c>
      <c r="M67" s="1144">
        <v>0</v>
      </c>
      <c r="N67" s="862"/>
    </row>
    <row r="68" spans="1:14" ht="11.25" customHeight="1" x14ac:dyDescent="0.25">
      <c r="A68" s="262" t="s">
        <v>1230</v>
      </c>
      <c r="B68" s="256"/>
      <c r="C68" s="1129">
        <v>0</v>
      </c>
      <c r="D68" s="1129">
        <v>0</v>
      </c>
      <c r="E68" s="1129">
        <v>0</v>
      </c>
      <c r="F68" s="1129">
        <v>0</v>
      </c>
      <c r="G68" s="1129">
        <v>0</v>
      </c>
      <c r="H68" s="1129">
        <v>0</v>
      </c>
      <c r="I68" s="1129">
        <v>0</v>
      </c>
      <c r="J68" s="937">
        <f t="shared" si="21"/>
        <v>0</v>
      </c>
      <c r="K68" s="937">
        <f t="shared" si="22"/>
        <v>0</v>
      </c>
      <c r="L68" s="1129">
        <v>0</v>
      </c>
      <c r="M68" s="1144">
        <v>0</v>
      </c>
      <c r="N68" s="862"/>
    </row>
    <row r="69" spans="1:14" ht="11.25" customHeight="1" x14ac:dyDescent="0.25">
      <c r="A69" s="279" t="s">
        <v>1231</v>
      </c>
      <c r="B69" s="272"/>
      <c r="C69" s="1143">
        <v>0</v>
      </c>
      <c r="D69" s="1143">
        <v>0</v>
      </c>
      <c r="E69" s="1143">
        <v>0</v>
      </c>
      <c r="F69" s="1143">
        <v>0</v>
      </c>
      <c r="G69" s="1143">
        <v>0</v>
      </c>
      <c r="H69" s="1143">
        <v>0</v>
      </c>
      <c r="I69" s="1143">
        <v>0</v>
      </c>
      <c r="J69" s="938">
        <f t="shared" si="21"/>
        <v>0</v>
      </c>
      <c r="K69" s="938">
        <f t="shared" si="22"/>
        <v>0</v>
      </c>
      <c r="L69" s="1143">
        <v>0</v>
      </c>
      <c r="M69" s="1145">
        <v>0</v>
      </c>
      <c r="N69" s="862"/>
    </row>
    <row r="70" spans="1:14" ht="15.75" customHeight="1" x14ac:dyDescent="0.25">
      <c r="A70" s="255" t="s">
        <v>1270</v>
      </c>
      <c r="B70" s="256">
        <v>17</v>
      </c>
      <c r="C70" s="131"/>
      <c r="D70" s="131"/>
      <c r="E70" s="131"/>
      <c r="F70" s="131"/>
      <c r="G70" s="131"/>
      <c r="H70" s="131"/>
      <c r="I70" s="131"/>
      <c r="J70" s="131"/>
      <c r="K70" s="131"/>
      <c r="L70" s="131"/>
      <c r="M70" s="132"/>
      <c r="N70" s="862"/>
    </row>
    <row r="71" spans="1:14" ht="11.25" customHeight="1" x14ac:dyDescent="0.25">
      <c r="A71" s="262" t="s">
        <v>1271</v>
      </c>
      <c r="B71" s="184"/>
      <c r="C71" s="1129">
        <v>0</v>
      </c>
      <c r="D71" s="1129">
        <v>0</v>
      </c>
      <c r="E71" s="1129">
        <v>0</v>
      </c>
      <c r="F71" s="1129">
        <v>0</v>
      </c>
      <c r="G71" s="1129">
        <v>0</v>
      </c>
      <c r="H71" s="1129">
        <v>0</v>
      </c>
      <c r="I71" s="1129">
        <v>0</v>
      </c>
      <c r="J71" s="131">
        <f t="shared" ref="J71:J79" si="23">SUM(E71:I71)</f>
        <v>0</v>
      </c>
      <c r="K71" s="131">
        <f t="shared" ref="K71:K79" si="24">IF(D71=0,C71+J71,D71+J71)</f>
        <v>0</v>
      </c>
      <c r="L71" s="1129">
        <v>0</v>
      </c>
      <c r="M71" s="1144">
        <v>0</v>
      </c>
      <c r="N71" s="862"/>
    </row>
    <row r="72" spans="1:14" ht="11.25" customHeight="1" x14ac:dyDescent="0.25">
      <c r="A72" s="262" t="s">
        <v>1232</v>
      </c>
      <c r="B72" s="256"/>
      <c r="C72" s="1129">
        <v>0</v>
      </c>
      <c r="D72" s="1129">
        <v>0</v>
      </c>
      <c r="E72" s="1129">
        <v>0</v>
      </c>
      <c r="F72" s="1129">
        <v>0</v>
      </c>
      <c r="G72" s="1129">
        <v>0</v>
      </c>
      <c r="H72" s="1129">
        <v>0</v>
      </c>
      <c r="I72" s="1129">
        <v>0</v>
      </c>
      <c r="J72" s="131">
        <f t="shared" si="23"/>
        <v>0</v>
      </c>
      <c r="K72" s="131">
        <f t="shared" si="24"/>
        <v>0</v>
      </c>
      <c r="L72" s="1129">
        <v>0</v>
      </c>
      <c r="M72" s="1144">
        <v>0</v>
      </c>
      <c r="N72" s="862"/>
    </row>
    <row r="73" spans="1:14" ht="11.25" customHeight="1" x14ac:dyDescent="0.25">
      <c r="A73" s="262" t="s">
        <v>664</v>
      </c>
      <c r="B73" s="256"/>
      <c r="C73" s="1129">
        <v>0</v>
      </c>
      <c r="D73" s="1129">
        <v>0</v>
      </c>
      <c r="E73" s="1129">
        <v>0</v>
      </c>
      <c r="F73" s="1129">
        <v>0</v>
      </c>
      <c r="G73" s="1129">
        <v>0</v>
      </c>
      <c r="H73" s="1129">
        <v>0</v>
      </c>
      <c r="I73" s="1129">
        <v>0</v>
      </c>
      <c r="J73" s="131">
        <f t="shared" si="23"/>
        <v>0</v>
      </c>
      <c r="K73" s="131">
        <f t="shared" si="24"/>
        <v>0</v>
      </c>
      <c r="L73" s="1129">
        <v>0</v>
      </c>
      <c r="M73" s="1144">
        <v>0</v>
      </c>
      <c r="N73" s="862"/>
    </row>
    <row r="74" spans="1:14" ht="11.25" customHeight="1" x14ac:dyDescent="0.25">
      <c r="A74" s="262" t="s">
        <v>1233</v>
      </c>
      <c r="B74" s="256"/>
      <c r="C74" s="1129">
        <v>0</v>
      </c>
      <c r="D74" s="1129">
        <v>0</v>
      </c>
      <c r="E74" s="1129">
        <v>0</v>
      </c>
      <c r="F74" s="1129">
        <v>0</v>
      </c>
      <c r="G74" s="1129">
        <v>0</v>
      </c>
      <c r="H74" s="1129">
        <v>0</v>
      </c>
      <c r="I74" s="1129">
        <v>0</v>
      </c>
      <c r="J74" s="131">
        <f t="shared" si="23"/>
        <v>0</v>
      </c>
      <c r="K74" s="131">
        <f t="shared" si="24"/>
        <v>0</v>
      </c>
      <c r="L74" s="1129">
        <v>0</v>
      </c>
      <c r="M74" s="1144">
        <v>0</v>
      </c>
      <c r="N74" s="862"/>
    </row>
    <row r="75" spans="1:14" ht="11.25" customHeight="1" x14ac:dyDescent="0.25">
      <c r="A75" s="262" t="s">
        <v>1234</v>
      </c>
      <c r="B75" s="256"/>
      <c r="C75" s="1129">
        <v>0</v>
      </c>
      <c r="D75" s="1129">
        <v>0</v>
      </c>
      <c r="E75" s="1129">
        <v>0</v>
      </c>
      <c r="F75" s="1129">
        <v>0</v>
      </c>
      <c r="G75" s="1129">
        <v>0</v>
      </c>
      <c r="H75" s="1129">
        <v>0</v>
      </c>
      <c r="I75" s="1129">
        <v>0</v>
      </c>
      <c r="J75" s="131">
        <f t="shared" si="23"/>
        <v>0</v>
      </c>
      <c r="K75" s="131">
        <f t="shared" si="24"/>
        <v>0</v>
      </c>
      <c r="L75" s="1129">
        <v>0</v>
      </c>
      <c r="M75" s="1144">
        <v>0</v>
      </c>
      <c r="N75" s="862"/>
    </row>
    <row r="76" spans="1:14" ht="11.25" customHeight="1" x14ac:dyDescent="0.25">
      <c r="A76" s="262" t="s">
        <v>1235</v>
      </c>
      <c r="B76" s="256"/>
      <c r="C76" s="1129">
        <v>0</v>
      </c>
      <c r="D76" s="1129">
        <v>0</v>
      </c>
      <c r="E76" s="1129">
        <v>0</v>
      </c>
      <c r="F76" s="1129">
        <v>0</v>
      </c>
      <c r="G76" s="1129">
        <v>0</v>
      </c>
      <c r="H76" s="1129">
        <v>0</v>
      </c>
      <c r="I76" s="1129">
        <v>0</v>
      </c>
      <c r="J76" s="131">
        <f t="shared" si="23"/>
        <v>0</v>
      </c>
      <c r="K76" s="131">
        <f t="shared" si="24"/>
        <v>0</v>
      </c>
      <c r="L76" s="1129">
        <v>0</v>
      </c>
      <c r="M76" s="1144">
        <v>0</v>
      </c>
      <c r="N76" s="862"/>
    </row>
    <row r="77" spans="1:14" ht="11.25" customHeight="1" x14ac:dyDescent="0.25">
      <c r="A77" s="262" t="s">
        <v>1272</v>
      </c>
      <c r="B77" s="256"/>
      <c r="C77" s="1129">
        <v>0</v>
      </c>
      <c r="D77" s="1129">
        <v>0</v>
      </c>
      <c r="E77" s="1129">
        <v>0</v>
      </c>
      <c r="F77" s="1129">
        <v>0</v>
      </c>
      <c r="G77" s="1129">
        <v>0</v>
      </c>
      <c r="H77" s="1129">
        <v>0</v>
      </c>
      <c r="I77" s="1129">
        <v>0</v>
      </c>
      <c r="J77" s="131">
        <f t="shared" si="23"/>
        <v>0</v>
      </c>
      <c r="K77" s="131">
        <f t="shared" si="24"/>
        <v>0</v>
      </c>
      <c r="L77" s="1129">
        <v>0</v>
      </c>
      <c r="M77" s="1144">
        <v>0</v>
      </c>
      <c r="N77" s="862"/>
    </row>
    <row r="78" spans="1:14" ht="11.25" customHeight="1" x14ac:dyDescent="0.25">
      <c r="A78" s="262" t="s">
        <v>1273</v>
      </c>
      <c r="B78" s="256">
        <v>6</v>
      </c>
      <c r="C78" s="1129">
        <v>0</v>
      </c>
      <c r="D78" s="1129">
        <v>0</v>
      </c>
      <c r="E78" s="1129">
        <v>0</v>
      </c>
      <c r="F78" s="1129">
        <v>0</v>
      </c>
      <c r="G78" s="1129">
        <v>0</v>
      </c>
      <c r="H78" s="1129">
        <v>0</v>
      </c>
      <c r="I78" s="1129">
        <v>0</v>
      </c>
      <c r="J78" s="131">
        <f t="shared" si="23"/>
        <v>0</v>
      </c>
      <c r="K78" s="131">
        <f t="shared" si="24"/>
        <v>0</v>
      </c>
      <c r="L78" s="1129">
        <v>0</v>
      </c>
      <c r="M78" s="1144">
        <v>0</v>
      </c>
      <c r="N78" s="862"/>
    </row>
    <row r="79" spans="1:14" ht="11.25" customHeight="1" x14ac:dyDescent="0.25">
      <c r="A79" s="262" t="s">
        <v>667</v>
      </c>
      <c r="B79" s="256"/>
      <c r="C79" s="1129">
        <v>0</v>
      </c>
      <c r="D79" s="1129">
        <v>0</v>
      </c>
      <c r="E79" s="1129">
        <v>0</v>
      </c>
      <c r="F79" s="1129">
        <v>0</v>
      </c>
      <c r="G79" s="1129">
        <v>0</v>
      </c>
      <c r="H79" s="1129">
        <v>0</v>
      </c>
      <c r="I79" s="1129">
        <v>0</v>
      </c>
      <c r="J79" s="131">
        <f t="shared" si="23"/>
        <v>0</v>
      </c>
      <c r="K79" s="131">
        <f t="shared" si="24"/>
        <v>0</v>
      </c>
      <c r="L79" s="1129">
        <v>0</v>
      </c>
      <c r="M79" s="1145">
        <v>0</v>
      </c>
      <c r="N79" s="862"/>
    </row>
    <row r="80" spans="1:14" x14ac:dyDescent="0.25">
      <c r="A80" s="280" t="s">
        <v>1274</v>
      </c>
      <c r="B80" s="281"/>
      <c r="C80" s="282">
        <f t="shared" ref="C80:M80" si="25">SUM(C71:C79)</f>
        <v>0</v>
      </c>
      <c r="D80" s="282">
        <f t="shared" si="25"/>
        <v>0</v>
      </c>
      <c r="E80" s="282">
        <f t="shared" si="25"/>
        <v>0</v>
      </c>
      <c r="F80" s="282">
        <f t="shared" si="25"/>
        <v>0</v>
      </c>
      <c r="G80" s="282">
        <f t="shared" si="25"/>
        <v>0</v>
      </c>
      <c r="H80" s="282">
        <f t="shared" si="25"/>
        <v>0</v>
      </c>
      <c r="I80" s="282">
        <f t="shared" si="25"/>
        <v>0</v>
      </c>
      <c r="J80" s="282">
        <f t="shared" si="25"/>
        <v>0</v>
      </c>
      <c r="K80" s="282">
        <f t="shared" si="25"/>
        <v>0</v>
      </c>
      <c r="L80" s="282">
        <f t="shared" si="25"/>
        <v>0</v>
      </c>
      <c r="M80" s="700">
        <f t="shared" si="25"/>
        <v>0</v>
      </c>
      <c r="N80" s="862"/>
    </row>
    <row r="81" spans="1:14" ht="11.25" customHeight="1" x14ac:dyDescent="0.25">
      <c r="A81" s="283" t="str">
        <f>head27a</f>
        <v>References</v>
      </c>
      <c r="B81" s="184"/>
      <c r="N81" s="862"/>
    </row>
    <row r="82" spans="1:14" ht="11.25" customHeight="1" x14ac:dyDescent="0.25">
      <c r="A82" s="284" t="s">
        <v>1236</v>
      </c>
      <c r="B82" s="184"/>
      <c r="N82" s="862"/>
    </row>
    <row r="83" spans="1:14" ht="11.25" customHeight="1" x14ac:dyDescent="0.25">
      <c r="A83" s="285" t="s">
        <v>1237</v>
      </c>
      <c r="B83" s="286"/>
      <c r="C83" s="286"/>
      <c r="D83" s="286"/>
      <c r="E83" s="286"/>
      <c r="F83" s="286"/>
      <c r="G83" s="286"/>
      <c r="H83" s="286"/>
      <c r="I83" s="286"/>
      <c r="J83" s="286"/>
      <c r="K83" s="286"/>
      <c r="L83" s="286"/>
      <c r="M83" s="286"/>
    </row>
    <row r="84" spans="1:14" ht="11.25" customHeight="1" x14ac:dyDescent="0.25">
      <c r="A84" s="158" t="s">
        <v>1238</v>
      </c>
      <c r="B84" s="286"/>
      <c r="C84" s="286"/>
      <c r="D84" s="286"/>
      <c r="E84" s="286"/>
      <c r="F84" s="286"/>
      <c r="G84" s="286"/>
      <c r="H84" s="286"/>
      <c r="I84" s="286"/>
      <c r="J84" s="286"/>
      <c r="K84" s="286"/>
      <c r="L84" s="286"/>
      <c r="M84" s="286"/>
    </row>
    <row r="85" spans="1:14" ht="11.25" customHeight="1" x14ac:dyDescent="0.25">
      <c r="A85" s="158" t="s">
        <v>1239</v>
      </c>
      <c r="B85" s="158"/>
      <c r="C85" s="158"/>
      <c r="D85" s="158"/>
      <c r="E85" s="158"/>
      <c r="F85" s="158"/>
      <c r="G85" s="158"/>
      <c r="H85" s="158"/>
      <c r="I85" s="158"/>
      <c r="J85" s="158"/>
      <c r="K85" s="158"/>
      <c r="L85" s="158"/>
      <c r="M85" s="158"/>
    </row>
    <row r="86" spans="1:14" ht="11.25" customHeight="1" x14ac:dyDescent="0.25">
      <c r="A86" s="158" t="s">
        <v>1240</v>
      </c>
      <c r="B86" s="158"/>
      <c r="C86" s="158"/>
      <c r="D86" s="158"/>
      <c r="E86" s="158"/>
      <c r="F86" s="158"/>
      <c r="G86" s="158"/>
      <c r="H86" s="158"/>
      <c r="I86" s="158"/>
      <c r="J86" s="158"/>
      <c r="K86" s="158"/>
      <c r="L86" s="158"/>
      <c r="M86" s="158"/>
    </row>
    <row r="87" spans="1:14" ht="11.25" customHeight="1" x14ac:dyDescent="0.25">
      <c r="A87" s="158" t="s">
        <v>1241</v>
      </c>
      <c r="B87" s="158"/>
      <c r="C87" s="158"/>
      <c r="D87" s="158"/>
      <c r="E87" s="158"/>
      <c r="F87" s="158"/>
      <c r="G87" s="158"/>
      <c r="H87" s="158"/>
      <c r="I87" s="158"/>
      <c r="J87" s="158"/>
      <c r="K87" s="158"/>
      <c r="L87" s="158"/>
      <c r="M87" s="158"/>
    </row>
    <row r="88" spans="1:14" s="5" customFormat="1" ht="12.75" customHeight="1" x14ac:dyDescent="0.25">
      <c r="A88" s="1215" t="s">
        <v>1099</v>
      </c>
      <c r="B88" s="1215"/>
      <c r="C88" s="1215"/>
      <c r="D88" s="1215"/>
      <c r="E88" s="1215"/>
      <c r="F88" s="1215"/>
      <c r="G88" s="1215"/>
      <c r="H88" s="1215"/>
      <c r="I88" s="1215"/>
      <c r="J88" s="1215"/>
      <c r="K88" s="1215"/>
      <c r="L88" s="1215"/>
      <c r="M88" s="1215"/>
    </row>
    <row r="89" spans="1:14" s="5" customFormat="1" ht="24.95" customHeight="1" x14ac:dyDescent="0.25">
      <c r="A89" s="1215" t="s">
        <v>1191</v>
      </c>
      <c r="B89" s="1215"/>
      <c r="C89" s="1215"/>
      <c r="D89" s="1215"/>
      <c r="E89" s="1215"/>
      <c r="F89" s="1215"/>
      <c r="G89" s="1215"/>
      <c r="H89" s="1215"/>
      <c r="I89" s="1215"/>
      <c r="J89" s="1215"/>
      <c r="K89" s="1215"/>
      <c r="L89" s="1215"/>
      <c r="M89" s="1215"/>
    </row>
    <row r="90" spans="1:14" s="5" customFormat="1" ht="12.75" customHeight="1" x14ac:dyDescent="0.25">
      <c r="A90" s="1209" t="s">
        <v>1192</v>
      </c>
      <c r="B90" s="1209"/>
      <c r="C90" s="1209"/>
      <c r="D90" s="1209"/>
      <c r="E90" s="1209"/>
      <c r="F90" s="1209"/>
      <c r="G90" s="1209"/>
      <c r="H90" s="1209"/>
      <c r="I90" s="1209"/>
      <c r="J90" s="1209"/>
      <c r="K90" s="1209"/>
      <c r="L90" s="1209"/>
      <c r="M90" s="1209"/>
    </row>
    <row r="91" spans="1:14" s="5" customFormat="1" ht="12.75" customHeight="1" x14ac:dyDescent="0.25">
      <c r="A91" s="1209" t="s">
        <v>1193</v>
      </c>
      <c r="B91" s="1209"/>
      <c r="C91" s="1209"/>
      <c r="D91" s="1209"/>
      <c r="E91" s="1209"/>
      <c r="F91" s="1209"/>
      <c r="G91" s="1209"/>
      <c r="H91" s="1209"/>
      <c r="I91" s="1209"/>
      <c r="J91" s="1209"/>
      <c r="K91" s="1209"/>
      <c r="L91" s="1209"/>
      <c r="M91" s="1209"/>
    </row>
    <row r="92" spans="1:14" s="5" customFormat="1" ht="12.75" customHeight="1" x14ac:dyDescent="0.25">
      <c r="A92" s="99" t="s">
        <v>1194</v>
      </c>
      <c r="B92" s="93"/>
      <c r="C92" s="96"/>
      <c r="D92" s="96"/>
      <c r="E92" s="96"/>
      <c r="F92" s="96"/>
      <c r="G92" s="96"/>
      <c r="H92" s="96"/>
      <c r="I92" s="96"/>
      <c r="J92" s="96"/>
      <c r="K92" s="96"/>
      <c r="L92" s="96"/>
      <c r="M92" s="96"/>
    </row>
    <row r="93" spans="1:14" s="5" customFormat="1" ht="27" customHeight="1" x14ac:dyDescent="0.25">
      <c r="A93" s="1209" t="s">
        <v>1195</v>
      </c>
      <c r="B93" s="1209"/>
      <c r="C93" s="1209"/>
      <c r="D93" s="1209"/>
      <c r="E93" s="1209"/>
      <c r="F93" s="1209"/>
      <c r="G93" s="1209"/>
      <c r="H93" s="1209"/>
      <c r="I93" s="1209"/>
      <c r="J93" s="1209"/>
      <c r="K93" s="1209"/>
      <c r="L93" s="1209"/>
      <c r="M93" s="1209"/>
    </row>
    <row r="94" spans="1:14" s="5" customFormat="1" ht="12.75" customHeight="1" x14ac:dyDescent="0.25">
      <c r="A94" s="99" t="s">
        <v>1157</v>
      </c>
      <c r="B94" s="93"/>
      <c r="C94" s="96"/>
      <c r="D94" s="96"/>
      <c r="E94" s="96"/>
      <c r="F94" s="96"/>
      <c r="G94" s="96"/>
      <c r="H94" s="96"/>
      <c r="I94" s="96"/>
      <c r="J94" s="96"/>
      <c r="K94" s="96"/>
      <c r="L94" s="96"/>
      <c r="M94" s="96"/>
    </row>
    <row r="95" spans="1:14" s="5" customFormat="1" ht="12.75" customHeight="1" x14ac:dyDescent="0.25">
      <c r="A95" s="1209" t="s">
        <v>1158</v>
      </c>
      <c r="B95" s="1209"/>
      <c r="C95" s="1209"/>
      <c r="D95" s="1209"/>
      <c r="E95" s="1209"/>
      <c r="F95" s="1209"/>
      <c r="G95" s="1209"/>
      <c r="H95" s="1209"/>
      <c r="I95" s="1209"/>
      <c r="J95" s="1209"/>
      <c r="K95" s="1209"/>
      <c r="L95" s="1209"/>
      <c r="M95" s="1209"/>
    </row>
    <row r="96" spans="1:14" ht="11.25" customHeight="1" x14ac:dyDescent="0.25">
      <c r="A96" s="853" t="s">
        <v>1242</v>
      </c>
      <c r="B96" s="225"/>
      <c r="C96" s="225"/>
      <c r="D96" s="225"/>
      <c r="E96" s="225"/>
      <c r="F96" s="225"/>
      <c r="G96" s="225"/>
      <c r="H96" s="225"/>
    </row>
    <row r="97" spans="1:8" ht="11.25" customHeight="1" x14ac:dyDescent="0.25">
      <c r="A97" s="853" t="s">
        <v>1291</v>
      </c>
      <c r="B97" s="225"/>
      <c r="C97" s="225"/>
      <c r="D97" s="225"/>
      <c r="E97" s="225"/>
      <c r="F97" s="225"/>
      <c r="G97" s="225"/>
      <c r="H97" s="225"/>
    </row>
    <row r="98" spans="1:8" ht="11.25" customHeight="1" x14ac:dyDescent="0.25">
      <c r="A98" s="853" t="s">
        <v>1292</v>
      </c>
      <c r="B98" s="225"/>
      <c r="C98" s="225"/>
      <c r="D98" s="225"/>
      <c r="E98" s="225"/>
      <c r="F98" s="225"/>
      <c r="G98" s="225"/>
      <c r="H98" s="225"/>
    </row>
    <row r="99" spans="1:8" ht="11.25" customHeight="1" x14ac:dyDescent="0.25">
      <c r="A99" s="225"/>
      <c r="B99" s="225"/>
      <c r="C99" s="225"/>
      <c r="D99" s="225"/>
      <c r="E99" s="225"/>
      <c r="F99" s="225"/>
      <c r="G99" s="225"/>
      <c r="H99" s="225"/>
    </row>
    <row r="100" spans="1:8" ht="11.25" customHeight="1" x14ac:dyDescent="0.25">
      <c r="B100" s="184"/>
    </row>
    <row r="101" spans="1:8" ht="11.25" customHeight="1" x14ac:dyDescent="0.25">
      <c r="B101" s="184"/>
    </row>
    <row r="102" spans="1:8" ht="11.25" customHeight="1" x14ac:dyDescent="0.25">
      <c r="B102" s="184"/>
    </row>
    <row r="103" spans="1:8" ht="11.25" customHeight="1" x14ac:dyDescent="0.25">
      <c r="B103" s="184"/>
    </row>
    <row r="104" spans="1:8" ht="11.25" customHeight="1" x14ac:dyDescent="0.25">
      <c r="B104" s="184"/>
    </row>
    <row r="105" spans="1:8" ht="11.25" customHeight="1" x14ac:dyDescent="0.25">
      <c r="B105" s="184"/>
    </row>
    <row r="106" spans="1:8" ht="11.25" customHeight="1" x14ac:dyDescent="0.25">
      <c r="B106" s="184"/>
    </row>
    <row r="107" spans="1:8" ht="11.25" customHeight="1" x14ac:dyDescent="0.25">
      <c r="B107" s="184"/>
    </row>
    <row r="108" spans="1:8" ht="11.25" customHeight="1" x14ac:dyDescent="0.25">
      <c r="B108" s="184"/>
    </row>
    <row r="109" spans="1:8" ht="11.25" customHeight="1" x14ac:dyDescent="0.25">
      <c r="B109" s="184"/>
    </row>
    <row r="110" spans="1:8" ht="11.25" customHeight="1" x14ac:dyDescent="0.25">
      <c r="B110" s="184"/>
    </row>
    <row r="111" spans="1:8" ht="11.25" customHeight="1" x14ac:dyDescent="0.25">
      <c r="B111" s="184"/>
    </row>
    <row r="112" spans="1:8" ht="11.25" customHeight="1" x14ac:dyDescent="0.25">
      <c r="B112" s="184"/>
    </row>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sheetData>
  <sheetProtection sheet="1" objects="1" scenarios="1"/>
  <mergeCells count="9">
    <mergeCell ref="A95:M95"/>
    <mergeCell ref="A93:M93"/>
    <mergeCell ref="A2:A5"/>
    <mergeCell ref="B2:B5"/>
    <mergeCell ref="C2:K2"/>
    <mergeCell ref="A89:M89"/>
    <mergeCell ref="A88:M88"/>
    <mergeCell ref="A90:M90"/>
    <mergeCell ref="A91:M91"/>
  </mergeCells>
  <phoneticPr fontId="3" type="noConversion"/>
  <printOptions horizontalCentered="1"/>
  <pageMargins left="0.35" right="0.16" top="0.79" bottom="0.59" header="0.51181102362204722" footer="0.51181102362204722"/>
  <pageSetup paperSize="9" scale="73" orientation="portrait"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1">
    <tabColor indexed="42"/>
    <pageSetUpPr fitToPage="1"/>
  </sheetPr>
  <dimension ref="A1:Q233"/>
  <sheetViews>
    <sheetView showGridLines="0" workbookViewId="0">
      <pane xSplit="2" ySplit="5" topLeftCell="C114" activePane="bottomRight" state="frozen"/>
      <selection activeCell="M17" sqref="M17:M63"/>
      <selection pane="topRight" activeCell="M17" sqref="M17:M63"/>
      <selection pane="bottomLeft" activeCell="M17" sqref="M17:M63"/>
      <selection pane="bottomRight" activeCell="L118" sqref="L118:N118"/>
    </sheetView>
  </sheetViews>
  <sheetFormatPr defaultRowHeight="12.75" x14ac:dyDescent="0.25"/>
  <cols>
    <col min="1" max="1" width="34.140625" style="5" bestFit="1" customWidth="1"/>
    <col min="2" max="2" width="3.140625" style="58" customWidth="1"/>
    <col min="3" max="14" width="8.7109375" style="5" customWidth="1"/>
    <col min="15" max="15" width="16.7109375" style="5" customWidth="1"/>
    <col min="16" max="16" width="9.85546875" style="1106" customWidth="1"/>
    <col min="17" max="17" width="9.5703125" style="1106" customWidth="1"/>
    <col min="18" max="18" width="11.42578125" style="5" customWidth="1"/>
    <col min="19" max="19" width="9.5703125" style="5" customWidth="1"/>
    <col min="20" max="20" width="9.85546875" style="5" customWidth="1"/>
    <col min="21" max="23" width="9.5703125" style="5" customWidth="1"/>
    <col min="24" max="25" width="9.85546875" style="5" customWidth="1"/>
    <col min="26" max="16384" width="9.140625" style="5"/>
  </cols>
  <sheetData>
    <row r="1" spans="1:15" ht="13.5" x14ac:dyDescent="0.25">
      <c r="A1" s="57" t="s">
        <v>2506</v>
      </c>
      <c r="B1" s="5"/>
      <c r="C1" s="58"/>
      <c r="N1" s="127"/>
    </row>
    <row r="2" spans="1:15" ht="38.25" x14ac:dyDescent="0.25">
      <c r="A2" s="1216" t="s">
        <v>250</v>
      </c>
      <c r="B2" s="1246" t="s">
        <v>332</v>
      </c>
      <c r="C2" s="1211" t="s">
        <v>2483</v>
      </c>
      <c r="D2" s="1211"/>
      <c r="E2" s="1211"/>
      <c r="F2" s="1211"/>
      <c r="G2" s="1211"/>
      <c r="H2" s="1211"/>
      <c r="I2" s="1211"/>
      <c r="J2" s="1211"/>
      <c r="K2" s="1211"/>
      <c r="L2" s="103" t="s">
        <v>2484</v>
      </c>
      <c r="M2" s="61" t="s">
        <v>2485</v>
      </c>
      <c r="N2" s="1155"/>
    </row>
    <row r="3" spans="1:15" ht="25.5" x14ac:dyDescent="0.25">
      <c r="A3" s="1217"/>
      <c r="B3" s="1247"/>
      <c r="C3" s="62" t="s">
        <v>313</v>
      </c>
      <c r="D3" s="10" t="s">
        <v>384</v>
      </c>
      <c r="E3" s="10" t="s">
        <v>378</v>
      </c>
      <c r="F3" s="10" t="s">
        <v>380</v>
      </c>
      <c r="G3" s="10" t="s">
        <v>382</v>
      </c>
      <c r="H3" s="10" t="s">
        <v>386</v>
      </c>
      <c r="I3" s="11" t="s">
        <v>376</v>
      </c>
      <c r="J3" s="11" t="s">
        <v>388</v>
      </c>
      <c r="K3" s="11" t="s">
        <v>243</v>
      </c>
      <c r="L3" s="11" t="s">
        <v>243</v>
      </c>
      <c r="M3" s="13" t="s">
        <v>243</v>
      </c>
      <c r="N3" s="1156"/>
    </row>
    <row r="4" spans="1:15" x14ac:dyDescent="0.25">
      <c r="A4" s="1217"/>
      <c r="B4" s="1247"/>
      <c r="C4" s="65"/>
      <c r="D4" s="15">
        <v>6</v>
      </c>
      <c r="E4" s="15">
        <v>7</v>
      </c>
      <c r="F4" s="15">
        <v>8</v>
      </c>
      <c r="G4" s="15">
        <v>9</v>
      </c>
      <c r="H4" s="15">
        <v>10</v>
      </c>
      <c r="I4" s="15">
        <v>11</v>
      </c>
      <c r="J4" s="15">
        <v>12</v>
      </c>
      <c r="K4" s="15">
        <v>13</v>
      </c>
      <c r="L4" s="15"/>
      <c r="M4" s="17"/>
      <c r="N4" s="1157"/>
    </row>
    <row r="5" spans="1:15" x14ac:dyDescent="0.25">
      <c r="A5" s="66" t="s">
        <v>637</v>
      </c>
      <c r="B5" s="69"/>
      <c r="C5" s="67" t="s">
        <v>577</v>
      </c>
      <c r="D5" s="68" t="s">
        <v>578</v>
      </c>
      <c r="E5" s="68" t="s">
        <v>579</v>
      </c>
      <c r="F5" s="69" t="s">
        <v>580</v>
      </c>
      <c r="G5" s="69" t="s">
        <v>581</v>
      </c>
      <c r="H5" s="69" t="s">
        <v>582</v>
      </c>
      <c r="I5" s="70" t="s">
        <v>583</v>
      </c>
      <c r="J5" s="70" t="s">
        <v>584</v>
      </c>
      <c r="K5" s="70" t="s">
        <v>585</v>
      </c>
      <c r="L5" s="70"/>
      <c r="M5" s="71"/>
      <c r="N5" s="1158"/>
    </row>
    <row r="6" spans="1:15" ht="12.75" customHeight="1" x14ac:dyDescent="0.25">
      <c r="A6" s="125" t="s">
        <v>1293</v>
      </c>
      <c r="B6" s="287"/>
      <c r="C6" s="74"/>
      <c r="D6" s="75"/>
      <c r="E6" s="75"/>
      <c r="F6" s="75"/>
      <c r="G6" s="75"/>
      <c r="H6" s="75"/>
      <c r="I6" s="75"/>
      <c r="J6" s="75"/>
      <c r="K6" s="75"/>
      <c r="L6" s="75"/>
      <c r="M6" s="76"/>
      <c r="N6" s="349"/>
    </row>
    <row r="7" spans="1:15" ht="12.75" customHeight="1" x14ac:dyDescent="0.25">
      <c r="A7" s="52" t="s">
        <v>587</v>
      </c>
      <c r="B7" s="287"/>
      <c r="C7" s="74"/>
      <c r="D7" s="75"/>
      <c r="E7" s="75"/>
      <c r="F7" s="75"/>
      <c r="G7" s="75"/>
      <c r="H7" s="75"/>
      <c r="I7" s="75"/>
      <c r="J7" s="75"/>
      <c r="K7" s="75"/>
      <c r="L7" s="75"/>
      <c r="M7" s="76"/>
      <c r="N7" s="349"/>
      <c r="O7" s="127"/>
    </row>
    <row r="8" spans="1:15" ht="12.75" customHeight="1" x14ac:dyDescent="0.25">
      <c r="A8" s="55" t="s">
        <v>1294</v>
      </c>
      <c r="B8" s="287"/>
      <c r="C8" s="129"/>
      <c r="D8" s="109"/>
      <c r="E8" s="109"/>
      <c r="F8" s="109"/>
      <c r="G8" s="109"/>
      <c r="H8" s="109"/>
      <c r="I8" s="109"/>
      <c r="J8" s="75">
        <v>0</v>
      </c>
      <c r="K8" s="75">
        <v>0</v>
      </c>
      <c r="L8" s="109"/>
      <c r="M8" s="110"/>
      <c r="N8" s="1159"/>
      <c r="O8" s="127"/>
    </row>
    <row r="9" spans="1:15" ht="12.75" customHeight="1" x14ac:dyDescent="0.25">
      <c r="A9" s="851" t="s">
        <v>1295</v>
      </c>
      <c r="B9" s="287"/>
      <c r="C9" s="129"/>
      <c r="D9" s="109"/>
      <c r="E9" s="109"/>
      <c r="F9" s="109"/>
      <c r="G9" s="109"/>
      <c r="H9" s="109"/>
      <c r="I9" s="109"/>
      <c r="J9" s="75">
        <v>0</v>
      </c>
      <c r="K9" s="75">
        <v>0</v>
      </c>
      <c r="L9" s="109"/>
      <c r="M9" s="110"/>
      <c r="N9" s="1159"/>
      <c r="O9" s="127"/>
    </row>
    <row r="10" spans="1:15" ht="12.75" customHeight="1" x14ac:dyDescent="0.25">
      <c r="A10" s="165" t="s">
        <v>1296</v>
      </c>
      <c r="B10" s="287"/>
      <c r="C10" s="80">
        <v>0</v>
      </c>
      <c r="D10" s="81">
        <v>0</v>
      </c>
      <c r="E10" s="81">
        <v>0</v>
      </c>
      <c r="F10" s="81">
        <v>0</v>
      </c>
      <c r="G10" s="81">
        <v>0</v>
      </c>
      <c r="H10" s="81">
        <v>0</v>
      </c>
      <c r="I10" s="81">
        <v>0</v>
      </c>
      <c r="J10" s="81">
        <v>0</v>
      </c>
      <c r="K10" s="81">
        <v>0</v>
      </c>
      <c r="L10" s="81">
        <v>0</v>
      </c>
      <c r="M10" s="82">
        <v>0</v>
      </c>
      <c r="N10" s="1160"/>
      <c r="O10" s="127"/>
    </row>
    <row r="11" spans="1:15" ht="4.5" customHeight="1" x14ac:dyDescent="0.25">
      <c r="A11" s="30"/>
      <c r="B11" s="287"/>
      <c r="C11" s="74"/>
      <c r="D11" s="75"/>
      <c r="E11" s="75"/>
      <c r="F11" s="75"/>
      <c r="G11" s="75"/>
      <c r="H11" s="75"/>
      <c r="I11" s="75"/>
      <c r="J11" s="75"/>
      <c r="K11" s="75"/>
      <c r="L11" s="75"/>
      <c r="M11" s="76"/>
      <c r="N11" s="349"/>
      <c r="O11" s="127"/>
    </row>
    <row r="12" spans="1:15" ht="12.75" customHeight="1" x14ac:dyDescent="0.25">
      <c r="A12" s="52" t="s">
        <v>680</v>
      </c>
      <c r="B12" s="287"/>
      <c r="C12" s="74"/>
      <c r="D12" s="75"/>
      <c r="E12" s="75"/>
      <c r="F12" s="75"/>
      <c r="G12" s="75"/>
      <c r="H12" s="75"/>
      <c r="I12" s="75"/>
      <c r="J12" s="75"/>
      <c r="K12" s="75"/>
      <c r="L12" s="75"/>
      <c r="M12" s="76"/>
      <c r="N12" s="349"/>
      <c r="O12" s="127"/>
    </row>
    <row r="13" spans="1:15" ht="12.75" customHeight="1" x14ac:dyDescent="0.25">
      <c r="A13" s="55" t="s">
        <v>1297</v>
      </c>
      <c r="B13" s="287"/>
      <c r="C13" s="129"/>
      <c r="D13" s="109"/>
      <c r="E13" s="109"/>
      <c r="F13" s="109"/>
      <c r="G13" s="109"/>
      <c r="H13" s="109"/>
      <c r="I13" s="109"/>
      <c r="J13" s="75">
        <v>0</v>
      </c>
      <c r="K13" s="75">
        <v>0</v>
      </c>
      <c r="L13" s="109"/>
      <c r="M13" s="110"/>
      <c r="N13" s="1159"/>
      <c r="O13" s="127"/>
    </row>
    <row r="14" spans="1:15" ht="12.75" customHeight="1" x14ac:dyDescent="0.25">
      <c r="A14" s="851" t="s">
        <v>1295</v>
      </c>
      <c r="B14" s="287"/>
      <c r="C14" s="129"/>
      <c r="D14" s="109"/>
      <c r="E14" s="109"/>
      <c r="F14" s="109"/>
      <c r="G14" s="109"/>
      <c r="H14" s="109"/>
      <c r="I14" s="109"/>
      <c r="J14" s="75">
        <v>0</v>
      </c>
      <c r="K14" s="75">
        <v>0</v>
      </c>
      <c r="L14" s="109"/>
      <c r="M14" s="110"/>
      <c r="N14" s="1159"/>
      <c r="O14" s="127"/>
    </row>
    <row r="15" spans="1:15" ht="12.75" customHeight="1" x14ac:dyDescent="0.25">
      <c r="A15" s="165" t="s">
        <v>1298</v>
      </c>
      <c r="B15" s="287"/>
      <c r="C15" s="80">
        <v>0</v>
      </c>
      <c r="D15" s="81">
        <v>0</v>
      </c>
      <c r="E15" s="81">
        <v>0</v>
      </c>
      <c r="F15" s="81">
        <v>0</v>
      </c>
      <c r="G15" s="81">
        <v>0</v>
      </c>
      <c r="H15" s="81">
        <v>0</v>
      </c>
      <c r="I15" s="81">
        <v>0</v>
      </c>
      <c r="J15" s="81">
        <v>0</v>
      </c>
      <c r="K15" s="81">
        <v>0</v>
      </c>
      <c r="L15" s="81">
        <v>0</v>
      </c>
      <c r="M15" s="82">
        <v>0</v>
      </c>
      <c r="N15" s="1160"/>
      <c r="O15" s="127"/>
    </row>
    <row r="16" spans="1:15" ht="5.25" customHeight="1" x14ac:dyDescent="0.25">
      <c r="B16" s="287"/>
      <c r="C16" s="74"/>
      <c r="D16" s="75"/>
      <c r="E16" s="75"/>
      <c r="F16" s="75"/>
      <c r="G16" s="75"/>
      <c r="H16" s="75"/>
      <c r="I16" s="75"/>
      <c r="J16" s="75"/>
      <c r="K16" s="75"/>
      <c r="L16" s="75"/>
      <c r="M16" s="76"/>
      <c r="N16" s="349"/>
      <c r="O16" s="127"/>
    </row>
    <row r="17" spans="1:15" ht="12.75" customHeight="1" x14ac:dyDescent="0.25">
      <c r="A17" s="288" t="s">
        <v>681</v>
      </c>
      <c r="B17" s="287"/>
      <c r="C17" s="74"/>
      <c r="D17" s="75"/>
      <c r="E17" s="75"/>
      <c r="F17" s="75"/>
      <c r="G17" s="75"/>
      <c r="H17" s="75"/>
      <c r="I17" s="75"/>
      <c r="J17" s="75"/>
      <c r="K17" s="75"/>
      <c r="L17" s="75"/>
      <c r="M17" s="76"/>
      <c r="N17" s="349"/>
      <c r="O17" s="127"/>
    </row>
    <row r="18" spans="1:15" ht="12.75" customHeight="1" x14ac:dyDescent="0.25">
      <c r="A18" s="55" t="s">
        <v>1299</v>
      </c>
      <c r="B18" s="287"/>
      <c r="C18" s="129"/>
      <c r="D18" s="109"/>
      <c r="E18" s="109"/>
      <c r="F18" s="109"/>
      <c r="G18" s="109"/>
      <c r="H18" s="109"/>
      <c r="I18" s="109"/>
      <c r="J18" s="75">
        <v>0</v>
      </c>
      <c r="K18" s="75">
        <v>0</v>
      </c>
      <c r="L18" s="109"/>
      <c r="M18" s="110"/>
      <c r="N18" s="1159"/>
      <c r="O18" s="127"/>
    </row>
    <row r="19" spans="1:15" ht="12.75" customHeight="1" x14ac:dyDescent="0.25">
      <c r="A19" s="851" t="s">
        <v>1295</v>
      </c>
      <c r="B19" s="287"/>
      <c r="C19" s="129"/>
      <c r="D19" s="109"/>
      <c r="E19" s="109"/>
      <c r="F19" s="109"/>
      <c r="G19" s="109"/>
      <c r="H19" s="109"/>
      <c r="I19" s="109"/>
      <c r="J19" s="75">
        <v>0</v>
      </c>
      <c r="K19" s="75">
        <v>0</v>
      </c>
      <c r="L19" s="109"/>
      <c r="M19" s="110"/>
      <c r="N19" s="1159"/>
      <c r="O19" s="127"/>
    </row>
    <row r="20" spans="1:15" ht="12.75" customHeight="1" x14ac:dyDescent="0.25">
      <c r="A20" s="165" t="s">
        <v>1300</v>
      </c>
      <c r="B20" s="287"/>
      <c r="C20" s="80">
        <v>0</v>
      </c>
      <c r="D20" s="81">
        <v>0</v>
      </c>
      <c r="E20" s="81">
        <v>0</v>
      </c>
      <c r="F20" s="81">
        <v>0</v>
      </c>
      <c r="G20" s="81">
        <v>0</v>
      </c>
      <c r="H20" s="81">
        <v>0</v>
      </c>
      <c r="I20" s="81">
        <v>0</v>
      </c>
      <c r="J20" s="81">
        <v>0</v>
      </c>
      <c r="K20" s="81">
        <v>0</v>
      </c>
      <c r="L20" s="81">
        <v>0</v>
      </c>
      <c r="M20" s="82">
        <v>0</v>
      </c>
      <c r="N20" s="1160"/>
      <c r="O20" s="127"/>
    </row>
    <row r="21" spans="1:15" ht="3.75" customHeight="1" x14ac:dyDescent="0.25">
      <c r="A21" s="165"/>
      <c r="B21" s="287"/>
      <c r="C21" s="74"/>
      <c r="D21" s="75"/>
      <c r="E21" s="75"/>
      <c r="F21" s="75"/>
      <c r="G21" s="75"/>
      <c r="H21" s="75"/>
      <c r="I21" s="75"/>
      <c r="J21" s="75"/>
      <c r="K21" s="75"/>
      <c r="L21" s="75"/>
      <c r="M21" s="76"/>
      <c r="N21" s="349"/>
      <c r="O21" s="127"/>
    </row>
    <row r="22" spans="1:15" ht="12.75" customHeight="1" x14ac:dyDescent="0.25">
      <c r="A22" s="288" t="s">
        <v>682</v>
      </c>
      <c r="B22" s="287"/>
      <c r="C22" s="74"/>
      <c r="D22" s="75"/>
      <c r="E22" s="75"/>
      <c r="F22" s="75"/>
      <c r="G22" s="75"/>
      <c r="H22" s="75"/>
      <c r="I22" s="75"/>
      <c r="J22" s="75"/>
      <c r="K22" s="75"/>
      <c r="L22" s="75"/>
      <c r="M22" s="76"/>
      <c r="N22" s="349"/>
      <c r="O22" s="127"/>
    </row>
    <row r="23" spans="1:15" ht="12.75" customHeight="1" x14ac:dyDescent="0.25">
      <c r="A23" s="55" t="s">
        <v>1301</v>
      </c>
      <c r="B23" s="287"/>
      <c r="C23" s="129"/>
      <c r="D23" s="109"/>
      <c r="E23" s="109"/>
      <c r="F23" s="109"/>
      <c r="G23" s="109"/>
      <c r="H23" s="109"/>
      <c r="I23" s="109"/>
      <c r="J23" s="75">
        <v>0</v>
      </c>
      <c r="K23" s="75">
        <v>0</v>
      </c>
      <c r="L23" s="109"/>
      <c r="M23" s="110"/>
      <c r="N23" s="1159"/>
      <c r="O23" s="127"/>
    </row>
    <row r="24" spans="1:15" ht="12.75" customHeight="1" x14ac:dyDescent="0.25">
      <c r="A24" s="851" t="s">
        <v>1295</v>
      </c>
      <c r="B24" s="287"/>
      <c r="C24" s="129"/>
      <c r="D24" s="109"/>
      <c r="E24" s="109"/>
      <c r="F24" s="109"/>
      <c r="G24" s="109"/>
      <c r="H24" s="109"/>
      <c r="I24" s="109"/>
      <c r="J24" s="75">
        <v>0</v>
      </c>
      <c r="K24" s="75">
        <v>0</v>
      </c>
      <c r="L24" s="109"/>
      <c r="M24" s="110"/>
      <c r="N24" s="1159"/>
      <c r="O24" s="127"/>
    </row>
    <row r="25" spans="1:15" ht="12.75" customHeight="1" x14ac:dyDescent="0.25">
      <c r="A25" s="165" t="s">
        <v>1302</v>
      </c>
      <c r="B25" s="287"/>
      <c r="C25" s="80">
        <v>0</v>
      </c>
      <c r="D25" s="81">
        <v>0</v>
      </c>
      <c r="E25" s="81">
        <v>0</v>
      </c>
      <c r="F25" s="81">
        <v>0</v>
      </c>
      <c r="G25" s="81">
        <v>0</v>
      </c>
      <c r="H25" s="81">
        <v>0</v>
      </c>
      <c r="I25" s="81">
        <v>0</v>
      </c>
      <c r="J25" s="81">
        <v>0</v>
      </c>
      <c r="K25" s="81">
        <v>0</v>
      </c>
      <c r="L25" s="81">
        <v>0</v>
      </c>
      <c r="M25" s="82">
        <v>0</v>
      </c>
      <c r="N25" s="1160"/>
      <c r="O25" s="127"/>
    </row>
    <row r="26" spans="1:15" ht="4.5" customHeight="1" x14ac:dyDescent="0.25">
      <c r="A26" s="165"/>
      <c r="B26" s="287"/>
      <c r="C26" s="74" t="s">
        <v>1442</v>
      </c>
      <c r="D26" s="75"/>
      <c r="E26" s="75"/>
      <c r="F26" s="75"/>
      <c r="G26" s="75"/>
      <c r="H26" s="75"/>
      <c r="I26" s="75"/>
      <c r="J26" s="75"/>
      <c r="K26" s="75"/>
      <c r="L26" s="75"/>
      <c r="M26" s="76"/>
      <c r="N26" s="349"/>
      <c r="O26" s="127"/>
    </row>
    <row r="27" spans="1:15" ht="12.75" customHeight="1" x14ac:dyDescent="0.25">
      <c r="A27" s="52" t="s">
        <v>1303</v>
      </c>
      <c r="B27" s="287"/>
      <c r="C27" s="74"/>
      <c r="D27" s="75"/>
      <c r="E27" s="75"/>
      <c r="F27" s="75"/>
      <c r="G27" s="75"/>
      <c r="H27" s="75"/>
      <c r="I27" s="75"/>
      <c r="J27" s="75"/>
      <c r="K27" s="75"/>
      <c r="L27" s="75"/>
      <c r="M27" s="76"/>
      <c r="N27" s="349"/>
      <c r="O27" s="127"/>
    </row>
    <row r="28" spans="1:15" ht="12.75" customHeight="1" x14ac:dyDescent="0.25">
      <c r="A28" s="55" t="s">
        <v>784</v>
      </c>
      <c r="B28" s="287"/>
      <c r="C28" s="129"/>
      <c r="D28" s="109"/>
      <c r="E28" s="109"/>
      <c r="F28" s="109"/>
      <c r="G28" s="109"/>
      <c r="H28" s="109"/>
      <c r="I28" s="109"/>
      <c r="J28" s="75">
        <v>0</v>
      </c>
      <c r="K28" s="75">
        <v>0</v>
      </c>
      <c r="L28" s="109"/>
      <c r="M28" s="110"/>
      <c r="N28" s="1159"/>
      <c r="O28" s="127"/>
    </row>
    <row r="29" spans="1:15" ht="12.75" customHeight="1" x14ac:dyDescent="0.25">
      <c r="A29" s="55" t="s">
        <v>785</v>
      </c>
      <c r="B29" s="287"/>
      <c r="C29" s="129"/>
      <c r="D29" s="109"/>
      <c r="E29" s="109"/>
      <c r="F29" s="109"/>
      <c r="G29" s="109"/>
      <c r="H29" s="109"/>
      <c r="I29" s="109"/>
      <c r="J29" s="75">
        <v>0</v>
      </c>
      <c r="K29" s="75">
        <v>0</v>
      </c>
      <c r="L29" s="109"/>
      <c r="M29" s="110"/>
      <c r="N29" s="1159"/>
      <c r="O29" s="127"/>
    </row>
    <row r="30" spans="1:15" ht="12.75" customHeight="1" x14ac:dyDescent="0.25">
      <c r="A30" s="851" t="s">
        <v>1295</v>
      </c>
      <c r="B30" s="287"/>
      <c r="C30" s="129"/>
      <c r="D30" s="109"/>
      <c r="E30" s="109"/>
      <c r="F30" s="109"/>
      <c r="G30" s="109"/>
      <c r="H30" s="109"/>
      <c r="I30" s="109"/>
      <c r="J30" s="75">
        <v>0</v>
      </c>
      <c r="K30" s="75">
        <v>0</v>
      </c>
      <c r="L30" s="109"/>
      <c r="M30" s="110"/>
      <c r="N30" s="1159"/>
      <c r="O30" s="127"/>
    </row>
    <row r="31" spans="1:15" ht="12.75" customHeight="1" x14ac:dyDescent="0.25">
      <c r="A31" s="165" t="s">
        <v>1304</v>
      </c>
      <c r="B31" s="287"/>
      <c r="C31" s="80">
        <v>0</v>
      </c>
      <c r="D31" s="81">
        <v>0</v>
      </c>
      <c r="E31" s="81">
        <v>0</v>
      </c>
      <c r="F31" s="81">
        <v>0</v>
      </c>
      <c r="G31" s="81">
        <v>0</v>
      </c>
      <c r="H31" s="81">
        <v>0</v>
      </c>
      <c r="I31" s="81">
        <v>0</v>
      </c>
      <c r="J31" s="81">
        <v>0</v>
      </c>
      <c r="K31" s="81">
        <v>0</v>
      </c>
      <c r="L31" s="81">
        <v>0</v>
      </c>
      <c r="M31" s="82">
        <v>0</v>
      </c>
      <c r="N31" s="1160"/>
      <c r="O31" s="127"/>
    </row>
    <row r="32" spans="1:15" ht="5.25" customHeight="1" x14ac:dyDescent="0.25">
      <c r="A32" s="125"/>
      <c r="B32" s="287"/>
      <c r="C32" s="74"/>
      <c r="D32" s="75"/>
      <c r="E32" s="75"/>
      <c r="F32" s="75"/>
      <c r="G32" s="75"/>
      <c r="H32" s="75"/>
      <c r="I32" s="75"/>
      <c r="J32" s="75"/>
      <c r="K32" s="75"/>
      <c r="L32" s="75"/>
      <c r="M32" s="76"/>
      <c r="N32" s="349"/>
      <c r="O32" s="127"/>
    </row>
    <row r="33" spans="1:15" ht="12.75" customHeight="1" x14ac:dyDescent="0.25">
      <c r="A33" s="52" t="s">
        <v>1305</v>
      </c>
      <c r="B33" s="287"/>
      <c r="C33" s="74"/>
      <c r="D33" s="75"/>
      <c r="E33" s="75"/>
      <c r="F33" s="75"/>
      <c r="G33" s="75"/>
      <c r="H33" s="75"/>
      <c r="I33" s="75"/>
      <c r="J33" s="75"/>
      <c r="K33" s="75"/>
      <c r="L33" s="75"/>
      <c r="M33" s="76"/>
      <c r="N33" s="349"/>
      <c r="O33" s="127"/>
    </row>
    <row r="34" spans="1:15" ht="12.75" customHeight="1" x14ac:dyDescent="0.25">
      <c r="A34" s="30" t="s">
        <v>2424</v>
      </c>
      <c r="B34" s="287"/>
      <c r="C34" s="129"/>
      <c r="D34" s="109"/>
      <c r="E34" s="109"/>
      <c r="F34" s="109"/>
      <c r="G34" s="109"/>
      <c r="H34" s="109"/>
      <c r="I34" s="109">
        <v>29003015</v>
      </c>
      <c r="J34" s="75">
        <v>29003015</v>
      </c>
      <c r="K34" s="75">
        <v>29003015</v>
      </c>
      <c r="L34" s="109">
        <v>28120720</v>
      </c>
      <c r="M34" s="110">
        <v>29639239</v>
      </c>
      <c r="N34" s="1159"/>
      <c r="O34" s="127"/>
    </row>
    <row r="35" spans="1:15" ht="12.75" customHeight="1" x14ac:dyDescent="0.25">
      <c r="A35" s="30" t="s">
        <v>691</v>
      </c>
      <c r="B35" s="287">
        <v>3</v>
      </c>
      <c r="C35" s="129">
        <v>-1187615</v>
      </c>
      <c r="D35" s="109"/>
      <c r="E35" s="109"/>
      <c r="F35" s="109"/>
      <c r="G35" s="109"/>
      <c r="H35" s="109"/>
      <c r="I35" s="109">
        <v>3120459</v>
      </c>
      <c r="J35" s="75">
        <v>3120459</v>
      </c>
      <c r="K35" s="75">
        <v>1932844</v>
      </c>
      <c r="L35" s="109">
        <v>880511.6</v>
      </c>
      <c r="M35" s="110">
        <v>928059.22640000004</v>
      </c>
      <c r="N35" s="1159"/>
      <c r="O35" s="127"/>
    </row>
    <row r="36" spans="1:15" ht="12.75" customHeight="1" x14ac:dyDescent="0.25">
      <c r="A36" s="289" t="s">
        <v>1306</v>
      </c>
      <c r="B36" s="68">
        <v>1</v>
      </c>
      <c r="C36" s="80">
        <v>-1187615</v>
      </c>
      <c r="D36" s="81">
        <v>0</v>
      </c>
      <c r="E36" s="81">
        <v>0</v>
      </c>
      <c r="F36" s="81">
        <v>0</v>
      </c>
      <c r="G36" s="81">
        <v>0</v>
      </c>
      <c r="H36" s="81">
        <v>0</v>
      </c>
      <c r="I36" s="81">
        <v>32123474</v>
      </c>
      <c r="J36" s="81">
        <v>32123474</v>
      </c>
      <c r="K36" s="81">
        <v>30935859</v>
      </c>
      <c r="L36" s="81">
        <v>29001231.600000001</v>
      </c>
      <c r="M36" s="82">
        <v>30567298.226399999</v>
      </c>
      <c r="N36" s="1160"/>
      <c r="O36" s="127"/>
    </row>
    <row r="37" spans="1:15" ht="5.0999999999999996" customHeight="1" x14ac:dyDescent="0.25">
      <c r="A37" s="135"/>
      <c r="B37" s="287"/>
      <c r="C37" s="74"/>
      <c r="D37" s="75"/>
      <c r="E37" s="75"/>
      <c r="F37" s="75"/>
      <c r="G37" s="75"/>
      <c r="H37" s="75"/>
      <c r="I37" s="75"/>
      <c r="J37" s="75"/>
      <c r="K37" s="75"/>
      <c r="L37" s="75"/>
      <c r="M37" s="76"/>
      <c r="N37" s="349"/>
      <c r="O37" s="127"/>
    </row>
    <row r="38" spans="1:15" ht="12.75" customHeight="1" x14ac:dyDescent="0.25">
      <c r="A38" s="125" t="s">
        <v>1307</v>
      </c>
      <c r="B38" s="287"/>
      <c r="C38" s="74"/>
      <c r="D38" s="75"/>
      <c r="E38" s="75"/>
      <c r="F38" s="75"/>
      <c r="G38" s="75"/>
      <c r="H38" s="75"/>
      <c r="I38" s="75"/>
      <c r="J38" s="75"/>
      <c r="K38" s="75"/>
      <c r="L38" s="75"/>
      <c r="M38" s="76"/>
      <c r="N38" s="349"/>
      <c r="O38" s="127"/>
    </row>
    <row r="39" spans="1:15" ht="12.75" customHeight="1" x14ac:dyDescent="0.25">
      <c r="A39" s="125" t="s">
        <v>694</v>
      </c>
      <c r="B39" s="287"/>
      <c r="C39" s="74"/>
      <c r="D39" s="75"/>
      <c r="E39" s="75"/>
      <c r="F39" s="75"/>
      <c r="G39" s="75"/>
      <c r="H39" s="75"/>
      <c r="I39" s="75"/>
      <c r="J39" s="75"/>
      <c r="K39" s="75"/>
      <c r="L39" s="75"/>
      <c r="M39" s="76"/>
      <c r="N39" s="349"/>
      <c r="O39" s="127"/>
    </row>
    <row r="40" spans="1:15" ht="12.75" customHeight="1" x14ac:dyDescent="0.25">
      <c r="A40" s="128" t="s">
        <v>206</v>
      </c>
      <c r="B40" s="287"/>
      <c r="C40" s="129">
        <v>7668680</v>
      </c>
      <c r="D40" s="109"/>
      <c r="E40" s="1126">
        <v>-1118122</v>
      </c>
      <c r="F40" s="109"/>
      <c r="G40" s="109"/>
      <c r="H40" s="109"/>
      <c r="I40" s="109">
        <v>-165905.26999999999</v>
      </c>
      <c r="J40" s="75">
        <v>-1284027.27</v>
      </c>
      <c r="K40" s="75">
        <v>6384652.7300000004</v>
      </c>
      <c r="L40" s="109">
        <v>8190150.2400000002</v>
      </c>
      <c r="M40" s="110">
        <v>8747080.4563200027</v>
      </c>
      <c r="N40" s="1159"/>
      <c r="O40" s="127"/>
    </row>
    <row r="41" spans="1:15" ht="12.75" customHeight="1" x14ac:dyDescent="0.25">
      <c r="A41" s="128" t="s">
        <v>1569</v>
      </c>
      <c r="B41" s="287"/>
      <c r="C41" s="129">
        <v>1012869</v>
      </c>
      <c r="D41" s="109"/>
      <c r="E41" s="1126">
        <v>-3750</v>
      </c>
      <c r="F41" s="109"/>
      <c r="G41" s="109"/>
      <c r="H41" s="109"/>
      <c r="I41" s="109">
        <v>-61582.720000000001</v>
      </c>
      <c r="J41" s="75">
        <v>-65332.72</v>
      </c>
      <c r="K41" s="75">
        <v>947536.28</v>
      </c>
      <c r="L41" s="109">
        <v>1081744.0919999999</v>
      </c>
      <c r="M41" s="110">
        <v>1155302.6902560003</v>
      </c>
      <c r="N41" s="1159"/>
      <c r="O41" s="127"/>
    </row>
    <row r="42" spans="1:15" ht="12.75" customHeight="1" x14ac:dyDescent="0.25">
      <c r="A42" s="128" t="s">
        <v>199</v>
      </c>
      <c r="B42" s="287"/>
      <c r="C42" s="129">
        <v>689672</v>
      </c>
      <c r="D42" s="109"/>
      <c r="E42" s="1126">
        <v>0</v>
      </c>
      <c r="F42" s="109"/>
      <c r="G42" s="109"/>
      <c r="H42" s="109"/>
      <c r="I42" s="109">
        <v>-34672</v>
      </c>
      <c r="J42" s="75">
        <v>-34672</v>
      </c>
      <c r="K42" s="75">
        <v>655000</v>
      </c>
      <c r="L42" s="109">
        <v>736569.69600000011</v>
      </c>
      <c r="M42" s="110">
        <v>786656.43532800011</v>
      </c>
      <c r="N42" s="1159"/>
      <c r="O42" s="127"/>
    </row>
    <row r="43" spans="1:15" ht="12.75" customHeight="1" x14ac:dyDescent="0.25">
      <c r="A43" s="128" t="s">
        <v>1308</v>
      </c>
      <c r="B43" s="287"/>
      <c r="C43" s="129">
        <v>0</v>
      </c>
      <c r="D43" s="109"/>
      <c r="E43" s="1126">
        <v>0</v>
      </c>
      <c r="F43" s="109"/>
      <c r="G43" s="109"/>
      <c r="H43" s="109"/>
      <c r="I43" s="109">
        <v>9000</v>
      </c>
      <c r="J43" s="75">
        <v>9000</v>
      </c>
      <c r="K43" s="75">
        <v>9000</v>
      </c>
      <c r="L43" s="109">
        <v>0</v>
      </c>
      <c r="M43" s="110">
        <v>0</v>
      </c>
      <c r="N43" s="1159"/>
      <c r="O43" s="127"/>
    </row>
    <row r="44" spans="1:15" ht="12.75" customHeight="1" x14ac:dyDescent="0.25">
      <c r="A44" s="128" t="s">
        <v>203</v>
      </c>
      <c r="B44" s="287"/>
      <c r="C44" s="129">
        <v>0</v>
      </c>
      <c r="D44" s="109"/>
      <c r="E44" s="1126">
        <v>0</v>
      </c>
      <c r="F44" s="109"/>
      <c r="G44" s="109"/>
      <c r="H44" s="109"/>
      <c r="I44" s="109">
        <v>0</v>
      </c>
      <c r="J44" s="75">
        <v>0</v>
      </c>
      <c r="K44" s="75">
        <v>0</v>
      </c>
      <c r="L44" s="109">
        <v>0</v>
      </c>
      <c r="M44" s="110">
        <v>0</v>
      </c>
      <c r="N44" s="1159"/>
      <c r="O44" s="127"/>
    </row>
    <row r="45" spans="1:15" ht="12.75" customHeight="1" x14ac:dyDescent="0.25">
      <c r="A45" s="128" t="s">
        <v>1570</v>
      </c>
      <c r="B45" s="287"/>
      <c r="C45" s="129">
        <v>689813</v>
      </c>
      <c r="D45" s="109"/>
      <c r="E45" s="1126">
        <v>0</v>
      </c>
      <c r="F45" s="109"/>
      <c r="G45" s="109"/>
      <c r="H45" s="109"/>
      <c r="I45" s="109">
        <v>-24813</v>
      </c>
      <c r="J45" s="75">
        <v>-24813</v>
      </c>
      <c r="K45" s="75">
        <v>665000</v>
      </c>
      <c r="L45" s="109">
        <v>736720.28399999999</v>
      </c>
      <c r="M45" s="110">
        <v>786817.26331200008</v>
      </c>
      <c r="N45" s="1159"/>
      <c r="O45" s="127"/>
    </row>
    <row r="46" spans="1:15" ht="12.75" customHeight="1" x14ac:dyDescent="0.25">
      <c r="A46" s="128" t="s">
        <v>1571</v>
      </c>
      <c r="B46" s="287"/>
      <c r="C46" s="129">
        <v>32000</v>
      </c>
      <c r="D46" s="109"/>
      <c r="E46" s="1126">
        <v>0</v>
      </c>
      <c r="F46" s="109"/>
      <c r="G46" s="109"/>
      <c r="H46" s="109"/>
      <c r="I46" s="109">
        <v>-22000</v>
      </c>
      <c r="J46" s="75">
        <v>-22000</v>
      </c>
      <c r="K46" s="75">
        <v>10000</v>
      </c>
      <c r="L46" s="109">
        <v>34176</v>
      </c>
      <c r="M46" s="110">
        <v>36499.968000000001</v>
      </c>
      <c r="N46" s="1159"/>
      <c r="O46" s="127"/>
    </row>
    <row r="47" spans="1:15" ht="12.75" customHeight="1" x14ac:dyDescent="0.25">
      <c r="A47" s="128" t="s">
        <v>1572</v>
      </c>
      <c r="B47" s="287"/>
      <c r="C47" s="129">
        <v>61124</v>
      </c>
      <c r="D47" s="109"/>
      <c r="E47" s="1126">
        <v>0</v>
      </c>
      <c r="F47" s="109"/>
      <c r="G47" s="109"/>
      <c r="H47" s="109"/>
      <c r="I47" s="109">
        <v>-17124</v>
      </c>
      <c r="J47" s="75">
        <v>-17124</v>
      </c>
      <c r="K47" s="75">
        <v>44000</v>
      </c>
      <c r="L47" s="109">
        <v>65280.432000000001</v>
      </c>
      <c r="M47" s="110">
        <v>69719.501376000015</v>
      </c>
      <c r="N47" s="1159"/>
      <c r="O47" s="127"/>
    </row>
    <row r="48" spans="1:15" ht="12.75" customHeight="1" x14ac:dyDescent="0.25">
      <c r="A48" s="128" t="s">
        <v>1344</v>
      </c>
      <c r="B48" s="287"/>
      <c r="C48" s="129">
        <v>58496</v>
      </c>
      <c r="D48" s="109"/>
      <c r="E48" s="1126">
        <v>-3500</v>
      </c>
      <c r="F48" s="109"/>
      <c r="G48" s="109"/>
      <c r="H48" s="109"/>
      <c r="I48" s="109">
        <v>-4896</v>
      </c>
      <c r="J48" s="75">
        <v>-8396</v>
      </c>
      <c r="K48" s="75">
        <v>50100</v>
      </c>
      <c r="L48" s="109">
        <v>62473.728000000003</v>
      </c>
      <c r="M48" s="110">
        <v>66721.941504000002</v>
      </c>
      <c r="N48" s="1159"/>
      <c r="O48" s="127"/>
    </row>
    <row r="49" spans="1:15" ht="12.75" customHeight="1" x14ac:dyDescent="0.25">
      <c r="A49" s="128" t="s">
        <v>1310</v>
      </c>
      <c r="B49" s="287"/>
      <c r="C49" s="129">
        <v>200000</v>
      </c>
      <c r="D49" s="109"/>
      <c r="E49" s="1126"/>
      <c r="F49" s="109"/>
      <c r="G49" s="109"/>
      <c r="H49" s="109"/>
      <c r="I49" s="109">
        <v>18608.05</v>
      </c>
      <c r="J49" s="75">
        <v>18608.05</v>
      </c>
      <c r="K49" s="75">
        <v>218608.05</v>
      </c>
      <c r="L49" s="109">
        <v>210800</v>
      </c>
      <c r="M49" s="110">
        <v>222183.2</v>
      </c>
      <c r="N49" s="1159"/>
      <c r="O49" s="127"/>
    </row>
    <row r="50" spans="1:15" ht="12.75" customHeight="1" x14ac:dyDescent="0.25">
      <c r="A50" s="128" t="s">
        <v>1309</v>
      </c>
      <c r="B50" s="287"/>
      <c r="C50" s="129">
        <v>0</v>
      </c>
      <c r="D50" s="109"/>
      <c r="E50" s="1126"/>
      <c r="F50" s="109"/>
      <c r="G50" s="109"/>
      <c r="H50" s="109"/>
      <c r="I50" s="109">
        <v>33607</v>
      </c>
      <c r="J50" s="75">
        <v>33607</v>
      </c>
      <c r="K50" s="75">
        <v>33607</v>
      </c>
      <c r="L50" s="109">
        <v>0</v>
      </c>
      <c r="M50" s="110">
        <v>0</v>
      </c>
      <c r="N50" s="1159"/>
      <c r="O50" s="127"/>
    </row>
    <row r="51" spans="1:15" ht="12.75" customHeight="1" x14ac:dyDescent="0.25">
      <c r="A51" s="128" t="s">
        <v>1311</v>
      </c>
      <c r="B51" s="287">
        <v>4</v>
      </c>
      <c r="C51" s="129">
        <v>-607269</v>
      </c>
      <c r="D51" s="143"/>
      <c r="E51" s="143"/>
      <c r="F51" s="143"/>
      <c r="G51" s="143"/>
      <c r="H51" s="143"/>
      <c r="I51" s="109">
        <v>1759062</v>
      </c>
      <c r="J51" s="144">
        <v>1759062</v>
      </c>
      <c r="K51" s="144">
        <v>1151793</v>
      </c>
      <c r="L51" s="109">
        <v>-648563.29200000002</v>
      </c>
      <c r="M51" s="110">
        <v>-692665.59585600009</v>
      </c>
      <c r="N51" s="1159"/>
      <c r="O51" s="127"/>
    </row>
    <row r="52" spans="1:15" ht="12.75" customHeight="1" x14ac:dyDescent="0.25">
      <c r="A52" s="290" t="s">
        <v>1312</v>
      </c>
      <c r="B52" s="287"/>
      <c r="C52" s="81">
        <v>9805385</v>
      </c>
      <c r="D52" s="81">
        <v>0</v>
      </c>
      <c r="E52" s="81">
        <v>-1125372</v>
      </c>
      <c r="F52" s="81">
        <v>0</v>
      </c>
      <c r="G52" s="81">
        <v>0</v>
      </c>
      <c r="H52" s="81">
        <v>0</v>
      </c>
      <c r="I52" s="81">
        <v>1489284.06</v>
      </c>
      <c r="J52" s="81">
        <v>363912.06000000006</v>
      </c>
      <c r="K52" s="81">
        <v>10169297.060000002</v>
      </c>
      <c r="L52" s="81">
        <v>10469351.180000002</v>
      </c>
      <c r="M52" s="82">
        <v>11178315.860240001</v>
      </c>
      <c r="N52" s="1160"/>
      <c r="O52" s="127"/>
    </row>
    <row r="53" spans="1:15" ht="12.75" customHeight="1" x14ac:dyDescent="0.25">
      <c r="A53" s="291" t="s">
        <v>1313</v>
      </c>
      <c r="B53" s="287"/>
      <c r="C53" s="129"/>
      <c r="D53" s="109"/>
      <c r="E53" s="109"/>
      <c r="F53" s="109"/>
      <c r="G53" s="109"/>
      <c r="H53" s="109"/>
      <c r="I53" s="109"/>
      <c r="J53" s="75">
        <v>0</v>
      </c>
      <c r="K53" s="75">
        <v>0</v>
      </c>
      <c r="L53" s="109"/>
      <c r="M53" s="110"/>
      <c r="N53" s="1159"/>
      <c r="O53" s="127"/>
    </row>
    <row r="54" spans="1:15" ht="12.75" customHeight="1" x14ac:dyDescent="0.25">
      <c r="A54" s="138" t="s">
        <v>2507</v>
      </c>
      <c r="B54" s="287">
        <v>1</v>
      </c>
      <c r="C54" s="149">
        <v>9805385</v>
      </c>
      <c r="D54" s="150">
        <v>0</v>
      </c>
      <c r="E54" s="150">
        <v>-1125372</v>
      </c>
      <c r="F54" s="150">
        <v>0</v>
      </c>
      <c r="G54" s="150">
        <v>0</v>
      </c>
      <c r="H54" s="150">
        <v>0</v>
      </c>
      <c r="I54" s="150">
        <v>1489284.06</v>
      </c>
      <c r="J54" s="150">
        <v>363912.06000000006</v>
      </c>
      <c r="K54" s="150">
        <v>10169297.060000002</v>
      </c>
      <c r="L54" s="150">
        <v>10469351.180000002</v>
      </c>
      <c r="M54" s="151">
        <v>11178315.860240001</v>
      </c>
      <c r="N54" s="1160"/>
      <c r="O54" s="127"/>
    </row>
    <row r="55" spans="1:15" ht="5.0999999999999996" customHeight="1" x14ac:dyDescent="0.25">
      <c r="A55" s="135"/>
      <c r="B55" s="287"/>
      <c r="C55" s="74"/>
      <c r="D55" s="75"/>
      <c r="E55" s="75"/>
      <c r="F55" s="75"/>
      <c r="G55" s="75"/>
      <c r="H55" s="75"/>
      <c r="I55" s="75"/>
      <c r="J55" s="75"/>
      <c r="K55" s="75"/>
      <c r="L55" s="75"/>
      <c r="M55" s="76"/>
      <c r="N55" s="349"/>
      <c r="O55" s="127"/>
    </row>
    <row r="56" spans="1:15" ht="14.25" customHeight="1" x14ac:dyDescent="0.25">
      <c r="A56" s="125" t="s">
        <v>1314</v>
      </c>
      <c r="B56" s="287"/>
      <c r="C56" s="74"/>
      <c r="D56" s="75"/>
      <c r="E56" s="75"/>
      <c r="F56" s="75"/>
      <c r="G56" s="75"/>
      <c r="H56" s="75"/>
      <c r="I56" s="75"/>
      <c r="J56" s="75"/>
      <c r="K56" s="75"/>
      <c r="L56" s="75"/>
      <c r="M56" s="76"/>
      <c r="N56" s="349"/>
      <c r="O56" s="127"/>
    </row>
    <row r="57" spans="1:15" ht="14.25" customHeight="1" x14ac:dyDescent="0.25">
      <c r="A57" s="292" t="s">
        <v>1315</v>
      </c>
      <c r="B57" s="287"/>
      <c r="C57" s="129"/>
      <c r="D57" s="109"/>
      <c r="E57" s="109"/>
      <c r="F57" s="109"/>
      <c r="G57" s="109"/>
      <c r="H57" s="109"/>
      <c r="I57" s="109"/>
      <c r="J57" s="75">
        <v>0</v>
      </c>
      <c r="K57" s="75">
        <v>0</v>
      </c>
      <c r="L57" s="109"/>
      <c r="M57" s="110"/>
      <c r="N57" s="1159"/>
      <c r="O57" s="127"/>
    </row>
    <row r="58" spans="1:15" ht="14.25" customHeight="1" x14ac:dyDescent="0.25">
      <c r="A58" s="293"/>
      <c r="B58" s="287"/>
      <c r="C58" s="142"/>
      <c r="D58" s="143"/>
      <c r="E58" s="143"/>
      <c r="F58" s="143"/>
      <c r="G58" s="143"/>
      <c r="H58" s="143"/>
      <c r="I58" s="143"/>
      <c r="J58" s="144">
        <v>0</v>
      </c>
      <c r="K58" s="144">
        <v>0</v>
      </c>
      <c r="L58" s="143"/>
      <c r="M58" s="112"/>
      <c r="N58" s="1159"/>
      <c r="O58" s="127"/>
    </row>
    <row r="59" spans="1:15" ht="14.25" customHeight="1" x14ac:dyDescent="0.25">
      <c r="A59" s="138" t="s">
        <v>2508</v>
      </c>
      <c r="B59" s="863"/>
      <c r="C59" s="139">
        <v>0</v>
      </c>
      <c r="D59" s="140">
        <v>0</v>
      </c>
      <c r="E59" s="140">
        <v>0</v>
      </c>
      <c r="F59" s="140">
        <v>0</v>
      </c>
      <c r="G59" s="140">
        <v>0</v>
      </c>
      <c r="H59" s="140">
        <v>0</v>
      </c>
      <c r="I59" s="140">
        <v>0</v>
      </c>
      <c r="J59" s="140">
        <v>0</v>
      </c>
      <c r="K59" s="140">
        <v>0</v>
      </c>
      <c r="L59" s="140">
        <v>0</v>
      </c>
      <c r="M59" s="141">
        <v>0</v>
      </c>
      <c r="N59" s="1160"/>
      <c r="O59" s="127"/>
    </row>
    <row r="60" spans="1:15" ht="4.5" customHeight="1" x14ac:dyDescent="0.25">
      <c r="A60" s="138"/>
      <c r="B60" s="287"/>
      <c r="C60" s="74"/>
      <c r="D60" s="75"/>
      <c r="E60" s="75"/>
      <c r="F60" s="75"/>
      <c r="G60" s="75"/>
      <c r="H60" s="75"/>
      <c r="I60" s="75"/>
      <c r="J60" s="75"/>
      <c r="K60" s="75"/>
      <c r="L60" s="75"/>
      <c r="M60" s="76"/>
      <c r="N60" s="349"/>
      <c r="O60" s="127"/>
    </row>
    <row r="61" spans="1:15" ht="12.75" customHeight="1" x14ac:dyDescent="0.25">
      <c r="A61" s="125" t="s">
        <v>594</v>
      </c>
      <c r="B61" s="287"/>
      <c r="C61" s="74"/>
      <c r="D61" s="75"/>
      <c r="E61" s="75"/>
      <c r="F61" s="75"/>
      <c r="G61" s="75"/>
      <c r="H61" s="75"/>
      <c r="I61" s="75"/>
      <c r="J61" s="75"/>
      <c r="K61" s="75"/>
      <c r="L61" s="75"/>
      <c r="M61" s="76"/>
      <c r="N61" s="349"/>
      <c r="O61" s="127"/>
    </row>
    <row r="62" spans="1:15" ht="12.75" customHeight="1" x14ac:dyDescent="0.25">
      <c r="A62" s="30" t="s">
        <v>1316</v>
      </c>
      <c r="B62" s="287"/>
      <c r="C62" s="129">
        <v>394509</v>
      </c>
      <c r="D62" s="109"/>
      <c r="E62" s="109"/>
      <c r="F62" s="109"/>
      <c r="G62" s="109"/>
      <c r="H62" s="109"/>
      <c r="I62" s="1126">
        <v>-7500</v>
      </c>
      <c r="J62" s="75">
        <v>-7500</v>
      </c>
      <c r="K62" s="75">
        <v>387009</v>
      </c>
      <c r="L62" s="109">
        <v>415812.48599999998</v>
      </c>
      <c r="M62" s="110">
        <v>438266.36024399998</v>
      </c>
      <c r="N62" s="1159"/>
      <c r="O62" s="127"/>
    </row>
    <row r="63" spans="1:15" ht="12.75" customHeight="1" x14ac:dyDescent="0.25">
      <c r="A63" s="30" t="s">
        <v>1317</v>
      </c>
      <c r="B63" s="287"/>
      <c r="C63" s="129"/>
      <c r="D63" s="109"/>
      <c r="E63" s="109"/>
      <c r="F63" s="109"/>
      <c r="G63" s="109"/>
      <c r="H63" s="109"/>
      <c r="I63" s="109"/>
      <c r="J63" s="75">
        <v>0</v>
      </c>
      <c r="K63" s="75">
        <v>0</v>
      </c>
      <c r="L63" s="109"/>
      <c r="M63" s="110"/>
      <c r="N63" s="1159"/>
      <c r="O63" s="127"/>
    </row>
    <row r="64" spans="1:15" ht="12.75" customHeight="1" x14ac:dyDescent="0.25">
      <c r="A64" s="30" t="s">
        <v>1318</v>
      </c>
      <c r="B64" s="287"/>
      <c r="C64" s="129"/>
      <c r="D64" s="109"/>
      <c r="E64" s="109"/>
      <c r="F64" s="109"/>
      <c r="G64" s="109"/>
      <c r="H64" s="109"/>
      <c r="I64" s="109"/>
      <c r="J64" s="75">
        <v>0</v>
      </c>
      <c r="K64" s="75">
        <v>0</v>
      </c>
      <c r="L64" s="109"/>
      <c r="M64" s="110"/>
      <c r="N64" s="1159"/>
      <c r="O64" s="127"/>
    </row>
    <row r="65" spans="1:15" ht="12.75" customHeight="1" x14ac:dyDescent="0.25">
      <c r="A65" s="30" t="s">
        <v>1517</v>
      </c>
      <c r="B65" s="287"/>
      <c r="C65" s="129"/>
      <c r="D65" s="109"/>
      <c r="E65" s="109"/>
      <c r="F65" s="109"/>
      <c r="G65" s="109"/>
      <c r="H65" s="109"/>
      <c r="I65" s="109"/>
      <c r="J65" s="75">
        <v>0</v>
      </c>
      <c r="K65" s="75">
        <v>0</v>
      </c>
      <c r="L65" s="109"/>
      <c r="M65" s="110"/>
      <c r="N65" s="1159"/>
      <c r="O65" s="127"/>
    </row>
    <row r="66" spans="1:15" ht="12.75" customHeight="1" x14ac:dyDescent="0.25">
      <c r="A66" s="138" t="s">
        <v>2509</v>
      </c>
      <c r="B66" s="287">
        <v>1</v>
      </c>
      <c r="C66" s="149">
        <v>394509</v>
      </c>
      <c r="D66" s="150">
        <v>0</v>
      </c>
      <c r="E66" s="150">
        <v>0</v>
      </c>
      <c r="F66" s="150">
        <v>0</v>
      </c>
      <c r="G66" s="150">
        <v>0</v>
      </c>
      <c r="H66" s="150">
        <v>0</v>
      </c>
      <c r="I66" s="150">
        <v>-7500</v>
      </c>
      <c r="J66" s="150">
        <v>-7500</v>
      </c>
      <c r="K66" s="150">
        <v>387009</v>
      </c>
      <c r="L66" s="150">
        <v>415812.48599999998</v>
      </c>
      <c r="M66" s="151">
        <v>438266.36024399998</v>
      </c>
      <c r="N66" s="1160"/>
      <c r="O66" s="127"/>
    </row>
    <row r="67" spans="1:15" ht="5.0999999999999996" customHeight="1" x14ac:dyDescent="0.25">
      <c r="A67" s="138"/>
      <c r="B67" s="287"/>
      <c r="C67" s="74"/>
      <c r="D67" s="75"/>
      <c r="E67" s="75"/>
      <c r="F67" s="75"/>
      <c r="G67" s="75"/>
      <c r="H67" s="75"/>
      <c r="I67" s="75"/>
      <c r="J67" s="75"/>
      <c r="K67" s="75"/>
      <c r="L67" s="75"/>
      <c r="M67" s="76"/>
      <c r="N67" s="349"/>
      <c r="O67" s="127"/>
    </row>
    <row r="68" spans="1:15" ht="12.75" customHeight="1" x14ac:dyDescent="0.25">
      <c r="A68" s="125" t="s">
        <v>696</v>
      </c>
      <c r="B68" s="287"/>
      <c r="C68" s="74"/>
      <c r="D68" s="75"/>
      <c r="E68" s="75"/>
      <c r="F68" s="75"/>
      <c r="G68" s="75"/>
      <c r="H68" s="75"/>
      <c r="I68" s="75"/>
      <c r="J68" s="75"/>
      <c r="K68" s="75"/>
      <c r="L68" s="75"/>
      <c r="M68" s="76"/>
      <c r="N68" s="349"/>
      <c r="O68" s="127"/>
    </row>
    <row r="69" spans="1:15" ht="12.75" customHeight="1" x14ac:dyDescent="0.25">
      <c r="A69" s="128" t="s">
        <v>663</v>
      </c>
      <c r="B69" s="287"/>
      <c r="C69" s="129">
        <v>0</v>
      </c>
      <c r="D69" s="109"/>
      <c r="E69" s="109"/>
      <c r="F69" s="109"/>
      <c r="G69" s="109"/>
      <c r="H69" s="109"/>
      <c r="I69" s="109"/>
      <c r="J69" s="75">
        <v>0</v>
      </c>
      <c r="K69" s="75">
        <v>0</v>
      </c>
      <c r="L69" s="109"/>
      <c r="M69" s="110"/>
      <c r="N69" s="1159"/>
      <c r="O69" s="127"/>
    </row>
    <row r="70" spans="1:15" ht="12.75" customHeight="1" x14ac:dyDescent="0.25">
      <c r="A70" s="128" t="s">
        <v>664</v>
      </c>
      <c r="B70" s="287"/>
      <c r="C70" s="129"/>
      <c r="D70" s="109"/>
      <c r="E70" s="109"/>
      <c r="F70" s="109"/>
      <c r="G70" s="109"/>
      <c r="H70" s="109"/>
      <c r="I70" s="109"/>
      <c r="J70" s="75">
        <v>0</v>
      </c>
      <c r="K70" s="75">
        <v>0</v>
      </c>
      <c r="L70" s="109"/>
      <c r="M70" s="110"/>
      <c r="N70" s="1159"/>
      <c r="O70" s="127"/>
    </row>
    <row r="71" spans="1:15" ht="12.75" customHeight="1" x14ac:dyDescent="0.25">
      <c r="A71" s="138" t="s">
        <v>1319</v>
      </c>
      <c r="B71" s="287">
        <v>1</v>
      </c>
      <c r="C71" s="149">
        <v>0</v>
      </c>
      <c r="D71" s="150">
        <v>0</v>
      </c>
      <c r="E71" s="150">
        <v>0</v>
      </c>
      <c r="F71" s="150">
        <v>0</v>
      </c>
      <c r="G71" s="150">
        <v>0</v>
      </c>
      <c r="H71" s="150">
        <v>0</v>
      </c>
      <c r="I71" s="150">
        <v>0</v>
      </c>
      <c r="J71" s="150">
        <v>0</v>
      </c>
      <c r="K71" s="150">
        <v>0</v>
      </c>
      <c r="L71" s="150">
        <v>0</v>
      </c>
      <c r="M71" s="151">
        <v>0</v>
      </c>
      <c r="N71" s="1160"/>
      <c r="O71" s="127"/>
    </row>
    <row r="72" spans="1:15" ht="5.0999999999999996" customHeight="1" x14ac:dyDescent="0.25">
      <c r="A72" s="138"/>
      <c r="B72" s="287"/>
      <c r="C72" s="74"/>
      <c r="D72" s="75"/>
      <c r="E72" s="75"/>
      <c r="F72" s="75"/>
      <c r="G72" s="75"/>
      <c r="H72" s="75"/>
      <c r="I72" s="75"/>
      <c r="J72" s="75"/>
      <c r="K72" s="75"/>
      <c r="L72" s="75"/>
      <c r="M72" s="76"/>
      <c r="N72" s="349"/>
      <c r="O72" s="127"/>
    </row>
    <row r="73" spans="1:15" ht="12.75" customHeight="1" x14ac:dyDescent="0.25">
      <c r="A73" s="125" t="s">
        <v>698</v>
      </c>
      <c r="B73" s="287"/>
      <c r="C73" s="74"/>
      <c r="D73" s="75"/>
      <c r="E73" s="75"/>
      <c r="F73" s="75"/>
      <c r="G73" s="75"/>
      <c r="H73" s="75"/>
      <c r="I73" s="75"/>
      <c r="J73" s="75"/>
      <c r="K73" s="75"/>
      <c r="L73" s="75"/>
      <c r="M73" s="76"/>
      <c r="N73" s="349"/>
      <c r="O73" s="127"/>
    </row>
    <row r="74" spans="1:15" ht="12.75" customHeight="1" x14ac:dyDescent="0.25">
      <c r="A74" s="292" t="s">
        <v>1320</v>
      </c>
      <c r="B74" s="287"/>
      <c r="C74" s="129">
        <v>1020000</v>
      </c>
      <c r="D74" s="109"/>
      <c r="E74" s="109"/>
      <c r="F74" s="109"/>
      <c r="G74" s="109"/>
      <c r="H74" s="109"/>
      <c r="I74" s="109">
        <v>-1020000</v>
      </c>
      <c r="J74" s="75">
        <v>-1020000</v>
      </c>
      <c r="K74" s="75">
        <v>0</v>
      </c>
      <c r="L74" s="109">
        <v>1075080</v>
      </c>
      <c r="M74" s="110">
        <v>1133134.32</v>
      </c>
      <c r="N74" s="1159"/>
      <c r="O74" s="127"/>
    </row>
    <row r="75" spans="1:15" ht="12.75" customHeight="1" x14ac:dyDescent="0.25">
      <c r="A75" s="292"/>
      <c r="B75" s="287"/>
      <c r="C75" s="142"/>
      <c r="D75" s="143"/>
      <c r="E75" s="143"/>
      <c r="F75" s="143"/>
      <c r="G75" s="143"/>
      <c r="H75" s="143"/>
      <c r="I75" s="143"/>
      <c r="J75" s="144">
        <v>0</v>
      </c>
      <c r="K75" s="144">
        <v>0</v>
      </c>
      <c r="L75" s="143"/>
      <c r="M75" s="112"/>
      <c r="N75" s="1159"/>
      <c r="O75" s="127"/>
    </row>
    <row r="76" spans="1:15" ht="12.75" customHeight="1" x14ac:dyDescent="0.25">
      <c r="A76" s="290" t="s">
        <v>1312</v>
      </c>
      <c r="B76" s="287">
        <v>1</v>
      </c>
      <c r="C76" s="139">
        <v>1020000</v>
      </c>
      <c r="D76" s="140">
        <v>0</v>
      </c>
      <c r="E76" s="140">
        <v>0</v>
      </c>
      <c r="F76" s="140">
        <v>0</v>
      </c>
      <c r="G76" s="140">
        <v>0</v>
      </c>
      <c r="H76" s="140">
        <v>0</v>
      </c>
      <c r="I76" s="140">
        <v>-1020000</v>
      </c>
      <c r="J76" s="140">
        <v>-1020000</v>
      </c>
      <c r="K76" s="140">
        <v>0</v>
      </c>
      <c r="L76" s="140">
        <v>1075080</v>
      </c>
      <c r="M76" s="141">
        <v>1133134.32</v>
      </c>
      <c r="N76" s="1160"/>
      <c r="O76" s="127"/>
    </row>
    <row r="77" spans="1:15" ht="12.75" customHeight="1" x14ac:dyDescent="0.25">
      <c r="A77" s="165" t="s">
        <v>1321</v>
      </c>
      <c r="B77" s="287"/>
      <c r="C77" s="74"/>
      <c r="D77" s="75"/>
      <c r="E77" s="75"/>
      <c r="F77" s="75"/>
      <c r="G77" s="75"/>
      <c r="H77" s="75"/>
      <c r="I77" s="75"/>
      <c r="J77" s="75"/>
      <c r="K77" s="75"/>
      <c r="L77" s="75"/>
      <c r="M77" s="76"/>
      <c r="N77" s="349"/>
      <c r="O77" s="127"/>
    </row>
    <row r="78" spans="1:15" ht="12.75" customHeight="1" x14ac:dyDescent="0.25">
      <c r="A78" s="163" t="s">
        <v>663</v>
      </c>
      <c r="B78" s="287"/>
      <c r="C78" s="129"/>
      <c r="D78" s="109"/>
      <c r="E78" s="109"/>
      <c r="F78" s="109"/>
      <c r="G78" s="109"/>
      <c r="H78" s="109"/>
      <c r="I78" s="109"/>
      <c r="J78" s="75">
        <v>0</v>
      </c>
      <c r="K78" s="75">
        <v>0</v>
      </c>
      <c r="L78" s="109"/>
      <c r="M78" s="110"/>
      <c r="N78" s="1159"/>
      <c r="O78" s="127"/>
    </row>
    <row r="79" spans="1:15" ht="12.75" customHeight="1" x14ac:dyDescent="0.25">
      <c r="A79" s="163" t="s">
        <v>664</v>
      </c>
      <c r="B79" s="287"/>
      <c r="C79" s="129"/>
      <c r="D79" s="109"/>
      <c r="E79" s="109"/>
      <c r="F79" s="109"/>
      <c r="G79" s="109"/>
      <c r="H79" s="109"/>
      <c r="I79" s="109"/>
      <c r="J79" s="75">
        <v>0</v>
      </c>
      <c r="K79" s="75">
        <v>0</v>
      </c>
      <c r="L79" s="109"/>
      <c r="M79" s="110"/>
      <c r="N79" s="1159"/>
      <c r="O79" s="127"/>
    </row>
    <row r="80" spans="1:15" ht="12.75" customHeight="1" x14ac:dyDescent="0.25">
      <c r="A80" s="163" t="s">
        <v>1233</v>
      </c>
      <c r="B80" s="287"/>
      <c r="C80" s="129"/>
      <c r="D80" s="109"/>
      <c r="E80" s="109"/>
      <c r="F80" s="109"/>
      <c r="G80" s="109"/>
      <c r="H80" s="109"/>
      <c r="I80" s="109"/>
      <c r="J80" s="75">
        <v>0</v>
      </c>
      <c r="K80" s="75">
        <v>0</v>
      </c>
      <c r="L80" s="109"/>
      <c r="M80" s="110"/>
      <c r="N80" s="1159"/>
      <c r="O80" s="127"/>
    </row>
    <row r="81" spans="1:15" ht="12.75" customHeight="1" x14ac:dyDescent="0.25">
      <c r="A81" s="163" t="s">
        <v>667</v>
      </c>
      <c r="B81" s="287"/>
      <c r="C81" s="129"/>
      <c r="D81" s="109"/>
      <c r="E81" s="109"/>
      <c r="F81" s="109"/>
      <c r="G81" s="109"/>
      <c r="H81" s="109"/>
      <c r="I81" s="109"/>
      <c r="J81" s="75">
        <v>0</v>
      </c>
      <c r="K81" s="75">
        <v>0</v>
      </c>
      <c r="L81" s="109"/>
      <c r="M81" s="110"/>
      <c r="N81" s="1159"/>
      <c r="O81" s="127"/>
    </row>
    <row r="82" spans="1:15" ht="12.75" customHeight="1" x14ac:dyDescent="0.25">
      <c r="A82" s="138" t="s">
        <v>1322</v>
      </c>
      <c r="B82" s="287"/>
      <c r="C82" s="149">
        <v>1020000</v>
      </c>
      <c r="D82" s="150">
        <v>0</v>
      </c>
      <c r="E82" s="150">
        <v>0</v>
      </c>
      <c r="F82" s="150">
        <v>0</v>
      </c>
      <c r="G82" s="150">
        <v>0</v>
      </c>
      <c r="H82" s="150">
        <v>0</v>
      </c>
      <c r="I82" s="150">
        <v>-1020000</v>
      </c>
      <c r="J82" s="150">
        <v>-1020000</v>
      </c>
      <c r="K82" s="150">
        <v>0</v>
      </c>
      <c r="L82" s="150">
        <v>1075080</v>
      </c>
      <c r="M82" s="151">
        <v>1133134.32</v>
      </c>
      <c r="N82" s="1160"/>
      <c r="O82" s="127"/>
    </row>
    <row r="83" spans="1:15" ht="5.0999999999999996" customHeight="1" x14ac:dyDescent="0.25">
      <c r="A83" s="135"/>
      <c r="B83" s="287"/>
      <c r="C83" s="74"/>
      <c r="D83" s="75"/>
      <c r="E83" s="75"/>
      <c r="F83" s="75"/>
      <c r="G83" s="75"/>
      <c r="H83" s="75"/>
      <c r="I83" s="75"/>
      <c r="J83" s="75"/>
      <c r="K83" s="75"/>
      <c r="L83" s="75"/>
      <c r="M83" s="76"/>
      <c r="N83" s="490"/>
      <c r="O83" s="127"/>
    </row>
    <row r="84" spans="1:15" ht="12.75" customHeight="1" x14ac:dyDescent="0.25">
      <c r="A84" s="125" t="s">
        <v>1323</v>
      </c>
      <c r="B84" s="294"/>
      <c r="C84" s="74"/>
      <c r="D84" s="75"/>
      <c r="E84" s="75"/>
      <c r="F84" s="75"/>
      <c r="G84" s="75"/>
      <c r="H84" s="75"/>
      <c r="I84" s="75"/>
      <c r="J84" s="75"/>
      <c r="K84" s="75"/>
      <c r="L84" s="75"/>
      <c r="M84" s="76"/>
      <c r="N84" s="349"/>
      <c r="O84" s="127"/>
    </row>
    <row r="85" spans="1:15" ht="12.75" customHeight="1" x14ac:dyDescent="0.25">
      <c r="A85" s="30" t="s">
        <v>1474</v>
      </c>
      <c r="B85" s="294"/>
      <c r="C85" s="959">
        <v>68500</v>
      </c>
      <c r="D85" s="109"/>
      <c r="E85" s="109"/>
      <c r="F85" s="109"/>
      <c r="G85" s="109"/>
      <c r="H85" s="109"/>
      <c r="I85" s="109">
        <v>-800</v>
      </c>
      <c r="J85" s="75">
        <v>-800</v>
      </c>
      <c r="K85" s="75">
        <v>67700</v>
      </c>
      <c r="L85" s="109">
        <v>72199</v>
      </c>
      <c r="M85" s="110">
        <v>76097.745999999999</v>
      </c>
      <c r="N85" s="1159"/>
      <c r="O85" s="127"/>
    </row>
    <row r="86" spans="1:15" ht="12.75" customHeight="1" x14ac:dyDescent="0.25">
      <c r="A86" s="30" t="s">
        <v>1324</v>
      </c>
      <c r="B86" s="287"/>
      <c r="C86" s="129"/>
      <c r="D86" s="109"/>
      <c r="E86" s="109"/>
      <c r="F86" s="109"/>
      <c r="G86" s="109"/>
      <c r="H86" s="109"/>
      <c r="I86" s="109">
        <v>0</v>
      </c>
      <c r="J86" s="75">
        <v>0</v>
      </c>
      <c r="K86" s="75">
        <v>0</v>
      </c>
      <c r="L86" s="109">
        <v>0</v>
      </c>
      <c r="M86" s="110">
        <v>0</v>
      </c>
      <c r="N86" s="1159"/>
      <c r="O86" s="127"/>
    </row>
    <row r="87" spans="1:15" ht="12.75" customHeight="1" x14ac:dyDescent="0.25">
      <c r="A87" s="30" t="s">
        <v>1325</v>
      </c>
      <c r="B87" s="287"/>
      <c r="C87" s="129">
        <v>3000</v>
      </c>
      <c r="D87" s="109"/>
      <c r="E87" s="109"/>
      <c r="F87" s="109"/>
      <c r="G87" s="109"/>
      <c r="H87" s="109"/>
      <c r="I87" s="109">
        <v>-3000</v>
      </c>
      <c r="J87" s="75">
        <v>-3000</v>
      </c>
      <c r="K87" s="75">
        <v>0</v>
      </c>
      <c r="L87" s="109">
        <v>0</v>
      </c>
      <c r="M87" s="110">
        <v>0</v>
      </c>
      <c r="N87" s="1159"/>
      <c r="O87" s="127"/>
    </row>
    <row r="88" spans="1:15" ht="12.75" customHeight="1" x14ac:dyDescent="0.25">
      <c r="A88" s="30" t="s">
        <v>1326</v>
      </c>
      <c r="B88" s="287"/>
      <c r="C88" s="129"/>
      <c r="D88" s="109"/>
      <c r="E88" s="109"/>
      <c r="F88" s="109"/>
      <c r="G88" s="109"/>
      <c r="H88" s="109"/>
      <c r="I88" s="109">
        <v>0</v>
      </c>
      <c r="J88" s="75">
        <v>0</v>
      </c>
      <c r="K88" s="75">
        <v>0</v>
      </c>
      <c r="L88" s="109">
        <v>0</v>
      </c>
      <c r="M88" s="110">
        <v>0</v>
      </c>
      <c r="N88" s="1159"/>
      <c r="O88" s="127"/>
    </row>
    <row r="89" spans="1:15" ht="12.75" customHeight="1" x14ac:dyDescent="0.25">
      <c r="A89" s="30" t="s">
        <v>1327</v>
      </c>
      <c r="B89" s="287"/>
      <c r="C89" s="129">
        <v>535000</v>
      </c>
      <c r="D89" s="109"/>
      <c r="E89" s="109"/>
      <c r="F89" s="109"/>
      <c r="G89" s="109"/>
      <c r="H89" s="109"/>
      <c r="I89" s="109">
        <v>0</v>
      </c>
      <c r="J89" s="75">
        <v>0</v>
      </c>
      <c r="K89" s="75">
        <v>535000</v>
      </c>
      <c r="L89" s="109">
        <v>563890</v>
      </c>
      <c r="M89" s="110">
        <v>594340.06000000006</v>
      </c>
      <c r="N89" s="1159"/>
      <c r="O89" s="127"/>
    </row>
    <row r="90" spans="1:15" ht="12.75" customHeight="1" x14ac:dyDescent="0.25">
      <c r="A90" s="30" t="s">
        <v>2415</v>
      </c>
      <c r="B90" s="287"/>
      <c r="C90" s="129">
        <v>120000</v>
      </c>
      <c r="D90" s="109"/>
      <c r="E90" s="109"/>
      <c r="F90" s="109"/>
      <c r="G90" s="109"/>
      <c r="H90" s="109"/>
      <c r="I90" s="109">
        <v>-20000</v>
      </c>
      <c r="J90" s="75">
        <v>-20000</v>
      </c>
      <c r="K90" s="75">
        <v>100000</v>
      </c>
      <c r="L90" s="109">
        <v>126480</v>
      </c>
      <c r="M90" s="110">
        <v>133309.92000000001</v>
      </c>
      <c r="N90" s="1159"/>
      <c r="O90" s="127"/>
    </row>
    <row r="91" spans="1:15" ht="12.75" customHeight="1" x14ac:dyDescent="0.25">
      <c r="A91" s="30" t="s">
        <v>2410</v>
      </c>
      <c r="B91" s="287"/>
      <c r="C91" s="129">
        <v>940000</v>
      </c>
      <c r="D91" s="109"/>
      <c r="E91" s="109"/>
      <c r="F91" s="109"/>
      <c r="G91" s="109"/>
      <c r="H91" s="109"/>
      <c r="I91" s="109">
        <v>0</v>
      </c>
      <c r="J91" s="75">
        <v>0</v>
      </c>
      <c r="K91" s="75">
        <v>940000</v>
      </c>
      <c r="L91" s="109">
        <v>0</v>
      </c>
      <c r="M91" s="110">
        <v>0</v>
      </c>
      <c r="N91" s="1159"/>
      <c r="O91" s="127"/>
    </row>
    <row r="92" spans="1:15" ht="12.75" customHeight="1" x14ac:dyDescent="0.25">
      <c r="A92" s="30" t="s">
        <v>2428</v>
      </c>
      <c r="B92" s="287"/>
      <c r="C92" s="129">
        <v>14509172</v>
      </c>
      <c r="D92" s="109"/>
      <c r="E92" s="109"/>
      <c r="F92" s="109"/>
      <c r="G92" s="109"/>
      <c r="H92" s="109"/>
      <c r="I92" s="109">
        <v>0</v>
      </c>
      <c r="J92" s="75">
        <v>0</v>
      </c>
      <c r="K92" s="75">
        <v>14509172</v>
      </c>
      <c r="L92" s="109">
        <v>15292667.288000001</v>
      </c>
      <c r="M92" s="110">
        <v>16118471.321552001</v>
      </c>
      <c r="N92" s="1159"/>
      <c r="O92" s="127"/>
    </row>
    <row r="93" spans="1:15" ht="12.75" customHeight="1" x14ac:dyDescent="0.25">
      <c r="A93" s="30" t="s">
        <v>2427</v>
      </c>
      <c r="B93" s="287"/>
      <c r="C93" s="129">
        <v>7910482</v>
      </c>
      <c r="D93" s="109"/>
      <c r="E93" s="109"/>
      <c r="F93" s="109"/>
      <c r="G93" s="109"/>
      <c r="H93" s="109"/>
      <c r="I93" s="109">
        <v>0</v>
      </c>
      <c r="J93" s="75">
        <v>0</v>
      </c>
      <c r="K93" s="75">
        <v>7910482</v>
      </c>
      <c r="L93" s="109">
        <v>301962.56800000003</v>
      </c>
      <c r="M93" s="110">
        <v>318268.54667200003</v>
      </c>
      <c r="N93" s="1159"/>
      <c r="O93" s="127"/>
    </row>
    <row r="94" spans="1:15" ht="12.75" customHeight="1" x14ac:dyDescent="0.25">
      <c r="A94" s="30" t="s">
        <v>2426</v>
      </c>
      <c r="B94" s="287"/>
      <c r="C94" s="129">
        <v>286492</v>
      </c>
      <c r="D94" s="109"/>
      <c r="E94" s="109"/>
      <c r="F94" s="109"/>
      <c r="G94" s="109"/>
      <c r="H94" s="109"/>
      <c r="I94" s="109">
        <v>3050859</v>
      </c>
      <c r="J94" s="75">
        <v>3050859</v>
      </c>
      <c r="K94" s="75">
        <v>3337351</v>
      </c>
      <c r="L94" s="109">
        <v>8337648.0279999999</v>
      </c>
      <c r="M94" s="110">
        <v>8787881.0215119999</v>
      </c>
      <c r="N94" s="1159"/>
      <c r="O94" s="127"/>
    </row>
    <row r="95" spans="1:15" ht="12.75" customHeight="1" x14ac:dyDescent="0.25">
      <c r="A95" s="30" t="s">
        <v>2418</v>
      </c>
      <c r="B95" s="287"/>
      <c r="C95" s="129">
        <v>91550</v>
      </c>
      <c r="D95" s="109"/>
      <c r="E95" s="109"/>
      <c r="F95" s="109"/>
      <c r="G95" s="109"/>
      <c r="H95" s="109"/>
      <c r="I95" s="109">
        <v>39950</v>
      </c>
      <c r="J95" s="75">
        <v>39950</v>
      </c>
      <c r="K95" s="75">
        <v>131500</v>
      </c>
      <c r="L95" s="109">
        <v>96493.7</v>
      </c>
      <c r="M95" s="110">
        <v>101704.35980000001</v>
      </c>
      <c r="N95" s="1159"/>
      <c r="O95" s="127"/>
    </row>
    <row r="96" spans="1:15" ht="12.75" customHeight="1" x14ac:dyDescent="0.25">
      <c r="A96" s="30" t="s">
        <v>2421</v>
      </c>
      <c r="B96" s="287"/>
      <c r="C96" s="129">
        <v>50855</v>
      </c>
      <c r="D96" s="109"/>
      <c r="E96" s="109"/>
      <c r="F96" s="109"/>
      <c r="G96" s="109"/>
      <c r="H96" s="109"/>
      <c r="I96" s="109">
        <v>0</v>
      </c>
      <c r="J96" s="75">
        <v>0</v>
      </c>
      <c r="K96" s="75">
        <v>50855</v>
      </c>
      <c r="L96" s="109">
        <v>0</v>
      </c>
      <c r="M96" s="110">
        <v>0</v>
      </c>
      <c r="N96" s="1159"/>
      <c r="O96" s="127"/>
    </row>
    <row r="97" spans="1:15" ht="12.75" customHeight="1" x14ac:dyDescent="0.25">
      <c r="A97" s="30" t="s">
        <v>2417</v>
      </c>
      <c r="B97" s="287"/>
      <c r="C97" s="129">
        <v>250000</v>
      </c>
      <c r="D97" s="109"/>
      <c r="E97" s="109"/>
      <c r="F97" s="109"/>
      <c r="G97" s="109"/>
      <c r="H97" s="109"/>
      <c r="I97" s="109">
        <v>0</v>
      </c>
      <c r="J97" s="75">
        <v>0</v>
      </c>
      <c r="K97" s="75">
        <v>250000</v>
      </c>
      <c r="L97" s="109">
        <v>263500</v>
      </c>
      <c r="M97" s="110">
        <v>277729</v>
      </c>
      <c r="N97" s="1159"/>
      <c r="O97" s="127"/>
    </row>
    <row r="98" spans="1:15" ht="12.75" customHeight="1" x14ac:dyDescent="0.25">
      <c r="A98" s="30" t="s">
        <v>2423</v>
      </c>
      <c r="B98" s="287"/>
      <c r="C98" s="129">
        <v>50000</v>
      </c>
      <c r="D98" s="109"/>
      <c r="E98" s="109"/>
      <c r="F98" s="109"/>
      <c r="G98" s="109"/>
      <c r="H98" s="109"/>
      <c r="I98" s="109">
        <v>-20000</v>
      </c>
      <c r="J98" s="75">
        <v>-20000</v>
      </c>
      <c r="K98" s="75">
        <v>30000</v>
      </c>
      <c r="L98" s="109">
        <v>52700</v>
      </c>
      <c r="M98" s="110">
        <v>55545.8</v>
      </c>
      <c r="N98" s="1159"/>
      <c r="O98" s="127"/>
    </row>
    <row r="99" spans="1:15" ht="12.75" customHeight="1" x14ac:dyDescent="0.25">
      <c r="A99" s="30" t="s">
        <v>2430</v>
      </c>
      <c r="B99" s="287"/>
      <c r="C99" s="129">
        <v>1250000</v>
      </c>
      <c r="D99" s="109"/>
      <c r="E99" s="109"/>
      <c r="F99" s="109"/>
      <c r="G99" s="109"/>
      <c r="H99" s="109"/>
      <c r="I99" s="109">
        <v>0</v>
      </c>
      <c r="J99" s="75">
        <v>0</v>
      </c>
      <c r="K99" s="75">
        <v>1250000</v>
      </c>
      <c r="L99" s="109">
        <v>1317500</v>
      </c>
      <c r="M99" s="110">
        <v>1388645</v>
      </c>
      <c r="N99" s="1159"/>
      <c r="O99" s="127"/>
    </row>
    <row r="100" spans="1:15" ht="12.75" customHeight="1" x14ac:dyDescent="0.25">
      <c r="A100" s="30" t="s">
        <v>2412</v>
      </c>
      <c r="B100" s="287"/>
      <c r="C100" s="129">
        <v>451396</v>
      </c>
      <c r="D100" s="109"/>
      <c r="E100" s="109"/>
      <c r="F100" s="109"/>
      <c r="G100" s="109"/>
      <c r="H100" s="109"/>
      <c r="I100" s="109">
        <v>0</v>
      </c>
      <c r="J100" s="75">
        <v>0</v>
      </c>
      <c r="K100" s="75">
        <v>451396</v>
      </c>
      <c r="L100" s="109">
        <v>475771.38400000002</v>
      </c>
      <c r="M100" s="110">
        <v>501463.03873600002</v>
      </c>
      <c r="N100" s="1159"/>
      <c r="O100" s="127"/>
    </row>
    <row r="101" spans="1:15" ht="12.75" customHeight="1" x14ac:dyDescent="0.25">
      <c r="A101" s="30" t="s">
        <v>2413</v>
      </c>
      <c r="B101" s="287"/>
      <c r="C101" s="129">
        <v>670896</v>
      </c>
      <c r="D101" s="109"/>
      <c r="E101" s="109"/>
      <c r="F101" s="109"/>
      <c r="G101" s="109"/>
      <c r="H101" s="109"/>
      <c r="I101" s="109">
        <v>0</v>
      </c>
      <c r="J101" s="75">
        <v>0</v>
      </c>
      <c r="K101" s="75">
        <v>670896</v>
      </c>
      <c r="L101" s="109">
        <v>707124.38400000008</v>
      </c>
      <c r="M101" s="110">
        <v>745309.10073600011</v>
      </c>
      <c r="N101" s="1159"/>
      <c r="O101" s="127"/>
    </row>
    <row r="102" spans="1:15" ht="12.75" customHeight="1" x14ac:dyDescent="0.25">
      <c r="A102" s="30" t="s">
        <v>2408</v>
      </c>
      <c r="B102" s="287"/>
      <c r="C102" s="129">
        <v>590000</v>
      </c>
      <c r="D102" s="109"/>
      <c r="E102" s="109"/>
      <c r="F102" s="109"/>
      <c r="G102" s="109"/>
      <c r="H102" s="109"/>
      <c r="I102" s="109">
        <v>451555</v>
      </c>
      <c r="J102" s="75">
        <v>451555</v>
      </c>
      <c r="K102" s="75">
        <v>1041555</v>
      </c>
      <c r="L102" s="109">
        <v>621860</v>
      </c>
      <c r="M102" s="110">
        <v>655440.44000000018</v>
      </c>
      <c r="N102" s="1159"/>
      <c r="O102" s="127"/>
    </row>
    <row r="103" spans="1:15" ht="12.75" customHeight="1" x14ac:dyDescent="0.25">
      <c r="A103" s="30" t="s">
        <v>2432</v>
      </c>
      <c r="B103" s="287"/>
      <c r="C103" s="129">
        <v>2300000</v>
      </c>
      <c r="D103" s="109"/>
      <c r="E103" s="109"/>
      <c r="F103" s="109"/>
      <c r="G103" s="109"/>
      <c r="H103" s="109"/>
      <c r="I103" s="109">
        <v>0</v>
      </c>
      <c r="J103" s="75">
        <v>0</v>
      </c>
      <c r="K103" s="75">
        <v>2300000</v>
      </c>
      <c r="L103" s="109">
        <v>2424200</v>
      </c>
      <c r="M103" s="110">
        <v>2555106.8000000003</v>
      </c>
      <c r="N103" s="1159"/>
      <c r="O103" s="127"/>
    </row>
    <row r="104" spans="1:15" ht="12.75" customHeight="1" x14ac:dyDescent="0.25">
      <c r="A104" s="30" t="s">
        <v>2199</v>
      </c>
      <c r="B104" s="287"/>
      <c r="C104" s="129">
        <v>240700</v>
      </c>
      <c r="D104" s="109"/>
      <c r="E104" s="109"/>
      <c r="F104" s="109"/>
      <c r="G104" s="109"/>
      <c r="H104" s="109"/>
      <c r="I104" s="109">
        <v>-25000</v>
      </c>
      <c r="J104" s="75">
        <v>-25000</v>
      </c>
      <c r="K104" s="75">
        <v>215700</v>
      </c>
      <c r="L104" s="109">
        <v>253697.8</v>
      </c>
      <c r="M104" s="110">
        <v>267397.48120000004</v>
      </c>
      <c r="N104" s="1159"/>
      <c r="O104" s="127"/>
    </row>
    <row r="105" spans="1:15" ht="12.75" customHeight="1" x14ac:dyDescent="0.25">
      <c r="A105" s="30" t="s">
        <v>2431</v>
      </c>
      <c r="B105" s="287"/>
      <c r="C105" s="129">
        <v>353902</v>
      </c>
      <c r="D105" s="109"/>
      <c r="E105" s="109"/>
      <c r="F105" s="109"/>
      <c r="G105" s="109"/>
      <c r="H105" s="109"/>
      <c r="I105" s="109">
        <v>0</v>
      </c>
      <c r="J105" s="75">
        <v>0</v>
      </c>
      <c r="K105" s="75">
        <v>353902</v>
      </c>
      <c r="L105" s="109">
        <v>373012.70800000004</v>
      </c>
      <c r="M105" s="110">
        <v>393155.39423200005</v>
      </c>
      <c r="N105" s="1159"/>
      <c r="O105" s="127"/>
    </row>
    <row r="106" spans="1:15" ht="12.75" customHeight="1" x14ac:dyDescent="0.25">
      <c r="A106" s="30" t="s">
        <v>2409</v>
      </c>
      <c r="B106" s="287"/>
      <c r="C106" s="129">
        <v>218200</v>
      </c>
      <c r="D106" s="109"/>
      <c r="E106" s="109"/>
      <c r="F106" s="109"/>
      <c r="G106" s="109"/>
      <c r="H106" s="109"/>
      <c r="I106" s="109">
        <v>9300</v>
      </c>
      <c r="J106" s="75">
        <v>9300</v>
      </c>
      <c r="K106" s="75">
        <v>227500</v>
      </c>
      <c r="L106" s="109">
        <v>229982.8</v>
      </c>
      <c r="M106" s="110">
        <v>242401.87119999999</v>
      </c>
      <c r="N106" s="1159"/>
      <c r="O106" s="127"/>
    </row>
    <row r="107" spans="1:15" ht="12.75" customHeight="1" x14ac:dyDescent="0.25">
      <c r="A107" s="30" t="s">
        <v>2411</v>
      </c>
      <c r="B107" s="287"/>
      <c r="C107" s="129">
        <v>274500</v>
      </c>
      <c r="D107" s="109"/>
      <c r="E107" s="109"/>
      <c r="F107" s="109"/>
      <c r="G107" s="109"/>
      <c r="H107" s="109"/>
      <c r="I107" s="109">
        <v>0</v>
      </c>
      <c r="J107" s="75">
        <v>0</v>
      </c>
      <c r="K107" s="75">
        <v>274500</v>
      </c>
      <c r="L107" s="109">
        <v>289323</v>
      </c>
      <c r="M107" s="110">
        <v>304946.44200000004</v>
      </c>
      <c r="N107" s="1159"/>
      <c r="O107" s="127"/>
    </row>
    <row r="108" spans="1:15" ht="12.75" customHeight="1" x14ac:dyDescent="0.25">
      <c r="A108" s="30" t="s">
        <v>2422</v>
      </c>
      <c r="B108" s="287"/>
      <c r="C108" s="129">
        <v>1922625</v>
      </c>
      <c r="D108" s="109"/>
      <c r="E108" s="109"/>
      <c r="F108" s="109"/>
      <c r="G108" s="109"/>
      <c r="H108" s="109"/>
      <c r="I108" s="109">
        <v>33995</v>
      </c>
      <c r="J108" s="75">
        <v>33995</v>
      </c>
      <c r="K108" s="75">
        <v>1956620</v>
      </c>
      <c r="L108" s="109">
        <v>2051048.0819999999</v>
      </c>
      <c r="M108" s="110">
        <v>2188078.9010040001</v>
      </c>
      <c r="N108" s="1159"/>
      <c r="O108" s="127"/>
    </row>
    <row r="109" spans="1:15" ht="12.75" customHeight="1" x14ac:dyDescent="0.25">
      <c r="A109" s="30" t="s">
        <v>2414</v>
      </c>
      <c r="B109" s="287"/>
      <c r="C109" s="129">
        <v>380000</v>
      </c>
      <c r="D109" s="109"/>
      <c r="E109" s="109"/>
      <c r="F109" s="109"/>
      <c r="G109" s="109"/>
      <c r="H109" s="109"/>
      <c r="I109" s="109">
        <v>-210000</v>
      </c>
      <c r="J109" s="75">
        <v>-210000</v>
      </c>
      <c r="K109" s="75">
        <v>170000</v>
      </c>
      <c r="L109" s="109">
        <v>400520</v>
      </c>
      <c r="M109" s="110">
        <v>422148.08</v>
      </c>
      <c r="N109" s="1159"/>
      <c r="O109" s="127"/>
    </row>
    <row r="110" spans="1:15" ht="12.75" customHeight="1" x14ac:dyDescent="0.25">
      <c r="A110" s="30" t="s">
        <v>2416</v>
      </c>
      <c r="B110" s="287"/>
      <c r="C110" s="129">
        <v>84150</v>
      </c>
      <c r="D110" s="109"/>
      <c r="E110" s="109"/>
      <c r="F110" s="109"/>
      <c r="G110" s="109"/>
      <c r="H110" s="109"/>
      <c r="I110" s="109">
        <v>10000</v>
      </c>
      <c r="J110" s="75">
        <v>10000</v>
      </c>
      <c r="K110" s="75">
        <v>94150</v>
      </c>
      <c r="L110" s="109">
        <v>88694.1</v>
      </c>
      <c r="M110" s="110">
        <v>93483.581399999995</v>
      </c>
      <c r="N110" s="1159"/>
      <c r="O110" s="127"/>
    </row>
    <row r="111" spans="1:15" ht="12.75" customHeight="1" x14ac:dyDescent="0.25">
      <c r="A111" s="30" t="s">
        <v>2429</v>
      </c>
      <c r="B111" s="287"/>
      <c r="C111" s="129">
        <v>159575</v>
      </c>
      <c r="D111" s="109"/>
      <c r="E111" s="109"/>
      <c r="F111" s="109"/>
      <c r="G111" s="109"/>
      <c r="H111" s="109"/>
      <c r="I111" s="109">
        <v>0</v>
      </c>
      <c r="J111" s="75">
        <v>0</v>
      </c>
      <c r="K111" s="75">
        <v>159575</v>
      </c>
      <c r="L111" s="109">
        <v>168192.05000000002</v>
      </c>
      <c r="M111" s="110">
        <v>177274.42070000002</v>
      </c>
      <c r="N111" s="1159"/>
      <c r="O111" s="127"/>
    </row>
    <row r="112" spans="1:15" ht="12.75" customHeight="1" x14ac:dyDescent="0.25">
      <c r="A112" s="30" t="s">
        <v>2419</v>
      </c>
      <c r="B112" s="287"/>
      <c r="C112" s="129">
        <v>200000</v>
      </c>
      <c r="D112" s="109"/>
      <c r="E112" s="109"/>
      <c r="F112" s="109"/>
      <c r="G112" s="109"/>
      <c r="H112" s="109"/>
      <c r="I112" s="109">
        <v>0</v>
      </c>
      <c r="J112" s="75">
        <v>0</v>
      </c>
      <c r="K112" s="75">
        <v>200000</v>
      </c>
      <c r="L112" s="109">
        <v>210800</v>
      </c>
      <c r="M112" s="110">
        <v>222183.2</v>
      </c>
      <c r="N112" s="1159"/>
      <c r="O112" s="127"/>
    </row>
    <row r="113" spans="1:15" ht="12.75" customHeight="1" x14ac:dyDescent="0.25">
      <c r="A113" s="30" t="s">
        <v>2425</v>
      </c>
      <c r="B113" s="287"/>
      <c r="C113" s="129">
        <v>185377</v>
      </c>
      <c r="D113" s="109"/>
      <c r="E113" s="109"/>
      <c r="F113" s="109"/>
      <c r="G113" s="109"/>
      <c r="H113" s="109"/>
      <c r="I113" s="109">
        <v>0</v>
      </c>
      <c r="J113" s="75">
        <v>0</v>
      </c>
      <c r="K113" s="75">
        <v>185377</v>
      </c>
      <c r="L113" s="109">
        <v>195387.35800000001</v>
      </c>
      <c r="M113" s="110">
        <v>205938.27533200002</v>
      </c>
      <c r="N113" s="1159"/>
      <c r="O113" s="127"/>
    </row>
    <row r="114" spans="1:15" ht="12.75" customHeight="1" x14ac:dyDescent="0.25">
      <c r="A114" s="30" t="s">
        <v>2330</v>
      </c>
      <c r="B114" s="287"/>
      <c r="C114" s="129"/>
      <c r="D114" s="109"/>
      <c r="E114" s="109"/>
      <c r="F114" s="109"/>
      <c r="G114" s="109"/>
      <c r="H114" s="109"/>
      <c r="I114" s="109">
        <v>1000</v>
      </c>
      <c r="J114" s="75">
        <v>1000</v>
      </c>
      <c r="K114" s="75">
        <v>1000</v>
      </c>
      <c r="L114" s="109">
        <v>0</v>
      </c>
      <c r="M114" s="110">
        <v>0</v>
      </c>
      <c r="N114" s="1159"/>
      <c r="O114" s="127"/>
    </row>
    <row r="115" spans="1:15" ht="12.75" customHeight="1" x14ac:dyDescent="0.25">
      <c r="A115" s="30" t="s">
        <v>2225</v>
      </c>
      <c r="B115" s="287"/>
      <c r="C115" s="129"/>
      <c r="D115" s="109"/>
      <c r="E115" s="109"/>
      <c r="F115" s="109"/>
      <c r="G115" s="109"/>
      <c r="H115" s="109"/>
      <c r="I115" s="109">
        <v>933000</v>
      </c>
      <c r="J115" s="75">
        <v>933000</v>
      </c>
      <c r="K115" s="75">
        <v>933000</v>
      </c>
      <c r="L115" s="109"/>
      <c r="M115" s="110"/>
      <c r="N115" s="1159"/>
      <c r="O115" s="127"/>
    </row>
    <row r="116" spans="1:15" ht="12.75" customHeight="1" x14ac:dyDescent="0.25">
      <c r="A116" s="128" t="s">
        <v>1328</v>
      </c>
      <c r="B116" s="287" t="s">
        <v>1329</v>
      </c>
      <c r="C116" s="129">
        <v>1284762</v>
      </c>
      <c r="D116" s="109"/>
      <c r="E116" s="109"/>
      <c r="F116" s="109"/>
      <c r="G116" s="109"/>
      <c r="H116" s="109"/>
      <c r="I116" s="109">
        <v>943963</v>
      </c>
      <c r="J116" s="75">
        <v>943963</v>
      </c>
      <c r="K116" s="75">
        <v>2228725</v>
      </c>
      <c r="L116" s="945">
        <v>1226975.4180000001</v>
      </c>
      <c r="M116" s="946">
        <v>1293070.090572</v>
      </c>
      <c r="N116" s="1159"/>
      <c r="O116" s="127"/>
    </row>
    <row r="117" spans="1:15" ht="12.75" customHeight="1" x14ac:dyDescent="0.25">
      <c r="A117" s="295" t="s">
        <v>1330</v>
      </c>
      <c r="B117" s="20">
        <v>1</v>
      </c>
      <c r="C117" s="156">
        <v>35381134</v>
      </c>
      <c r="D117" s="116">
        <v>0</v>
      </c>
      <c r="E117" s="116">
        <v>0</v>
      </c>
      <c r="F117" s="116">
        <v>0</v>
      </c>
      <c r="G117" s="116">
        <v>0</v>
      </c>
      <c r="H117" s="116">
        <v>0</v>
      </c>
      <c r="I117" s="116">
        <v>5194822</v>
      </c>
      <c r="J117" s="116">
        <v>5195622</v>
      </c>
      <c r="K117" s="116">
        <v>40508256</v>
      </c>
      <c r="L117" s="116">
        <v>36141629.667999998</v>
      </c>
      <c r="M117" s="117">
        <v>38119389.892647997</v>
      </c>
      <c r="N117" s="1160"/>
      <c r="O117" s="127"/>
    </row>
    <row r="118" spans="1:15" ht="12.75" customHeight="1" x14ac:dyDescent="0.25">
      <c r="A118" s="157" t="s">
        <v>549</v>
      </c>
      <c r="B118" s="93"/>
      <c r="C118" s="96"/>
      <c r="D118" s="96"/>
      <c r="E118" s="96"/>
      <c r="F118" s="96"/>
      <c r="G118" s="96"/>
      <c r="H118" s="96"/>
      <c r="I118" s="96"/>
      <c r="J118" s="96"/>
      <c r="K118" s="96"/>
      <c r="L118" s="96"/>
      <c r="M118" s="96"/>
      <c r="N118" s="94"/>
      <c r="O118" s="127"/>
    </row>
    <row r="119" spans="1:15" ht="12.75" customHeight="1" x14ac:dyDescent="0.25">
      <c r="A119" s="99" t="s">
        <v>1335</v>
      </c>
      <c r="B119" s="93"/>
      <c r="C119" s="96"/>
      <c r="D119" s="96"/>
      <c r="E119" s="96"/>
      <c r="F119" s="96"/>
      <c r="G119" s="96"/>
      <c r="H119" s="96"/>
      <c r="I119" s="96"/>
      <c r="J119" s="96"/>
      <c r="K119" s="96"/>
      <c r="L119" s="96">
        <v>162.00000000745058</v>
      </c>
      <c r="M119" s="96">
        <v>332.74800001084805</v>
      </c>
      <c r="N119" s="96"/>
    </row>
    <row r="120" spans="1:15" ht="12.75" customHeight="1" x14ac:dyDescent="0.25">
      <c r="A120" s="99" t="s">
        <v>1336</v>
      </c>
      <c r="B120" s="93"/>
      <c r="C120" s="96"/>
      <c r="D120" s="96"/>
      <c r="E120" s="96"/>
      <c r="F120" s="96"/>
      <c r="G120" s="96"/>
      <c r="H120" s="96"/>
      <c r="I120" s="96"/>
      <c r="J120" s="96"/>
      <c r="K120" s="96"/>
      <c r="L120" s="96"/>
      <c r="M120" s="96"/>
      <c r="N120" s="96"/>
    </row>
    <row r="121" spans="1:15" ht="12.75" customHeight="1" x14ac:dyDescent="0.25">
      <c r="A121" s="99" t="s">
        <v>1337</v>
      </c>
      <c r="B121" s="93"/>
      <c r="C121" s="96"/>
      <c r="D121" s="96"/>
      <c r="E121" s="96"/>
      <c r="F121" s="96"/>
      <c r="G121" s="96"/>
      <c r="H121" s="96"/>
      <c r="I121" s="96"/>
      <c r="J121" s="96"/>
      <c r="K121" s="96"/>
      <c r="L121" s="96"/>
      <c r="M121" s="96"/>
      <c r="N121" s="96"/>
    </row>
    <row r="122" spans="1:15" ht="12.75" customHeight="1" x14ac:dyDescent="0.25">
      <c r="A122" s="99" t="s">
        <v>1338</v>
      </c>
      <c r="B122" s="93"/>
      <c r="C122" s="96"/>
      <c r="D122" s="96"/>
      <c r="E122" s="96"/>
      <c r="F122" s="96"/>
      <c r="G122" s="96"/>
      <c r="H122" s="96"/>
      <c r="I122" s="96"/>
      <c r="J122" s="96"/>
      <c r="K122" s="96"/>
      <c r="L122" s="96"/>
      <c r="M122" s="96"/>
      <c r="N122" s="96"/>
    </row>
    <row r="123" spans="1:15" ht="12.75" customHeight="1" x14ac:dyDescent="0.25">
      <c r="A123" s="99" t="s">
        <v>1339</v>
      </c>
      <c r="B123" s="93"/>
      <c r="C123" s="96"/>
      <c r="D123" s="96"/>
      <c r="E123" s="96"/>
      <c r="F123" s="96"/>
      <c r="G123" s="96"/>
      <c r="H123" s="96"/>
      <c r="I123" s="96"/>
      <c r="J123" s="96"/>
      <c r="K123" s="96"/>
      <c r="L123" s="96"/>
      <c r="M123" s="96"/>
      <c r="N123" s="96"/>
    </row>
    <row r="124" spans="1:15" ht="12.75" customHeight="1" x14ac:dyDescent="0.25">
      <c r="A124" s="99" t="s">
        <v>164</v>
      </c>
      <c r="B124" s="99"/>
      <c r="C124" s="99"/>
      <c r="D124" s="99"/>
      <c r="E124" s="99"/>
      <c r="F124" s="99"/>
      <c r="G124" s="99"/>
      <c r="H124" s="99"/>
      <c r="I124" s="99"/>
      <c r="J124" s="99"/>
      <c r="K124" s="99"/>
      <c r="L124" s="99"/>
      <c r="M124" s="99"/>
      <c r="N124" s="99"/>
      <c r="O124" s="54"/>
    </row>
    <row r="125" spans="1:15" ht="24.95" customHeight="1" x14ac:dyDescent="0.25">
      <c r="A125" s="1209" t="s">
        <v>1340</v>
      </c>
      <c r="B125" s="1209"/>
      <c r="C125" s="1209"/>
      <c r="D125" s="1209"/>
      <c r="E125" s="1209"/>
      <c r="F125" s="1209"/>
      <c r="G125" s="1209"/>
      <c r="H125" s="1209"/>
      <c r="I125" s="1209"/>
      <c r="J125" s="1209"/>
      <c r="K125" s="1209"/>
      <c r="L125" s="1209"/>
      <c r="M125" s="1209"/>
      <c r="N125" s="98"/>
      <c r="O125" s="54"/>
    </row>
    <row r="126" spans="1:15" ht="12.75" customHeight="1" x14ac:dyDescent="0.25">
      <c r="A126" s="99" t="s">
        <v>1341</v>
      </c>
      <c r="B126" s="99"/>
      <c r="C126" s="99"/>
      <c r="D126" s="99"/>
      <c r="E126" s="99"/>
      <c r="F126" s="99"/>
      <c r="G126" s="99"/>
      <c r="H126" s="99"/>
      <c r="I126" s="99"/>
      <c r="J126" s="99"/>
      <c r="K126" s="99"/>
      <c r="L126" s="99"/>
      <c r="M126" s="99"/>
      <c r="N126" s="99"/>
      <c r="O126" s="54"/>
    </row>
    <row r="127" spans="1:15" ht="12.75" customHeight="1" x14ac:dyDescent="0.25">
      <c r="A127" s="99" t="s">
        <v>1342</v>
      </c>
      <c r="B127" s="99"/>
      <c r="C127" s="99"/>
      <c r="D127" s="99"/>
      <c r="E127" s="99"/>
      <c r="F127" s="99"/>
      <c r="G127" s="99"/>
      <c r="H127" s="99"/>
      <c r="I127" s="99"/>
      <c r="J127" s="99"/>
      <c r="K127" s="99"/>
      <c r="L127" s="99"/>
      <c r="M127" s="99"/>
      <c r="N127" s="99"/>
      <c r="O127" s="54"/>
    </row>
    <row r="128" spans="1:15" ht="12.75" customHeight="1" x14ac:dyDescent="0.25">
      <c r="A128" s="99" t="s">
        <v>1343</v>
      </c>
      <c r="B128" s="93"/>
      <c r="C128" s="96"/>
      <c r="D128" s="96"/>
      <c r="E128" s="96"/>
      <c r="F128" s="96"/>
      <c r="G128" s="96"/>
      <c r="H128" s="96"/>
      <c r="I128" s="96"/>
      <c r="J128" s="96"/>
      <c r="K128" s="96"/>
      <c r="L128" s="96"/>
      <c r="M128" s="96"/>
      <c r="N128" s="96"/>
      <c r="O128" s="53"/>
    </row>
    <row r="129" spans="1:15" ht="38.25" customHeight="1" x14ac:dyDescent="0.25">
      <c r="A129" s="1209" t="s">
        <v>1356</v>
      </c>
      <c r="B129" s="1209"/>
      <c r="C129" s="1209"/>
      <c r="D129" s="1209"/>
      <c r="E129" s="1209"/>
      <c r="F129" s="1209"/>
      <c r="G129" s="1209"/>
      <c r="H129" s="1209"/>
      <c r="I129" s="1209"/>
      <c r="J129" s="1209"/>
      <c r="K129" s="1209"/>
      <c r="L129" s="1209"/>
      <c r="M129" s="1209"/>
      <c r="N129" s="98"/>
      <c r="O129" s="53"/>
    </row>
    <row r="130" spans="1:15" ht="12.75" customHeight="1" x14ac:dyDescent="0.25">
      <c r="A130" s="99" t="s">
        <v>1357</v>
      </c>
      <c r="B130" s="93"/>
      <c r="C130" s="96"/>
      <c r="D130" s="96"/>
      <c r="E130" s="96"/>
      <c r="F130" s="96"/>
      <c r="G130" s="96"/>
      <c r="H130" s="96"/>
      <c r="I130" s="96"/>
      <c r="J130" s="96"/>
      <c r="K130" s="96"/>
      <c r="L130" s="96"/>
      <c r="M130" s="96"/>
      <c r="N130" s="96"/>
      <c r="O130" s="53"/>
    </row>
    <row r="131" spans="1:15" ht="12.75" customHeight="1" x14ac:dyDescent="0.25">
      <c r="A131" s="99" t="s">
        <v>1358</v>
      </c>
      <c r="B131" s="100"/>
      <c r="C131" s="100"/>
      <c r="D131" s="100"/>
      <c r="E131" s="100"/>
      <c r="F131" s="100"/>
      <c r="G131" s="100"/>
      <c r="H131" s="100"/>
      <c r="I131" s="100"/>
      <c r="J131" s="100"/>
      <c r="K131" s="100"/>
      <c r="L131" s="100"/>
      <c r="M131" s="100"/>
      <c r="N131" s="100"/>
      <c r="O131" s="54"/>
    </row>
    <row r="132" spans="1:15" ht="11.25" customHeight="1" x14ac:dyDescent="0.25">
      <c r="B132" s="5"/>
    </row>
    <row r="133" spans="1:15" ht="11.25" customHeight="1" x14ac:dyDescent="0.25">
      <c r="B133" s="5"/>
    </row>
    <row r="134" spans="1:15" ht="11.25" customHeight="1" x14ac:dyDescent="0.25">
      <c r="B134" s="5"/>
    </row>
    <row r="135" spans="1:15" ht="11.25" customHeight="1" x14ac:dyDescent="0.25">
      <c r="B135" s="5"/>
    </row>
    <row r="136" spans="1:15" ht="11.25" customHeight="1" x14ac:dyDescent="0.25">
      <c r="B136" s="5"/>
    </row>
    <row r="137" spans="1:15" ht="11.25" customHeight="1" x14ac:dyDescent="0.25">
      <c r="B137" s="5"/>
    </row>
    <row r="138" spans="1:15" ht="11.25" customHeight="1" x14ac:dyDescent="0.25">
      <c r="B138" s="5"/>
    </row>
    <row r="139" spans="1:15" ht="11.25" customHeight="1" x14ac:dyDescent="0.25">
      <c r="B139" s="5"/>
    </row>
    <row r="140" spans="1:15" ht="11.25" customHeight="1" x14ac:dyDescent="0.25">
      <c r="B140" s="5"/>
    </row>
    <row r="141" spans="1:15" ht="11.25" customHeight="1" x14ac:dyDescent="0.25">
      <c r="B141" s="5"/>
    </row>
    <row r="142" spans="1:15" ht="11.25" customHeight="1" x14ac:dyDescent="0.25">
      <c r="B142" s="5"/>
    </row>
    <row r="143" spans="1:15" ht="11.25" customHeight="1" x14ac:dyDescent="0.25">
      <c r="B143" s="5"/>
    </row>
    <row r="144" spans="1:15" ht="11.25" customHeight="1" x14ac:dyDescent="0.25">
      <c r="B144" s="5"/>
    </row>
    <row r="145" spans="2:2" ht="11.25" customHeight="1" x14ac:dyDescent="0.25">
      <c r="B145" s="5"/>
    </row>
    <row r="146" spans="2:2" ht="11.25" customHeight="1" x14ac:dyDescent="0.25">
      <c r="B146" s="5"/>
    </row>
    <row r="147" spans="2:2" ht="11.25" customHeight="1" x14ac:dyDescent="0.25">
      <c r="B147" s="5"/>
    </row>
    <row r="148" spans="2:2" ht="11.25" customHeight="1" x14ac:dyDescent="0.25">
      <c r="B148" s="5"/>
    </row>
    <row r="149" spans="2:2" ht="11.25" customHeight="1" x14ac:dyDescent="0.25">
      <c r="B149" s="5"/>
    </row>
    <row r="150" spans="2:2" ht="11.25" customHeight="1" x14ac:dyDescent="0.25">
      <c r="B150" s="5"/>
    </row>
    <row r="151" spans="2:2" ht="11.25" customHeight="1" x14ac:dyDescent="0.25">
      <c r="B151" s="5"/>
    </row>
    <row r="152" spans="2:2" ht="11.25" customHeight="1" x14ac:dyDescent="0.25">
      <c r="B152" s="5"/>
    </row>
    <row r="153" spans="2:2" ht="11.25" customHeight="1" x14ac:dyDescent="0.25">
      <c r="B153" s="5"/>
    </row>
    <row r="154" spans="2:2" ht="11.25" customHeight="1" x14ac:dyDescent="0.25">
      <c r="B154" s="5"/>
    </row>
    <row r="155" spans="2:2" ht="11.25" customHeight="1" x14ac:dyDescent="0.25">
      <c r="B155" s="5"/>
    </row>
    <row r="156" spans="2:2" ht="11.25" customHeight="1" x14ac:dyDescent="0.25">
      <c r="B156" s="5"/>
    </row>
    <row r="157" spans="2:2" ht="11.25" customHeight="1" x14ac:dyDescent="0.25">
      <c r="B157" s="5"/>
    </row>
    <row r="158" spans="2:2" ht="11.25" customHeight="1" x14ac:dyDescent="0.25">
      <c r="B158" s="5"/>
    </row>
    <row r="159" spans="2:2" ht="11.25" customHeight="1" x14ac:dyDescent="0.25">
      <c r="B159" s="5"/>
    </row>
    <row r="160" spans="2:2" ht="11.25" customHeight="1" x14ac:dyDescent="0.25">
      <c r="B160" s="5"/>
    </row>
    <row r="161" spans="2:2" ht="11.25" customHeight="1" x14ac:dyDescent="0.25">
      <c r="B161" s="5"/>
    </row>
    <row r="162" spans="2:2" ht="11.25" customHeight="1" x14ac:dyDescent="0.25">
      <c r="B162" s="5"/>
    </row>
    <row r="163" spans="2:2" ht="11.25" customHeight="1" x14ac:dyDescent="0.25">
      <c r="B163" s="5"/>
    </row>
    <row r="164" spans="2:2" ht="11.25" customHeight="1" x14ac:dyDescent="0.25">
      <c r="B164" s="5"/>
    </row>
    <row r="165" spans="2:2" ht="11.25" customHeight="1" x14ac:dyDescent="0.25">
      <c r="B165" s="5"/>
    </row>
    <row r="166" spans="2:2" ht="11.25" customHeight="1" x14ac:dyDescent="0.25">
      <c r="B166" s="5"/>
    </row>
    <row r="167" spans="2:2" ht="11.25" customHeight="1" x14ac:dyDescent="0.25">
      <c r="B167" s="5"/>
    </row>
    <row r="168" spans="2:2" ht="11.25" customHeight="1" x14ac:dyDescent="0.25">
      <c r="B168" s="5"/>
    </row>
    <row r="169" spans="2:2" ht="11.25" customHeight="1" x14ac:dyDescent="0.25">
      <c r="B169" s="5"/>
    </row>
    <row r="170" spans="2:2" ht="11.25" customHeight="1" x14ac:dyDescent="0.25">
      <c r="B170" s="5"/>
    </row>
    <row r="171" spans="2:2" ht="11.25" customHeight="1" x14ac:dyDescent="0.25">
      <c r="B171" s="5"/>
    </row>
    <row r="172" spans="2:2" ht="11.25" customHeight="1" x14ac:dyDescent="0.25">
      <c r="B172" s="5"/>
    </row>
    <row r="173" spans="2:2" ht="11.25" customHeight="1" x14ac:dyDescent="0.25">
      <c r="B173" s="5"/>
    </row>
    <row r="174" spans="2:2" ht="11.25" customHeight="1" x14ac:dyDescent="0.25">
      <c r="B174" s="5"/>
    </row>
    <row r="175" spans="2:2" ht="11.25" customHeight="1" x14ac:dyDescent="0.25">
      <c r="B175" s="5"/>
    </row>
    <row r="176" spans="2:2" ht="11.25" customHeight="1" x14ac:dyDescent="0.25">
      <c r="B176" s="5"/>
    </row>
    <row r="177" spans="2:2" ht="11.25" customHeight="1" x14ac:dyDescent="0.25">
      <c r="B177" s="5"/>
    </row>
    <row r="178" spans="2:2" ht="11.25" customHeight="1" x14ac:dyDescent="0.25">
      <c r="B178" s="5"/>
    </row>
    <row r="179" spans="2:2" ht="11.25" customHeight="1" x14ac:dyDescent="0.25">
      <c r="B179" s="5"/>
    </row>
    <row r="180" spans="2:2" ht="11.25" customHeight="1" x14ac:dyDescent="0.25">
      <c r="B180" s="5"/>
    </row>
    <row r="181" spans="2:2" ht="11.25" customHeight="1" x14ac:dyDescent="0.25">
      <c r="B181" s="5"/>
    </row>
    <row r="182" spans="2:2" ht="11.25" customHeight="1" x14ac:dyDescent="0.25">
      <c r="B182" s="5"/>
    </row>
    <row r="183" spans="2:2" ht="11.25" customHeight="1" x14ac:dyDescent="0.25">
      <c r="B183" s="5"/>
    </row>
    <row r="184" spans="2:2" ht="11.25" customHeight="1" x14ac:dyDescent="0.25">
      <c r="B184" s="5"/>
    </row>
    <row r="185" spans="2:2" ht="11.25" customHeight="1" x14ac:dyDescent="0.25">
      <c r="B185" s="5"/>
    </row>
    <row r="186" spans="2:2" ht="11.25" customHeight="1" x14ac:dyDescent="0.25">
      <c r="B186" s="5"/>
    </row>
    <row r="187" spans="2:2" x14ac:dyDescent="0.25">
      <c r="B187" s="5"/>
    </row>
    <row r="188" spans="2:2" x14ac:dyDescent="0.25">
      <c r="B188" s="5"/>
    </row>
    <row r="189" spans="2:2" x14ac:dyDescent="0.25">
      <c r="B189" s="5"/>
    </row>
    <row r="190" spans="2:2" x14ac:dyDescent="0.25">
      <c r="B190" s="5"/>
    </row>
    <row r="191" spans="2:2" x14ac:dyDescent="0.25">
      <c r="B191" s="5"/>
    </row>
    <row r="192" spans="2:2" x14ac:dyDescent="0.25">
      <c r="B192" s="5"/>
    </row>
    <row r="193" spans="2:2" x14ac:dyDescent="0.25">
      <c r="B193" s="5"/>
    </row>
    <row r="194" spans="2:2" x14ac:dyDescent="0.25">
      <c r="B194" s="5"/>
    </row>
    <row r="195" spans="2:2" x14ac:dyDescent="0.25">
      <c r="B195" s="5"/>
    </row>
    <row r="196" spans="2:2" x14ac:dyDescent="0.25">
      <c r="B196" s="5"/>
    </row>
    <row r="197" spans="2:2" x14ac:dyDescent="0.25">
      <c r="B197" s="5"/>
    </row>
    <row r="198" spans="2:2" x14ac:dyDescent="0.25">
      <c r="B198" s="5"/>
    </row>
    <row r="199" spans="2:2" x14ac:dyDescent="0.25">
      <c r="B199" s="5"/>
    </row>
    <row r="200" spans="2:2" x14ac:dyDescent="0.25">
      <c r="B200" s="5"/>
    </row>
    <row r="201" spans="2:2" x14ac:dyDescent="0.25">
      <c r="B201" s="5"/>
    </row>
    <row r="202" spans="2:2" x14ac:dyDescent="0.25">
      <c r="B202" s="5"/>
    </row>
    <row r="203" spans="2:2" x14ac:dyDescent="0.25">
      <c r="B203" s="5"/>
    </row>
    <row r="204" spans="2:2" x14ac:dyDescent="0.25">
      <c r="B204" s="5"/>
    </row>
    <row r="205" spans="2:2" x14ac:dyDescent="0.25">
      <c r="B205" s="5"/>
    </row>
    <row r="206" spans="2:2" x14ac:dyDescent="0.25">
      <c r="B206" s="5"/>
    </row>
    <row r="207" spans="2:2" x14ac:dyDescent="0.25">
      <c r="B207" s="5"/>
    </row>
    <row r="208" spans="2:2" x14ac:dyDescent="0.25">
      <c r="B208" s="5"/>
    </row>
    <row r="209" spans="2:2" x14ac:dyDescent="0.25">
      <c r="B209" s="5"/>
    </row>
    <row r="210" spans="2:2" x14ac:dyDescent="0.25">
      <c r="B210" s="5"/>
    </row>
    <row r="211" spans="2:2" x14ac:dyDescent="0.25">
      <c r="B211" s="5"/>
    </row>
    <row r="212" spans="2:2" x14ac:dyDescent="0.25">
      <c r="B212" s="5"/>
    </row>
    <row r="213" spans="2:2" x14ac:dyDescent="0.25">
      <c r="B213" s="5"/>
    </row>
    <row r="214" spans="2:2" x14ac:dyDescent="0.25">
      <c r="B214" s="5"/>
    </row>
    <row r="215" spans="2:2" x14ac:dyDescent="0.25">
      <c r="B215" s="5"/>
    </row>
    <row r="216" spans="2:2" x14ac:dyDescent="0.25">
      <c r="B216" s="5"/>
    </row>
    <row r="217" spans="2:2" x14ac:dyDescent="0.25">
      <c r="B217" s="5"/>
    </row>
    <row r="218" spans="2:2" x14ac:dyDescent="0.25">
      <c r="B218" s="5"/>
    </row>
    <row r="219" spans="2:2" x14ac:dyDescent="0.25">
      <c r="B219" s="5"/>
    </row>
    <row r="220" spans="2:2" x14ac:dyDescent="0.25">
      <c r="B220" s="5"/>
    </row>
    <row r="221" spans="2:2" x14ac:dyDescent="0.25">
      <c r="B221" s="5"/>
    </row>
    <row r="222" spans="2:2" x14ac:dyDescent="0.25">
      <c r="B222" s="5"/>
    </row>
    <row r="223" spans="2:2" x14ac:dyDescent="0.25">
      <c r="B223" s="5"/>
    </row>
    <row r="224" spans="2:2" x14ac:dyDescent="0.25">
      <c r="B224" s="5"/>
    </row>
    <row r="225" spans="2:2" x14ac:dyDescent="0.25">
      <c r="B225" s="5"/>
    </row>
    <row r="226" spans="2:2" x14ac:dyDescent="0.25">
      <c r="B226" s="5"/>
    </row>
    <row r="227" spans="2:2" x14ac:dyDescent="0.25">
      <c r="B227" s="5"/>
    </row>
    <row r="228" spans="2:2" x14ac:dyDescent="0.25">
      <c r="B228" s="5"/>
    </row>
    <row r="229" spans="2:2" x14ac:dyDescent="0.25">
      <c r="B229" s="5"/>
    </row>
    <row r="230" spans="2:2" x14ac:dyDescent="0.25">
      <c r="B230" s="5"/>
    </row>
    <row r="231" spans="2:2" x14ac:dyDescent="0.25">
      <c r="B231" s="5"/>
    </row>
    <row r="232" spans="2:2" x14ac:dyDescent="0.25">
      <c r="B232" s="5"/>
    </row>
    <row r="233" spans="2:2" x14ac:dyDescent="0.25">
      <c r="B233" s="5"/>
    </row>
  </sheetData>
  <sheetProtection sheet="1" objects="1" scenarios="1"/>
  <mergeCells count="5">
    <mergeCell ref="A129:M129"/>
    <mergeCell ref="A125:M125"/>
    <mergeCell ref="A2:A4"/>
    <mergeCell ref="B2:B4"/>
    <mergeCell ref="C2:K2"/>
  </mergeCells>
  <phoneticPr fontId="3" type="noConversion"/>
  <dataValidations count="1">
    <dataValidation type="decimal" allowBlank="1" showInputMessage="1" showErrorMessage="1" sqref="C85">
      <formula1>-999999999999999</formula1>
      <formula2>99999999999999</formula2>
    </dataValidation>
  </dataValidations>
  <printOptions horizontalCentered="1"/>
  <pageMargins left="0.35" right="0.14000000000000001" top="0.77" bottom="0.6" header="0.51181102362204722" footer="0.51"/>
  <pageSetup paperSize="9" scale="75" orientation="portrait"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2">
    <tabColor indexed="42"/>
    <pageSetUpPr fitToPage="1"/>
  </sheetPr>
  <dimension ref="A1:O91"/>
  <sheetViews>
    <sheetView showGridLines="0" workbookViewId="0">
      <pane xSplit="2" ySplit="5" topLeftCell="C6" activePane="bottomRight" state="frozen"/>
      <selection activeCell="M17" sqref="M17:M63"/>
      <selection pane="topRight" activeCell="M17" sqref="M17:M63"/>
      <selection pane="bottomLeft" activeCell="M17" sqref="M17:M63"/>
      <selection pane="bottomRight" activeCell="L17" sqref="L17:M17"/>
    </sheetView>
  </sheetViews>
  <sheetFormatPr defaultRowHeight="12.75" x14ac:dyDescent="0.25"/>
  <cols>
    <col min="1" max="1" width="34.140625" style="5" bestFit="1" customWidth="1"/>
    <col min="2" max="2" width="3.140625" style="58" customWidth="1"/>
    <col min="3" max="13" width="8.7109375" style="5" customWidth="1"/>
    <col min="14" max="14" width="9.85546875" style="1161"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
        <v>2510</v>
      </c>
      <c r="B1" s="5"/>
      <c r="C1" s="58"/>
    </row>
    <row r="2" spans="1:14" ht="38.25" x14ac:dyDescent="0.25">
      <c r="A2" s="1213" t="s">
        <v>250</v>
      </c>
      <c r="B2" s="1213" t="s">
        <v>332</v>
      </c>
      <c r="C2" s="1210" t="s">
        <v>2483</v>
      </c>
      <c r="D2" s="1211"/>
      <c r="E2" s="1211"/>
      <c r="F2" s="1211"/>
      <c r="G2" s="1211"/>
      <c r="H2" s="1211"/>
      <c r="I2" s="1211"/>
      <c r="J2" s="1211"/>
      <c r="K2" s="1211"/>
      <c r="L2" s="103" t="s">
        <v>2484</v>
      </c>
      <c r="M2" s="61" t="s">
        <v>2485</v>
      </c>
    </row>
    <row r="3" spans="1:14" ht="25.5" x14ac:dyDescent="0.25">
      <c r="A3" s="1214"/>
      <c r="B3" s="1214"/>
      <c r="C3" s="62" t="s">
        <v>313</v>
      </c>
      <c r="D3" s="10" t="s">
        <v>384</v>
      </c>
      <c r="E3" s="10" t="s">
        <v>378</v>
      </c>
      <c r="F3" s="10" t="s">
        <v>380</v>
      </c>
      <c r="G3" s="10" t="s">
        <v>382</v>
      </c>
      <c r="H3" s="10" t="s">
        <v>386</v>
      </c>
      <c r="I3" s="11" t="s">
        <v>376</v>
      </c>
      <c r="J3" s="11" t="s">
        <v>388</v>
      </c>
      <c r="K3" s="11" t="s">
        <v>243</v>
      </c>
      <c r="L3" s="11" t="s">
        <v>243</v>
      </c>
      <c r="M3" s="13" t="s">
        <v>243</v>
      </c>
    </row>
    <row r="4" spans="1:14" x14ac:dyDescent="0.25">
      <c r="A4" s="1214"/>
      <c r="B4" s="1214"/>
      <c r="C4" s="65"/>
      <c r="D4" s="15">
        <v>4</v>
      </c>
      <c r="E4" s="15">
        <v>5</v>
      </c>
      <c r="F4" s="15">
        <v>6</v>
      </c>
      <c r="G4" s="15">
        <v>7</v>
      </c>
      <c r="H4" s="15">
        <v>8</v>
      </c>
      <c r="I4" s="15">
        <v>9</v>
      </c>
      <c r="J4" s="15">
        <v>10</v>
      </c>
      <c r="K4" s="15">
        <v>11</v>
      </c>
      <c r="L4" s="15"/>
      <c r="M4" s="17"/>
    </row>
    <row r="5" spans="1:14" x14ac:dyDescent="0.25">
      <c r="A5" s="66" t="s">
        <v>637</v>
      </c>
      <c r="B5" s="104"/>
      <c r="C5" s="67" t="s">
        <v>577</v>
      </c>
      <c r="D5" s="68" t="s">
        <v>578</v>
      </c>
      <c r="E5" s="68" t="s">
        <v>579</v>
      </c>
      <c r="F5" s="69" t="s">
        <v>580</v>
      </c>
      <c r="G5" s="69" t="s">
        <v>581</v>
      </c>
      <c r="H5" s="69" t="s">
        <v>582</v>
      </c>
      <c r="I5" s="70" t="s">
        <v>583</v>
      </c>
      <c r="J5" s="70" t="s">
        <v>584</v>
      </c>
      <c r="K5" s="70" t="s">
        <v>585</v>
      </c>
      <c r="L5" s="70"/>
      <c r="M5" s="71"/>
    </row>
    <row r="6" spans="1:14" x14ac:dyDescent="0.25">
      <c r="A6" s="296" t="s">
        <v>721</v>
      </c>
      <c r="B6" s="297"/>
      <c r="C6" s="298"/>
      <c r="D6" s="287"/>
      <c r="E6" s="287"/>
      <c r="F6" s="299"/>
      <c r="G6" s="299"/>
      <c r="H6" s="299"/>
      <c r="I6" s="300"/>
      <c r="J6" s="300"/>
      <c r="K6" s="300"/>
      <c r="L6" s="300"/>
      <c r="M6" s="301"/>
      <c r="N6" s="1162"/>
    </row>
    <row r="7" spans="1:14" ht="12.75" customHeight="1" x14ac:dyDescent="0.25">
      <c r="A7" s="125" t="s">
        <v>739</v>
      </c>
      <c r="B7" s="73"/>
      <c r="C7" s="74"/>
      <c r="D7" s="75"/>
      <c r="E7" s="75"/>
      <c r="F7" s="75"/>
      <c r="G7" s="75"/>
      <c r="H7" s="75"/>
      <c r="I7" s="75"/>
      <c r="J7" s="75"/>
      <c r="K7" s="75"/>
      <c r="L7" s="75"/>
      <c r="M7" s="76"/>
      <c r="N7" s="1162"/>
    </row>
    <row r="8" spans="1:14" ht="12.75" customHeight="1" x14ac:dyDescent="0.25">
      <c r="A8" s="128" t="s">
        <v>1359</v>
      </c>
      <c r="B8" s="73"/>
      <c r="C8" s="129">
        <v>1356000</v>
      </c>
      <c r="D8" s="109"/>
      <c r="E8" s="109"/>
      <c r="F8" s="109"/>
      <c r="G8" s="109"/>
      <c r="H8" s="109"/>
      <c r="I8" s="109">
        <v>3.6299999998882413</v>
      </c>
      <c r="J8" s="75">
        <v>3.6299999998882413</v>
      </c>
      <c r="K8" s="75">
        <v>1356003.63</v>
      </c>
      <c r="L8" s="109">
        <v>1356000</v>
      </c>
      <c r="M8" s="110">
        <v>1356000</v>
      </c>
      <c r="N8" s="1162"/>
    </row>
    <row r="9" spans="1:14" ht="12.75" customHeight="1" x14ac:dyDescent="0.25">
      <c r="A9" s="128" t="s">
        <v>782</v>
      </c>
      <c r="B9" s="73"/>
      <c r="C9" s="129"/>
      <c r="D9" s="109"/>
      <c r="E9" s="109"/>
      <c r="F9" s="109"/>
      <c r="G9" s="109"/>
      <c r="H9" s="109"/>
      <c r="I9" s="109"/>
      <c r="J9" s="75">
        <v>0</v>
      </c>
      <c r="K9" s="75">
        <v>0</v>
      </c>
      <c r="L9" s="109"/>
      <c r="M9" s="110"/>
      <c r="N9" s="1162"/>
    </row>
    <row r="10" spans="1:14" ht="12.75" customHeight="1" x14ac:dyDescent="0.25">
      <c r="A10" s="138" t="s">
        <v>2511</v>
      </c>
      <c r="B10" s="73">
        <v>1</v>
      </c>
      <c r="C10" s="302">
        <v>1356000</v>
      </c>
      <c r="D10" s="150">
        <v>0</v>
      </c>
      <c r="E10" s="150">
        <v>0</v>
      </c>
      <c r="F10" s="150">
        <v>0</v>
      </c>
      <c r="G10" s="150">
        <v>0</v>
      </c>
      <c r="H10" s="150">
        <v>0</v>
      </c>
      <c r="I10" s="150">
        <v>3.6299999998882413</v>
      </c>
      <c r="J10" s="150">
        <v>3.6299999998882413</v>
      </c>
      <c r="K10" s="150">
        <v>1356003.63</v>
      </c>
      <c r="L10" s="150">
        <v>1356000</v>
      </c>
      <c r="M10" s="151">
        <v>1356000</v>
      </c>
      <c r="N10" s="1162"/>
    </row>
    <row r="11" spans="1:14" ht="12.75" customHeight="1" x14ac:dyDescent="0.25">
      <c r="A11" s="125" t="s">
        <v>740</v>
      </c>
      <c r="B11" s="73"/>
      <c r="C11" s="74"/>
      <c r="D11" s="75"/>
      <c r="E11" s="75"/>
      <c r="F11" s="75"/>
      <c r="G11" s="75"/>
      <c r="H11" s="75"/>
      <c r="I11" s="75"/>
      <c r="J11" s="75"/>
      <c r="K11" s="75"/>
      <c r="L11" s="75"/>
      <c r="M11" s="76"/>
      <c r="N11" s="1162"/>
    </row>
    <row r="12" spans="1:14" ht="12.75" customHeight="1" x14ac:dyDescent="0.25">
      <c r="A12" s="128" t="s">
        <v>740</v>
      </c>
      <c r="B12" s="73"/>
      <c r="C12" s="129"/>
      <c r="D12" s="109"/>
      <c r="E12" s="109"/>
      <c r="F12" s="109"/>
      <c r="G12" s="109"/>
      <c r="H12" s="109"/>
      <c r="I12" s="109">
        <v>390231.58</v>
      </c>
      <c r="J12" s="75">
        <v>390231.58</v>
      </c>
      <c r="K12" s="75">
        <v>390231.58</v>
      </c>
      <c r="L12" s="109">
        <v>413645.47480000003</v>
      </c>
      <c r="M12" s="110">
        <v>438464.20328800008</v>
      </c>
      <c r="N12" s="1162"/>
    </row>
    <row r="13" spans="1:14" ht="12.75" customHeight="1" x14ac:dyDescent="0.25">
      <c r="A13" s="128" t="s">
        <v>1360</v>
      </c>
      <c r="B13" s="73"/>
      <c r="C13" s="74">
        <v>0</v>
      </c>
      <c r="D13" s="75">
        <v>0</v>
      </c>
      <c r="E13" s="75">
        <v>0</v>
      </c>
      <c r="F13" s="75">
        <v>0</v>
      </c>
      <c r="G13" s="75">
        <v>0</v>
      </c>
      <c r="H13" s="75">
        <v>0</v>
      </c>
      <c r="I13" s="75">
        <v>0</v>
      </c>
      <c r="J13" s="75">
        <v>0</v>
      </c>
      <c r="K13" s="75">
        <v>0</v>
      </c>
      <c r="L13" s="75">
        <v>0</v>
      </c>
      <c r="M13" s="76">
        <v>0</v>
      </c>
      <c r="N13" s="1162"/>
    </row>
    <row r="14" spans="1:14" ht="12.75" customHeight="1" x14ac:dyDescent="0.25">
      <c r="A14" s="138" t="s">
        <v>2512</v>
      </c>
      <c r="B14" s="73">
        <v>1</v>
      </c>
      <c r="C14" s="302">
        <v>0</v>
      </c>
      <c r="D14" s="150">
        <v>0</v>
      </c>
      <c r="E14" s="150">
        <v>0</v>
      </c>
      <c r="F14" s="150">
        <v>0</v>
      </c>
      <c r="G14" s="150">
        <v>0</v>
      </c>
      <c r="H14" s="150">
        <v>0</v>
      </c>
      <c r="I14" s="150">
        <v>390231.58</v>
      </c>
      <c r="J14" s="150">
        <v>390231.58</v>
      </c>
      <c r="K14" s="150">
        <v>390231.58</v>
      </c>
      <c r="L14" s="150">
        <v>413645.47480000003</v>
      </c>
      <c r="M14" s="151">
        <v>438464.20328800008</v>
      </c>
      <c r="N14" s="1162"/>
    </row>
    <row r="15" spans="1:14" ht="12.75" customHeight="1" x14ac:dyDescent="0.25">
      <c r="A15" s="125" t="s">
        <v>1361</v>
      </c>
      <c r="B15" s="73"/>
      <c r="C15" s="74"/>
      <c r="D15" s="75"/>
      <c r="E15" s="75"/>
      <c r="F15" s="75"/>
      <c r="G15" s="75"/>
      <c r="H15" s="75"/>
      <c r="I15" s="75"/>
      <c r="J15" s="75"/>
      <c r="K15" s="75"/>
      <c r="L15" s="75"/>
      <c r="M15" s="76"/>
      <c r="N15" s="1162"/>
    </row>
    <row r="16" spans="1:14" ht="12.75" customHeight="1" x14ac:dyDescent="0.25">
      <c r="A16" s="128" t="s">
        <v>1362</v>
      </c>
      <c r="B16" s="73"/>
      <c r="C16" s="129"/>
      <c r="D16" s="109"/>
      <c r="E16" s="109"/>
      <c r="F16" s="109"/>
      <c r="G16" s="109"/>
      <c r="H16" s="109"/>
      <c r="I16" s="109">
        <v>281529.15999999997</v>
      </c>
      <c r="J16" s="75">
        <v>281529.15999999997</v>
      </c>
      <c r="K16" s="75">
        <v>281529.15999999997</v>
      </c>
      <c r="L16" s="1176">
        <v>0</v>
      </c>
      <c r="M16" s="1177">
        <v>0</v>
      </c>
      <c r="N16" s="1162"/>
    </row>
    <row r="17" spans="1:15" ht="12.75" customHeight="1" x14ac:dyDescent="0.25">
      <c r="A17" s="128" t="s">
        <v>1363</v>
      </c>
      <c r="B17" s="73"/>
      <c r="C17" s="129"/>
      <c r="D17" s="109"/>
      <c r="E17" s="109"/>
      <c r="F17" s="109"/>
      <c r="G17" s="109"/>
      <c r="H17" s="109"/>
      <c r="I17" s="109"/>
      <c r="J17" s="75">
        <v>0</v>
      </c>
      <c r="K17" s="75">
        <v>0</v>
      </c>
      <c r="L17" s="945">
        <v>0</v>
      </c>
      <c r="M17" s="946">
        <v>0</v>
      </c>
      <c r="N17" s="1162"/>
    </row>
    <row r="18" spans="1:15" ht="12.75" customHeight="1" x14ac:dyDescent="0.25">
      <c r="A18" s="128" t="s">
        <v>1364</v>
      </c>
      <c r="B18" s="73"/>
      <c r="C18" s="129"/>
      <c r="D18" s="109"/>
      <c r="E18" s="109"/>
      <c r="F18" s="109"/>
      <c r="G18" s="109"/>
      <c r="H18" s="109"/>
      <c r="I18" s="109">
        <v>-281529.15999999997</v>
      </c>
      <c r="J18" s="75">
        <v>-281529.15999999997</v>
      </c>
      <c r="K18" s="75">
        <v>-281529.15999999997</v>
      </c>
      <c r="L18" s="109"/>
      <c r="M18" s="110"/>
      <c r="N18" s="1162"/>
    </row>
    <row r="19" spans="1:15" ht="12.75" customHeight="1" x14ac:dyDescent="0.25">
      <c r="A19" s="138" t="s">
        <v>1365</v>
      </c>
      <c r="B19" s="73"/>
      <c r="C19" s="302">
        <v>0</v>
      </c>
      <c r="D19" s="150">
        <v>0</v>
      </c>
      <c r="E19" s="150">
        <v>0</v>
      </c>
      <c r="F19" s="150">
        <v>0</v>
      </c>
      <c r="G19" s="150">
        <v>0</v>
      </c>
      <c r="H19" s="150">
        <v>0</v>
      </c>
      <c r="I19" s="150">
        <v>0</v>
      </c>
      <c r="J19" s="150">
        <v>0</v>
      </c>
      <c r="K19" s="150">
        <v>0</v>
      </c>
      <c r="L19" s="150">
        <v>0</v>
      </c>
      <c r="M19" s="151">
        <v>0</v>
      </c>
      <c r="N19" s="1162"/>
    </row>
    <row r="20" spans="1:15" ht="12.75" customHeight="1" x14ac:dyDescent="0.25">
      <c r="A20" s="125" t="s">
        <v>1366</v>
      </c>
      <c r="B20" s="73"/>
      <c r="C20" s="74"/>
      <c r="D20" s="75"/>
      <c r="E20" s="75"/>
      <c r="F20" s="75"/>
      <c r="G20" s="75"/>
      <c r="H20" s="75"/>
      <c r="I20" s="75"/>
      <c r="J20" s="75"/>
      <c r="K20" s="75"/>
      <c r="L20" s="75"/>
      <c r="M20" s="76"/>
      <c r="N20" s="1162"/>
    </row>
    <row r="21" spans="1:15" ht="12.75" customHeight="1" x14ac:dyDescent="0.25">
      <c r="A21" s="30" t="s">
        <v>1367</v>
      </c>
      <c r="B21" s="73"/>
      <c r="C21" s="129">
        <v>9309424.8499999996</v>
      </c>
      <c r="D21" s="109"/>
      <c r="E21" s="109"/>
      <c r="F21" s="109"/>
      <c r="G21" s="109"/>
      <c r="H21" s="109"/>
      <c r="I21" s="109">
        <v>-952028.87999999989</v>
      </c>
      <c r="J21" s="75">
        <v>-952028.87999999989</v>
      </c>
      <c r="K21" s="75">
        <v>8357395.9699999997</v>
      </c>
      <c r="L21" s="109">
        <v>8357395.9699999997</v>
      </c>
      <c r="M21" s="110">
        <v>8357395.9699999997</v>
      </c>
      <c r="N21" s="1162"/>
    </row>
    <row r="22" spans="1:15" ht="12.75" customHeight="1" x14ac:dyDescent="0.25">
      <c r="A22" s="30" t="s">
        <v>1368</v>
      </c>
      <c r="B22" s="73">
        <v>2</v>
      </c>
      <c r="C22" s="129">
        <v>0</v>
      </c>
      <c r="D22" s="109"/>
      <c r="E22" s="109"/>
      <c r="F22" s="109"/>
      <c r="G22" s="109"/>
      <c r="H22" s="109"/>
      <c r="I22" s="109"/>
      <c r="J22" s="75">
        <v>0</v>
      </c>
      <c r="K22" s="75">
        <v>0</v>
      </c>
      <c r="L22" s="109">
        <v>0</v>
      </c>
      <c r="M22" s="110">
        <v>0</v>
      </c>
      <c r="N22" s="1162"/>
    </row>
    <row r="23" spans="1:15" ht="12.75" customHeight="1" x14ac:dyDescent="0.25">
      <c r="A23" s="850" t="s">
        <v>1369</v>
      </c>
      <c r="B23" s="73"/>
      <c r="C23" s="129">
        <v>5675810.8499999996</v>
      </c>
      <c r="D23" s="109"/>
      <c r="E23" s="109"/>
      <c r="F23" s="109"/>
      <c r="G23" s="109"/>
      <c r="H23" s="109"/>
      <c r="I23" s="109">
        <v>-1332448.2199999993</v>
      </c>
      <c r="J23" s="75">
        <v>-1332448.2199999993</v>
      </c>
      <c r="K23" s="75">
        <v>4343362.6300000008</v>
      </c>
      <c r="L23" s="109">
        <v>4759175.1160000004</v>
      </c>
      <c r="M23" s="110">
        <v>5197441.4762440007</v>
      </c>
      <c r="N23" s="1174"/>
    </row>
    <row r="24" spans="1:15" ht="12.75" customHeight="1" x14ac:dyDescent="0.25">
      <c r="A24" s="303" t="s">
        <v>2513</v>
      </c>
      <c r="B24" s="153">
        <v>1</v>
      </c>
      <c r="C24" s="80">
        <v>3633614</v>
      </c>
      <c r="D24" s="81">
        <v>0</v>
      </c>
      <c r="E24" s="81">
        <v>0</v>
      </c>
      <c r="F24" s="81">
        <v>0</v>
      </c>
      <c r="G24" s="81">
        <v>0</v>
      </c>
      <c r="H24" s="81">
        <v>0</v>
      </c>
      <c r="I24" s="81">
        <v>380419.33999999939</v>
      </c>
      <c r="J24" s="81">
        <v>380419.33999999939</v>
      </c>
      <c r="K24" s="81">
        <v>4014033.3399999989</v>
      </c>
      <c r="L24" s="81">
        <v>3598220.8539999994</v>
      </c>
      <c r="M24" s="81">
        <v>3159954.493755999</v>
      </c>
      <c r="N24" s="1173"/>
    </row>
    <row r="25" spans="1:15" ht="4.5" customHeight="1" x14ac:dyDescent="0.25">
      <c r="A25" s="138"/>
      <c r="B25" s="73"/>
      <c r="C25" s="139"/>
      <c r="D25" s="140"/>
      <c r="E25" s="140"/>
      <c r="F25" s="140"/>
      <c r="G25" s="140"/>
      <c r="H25" s="140"/>
      <c r="I25" s="140"/>
      <c r="J25" s="140"/>
      <c r="K25" s="140"/>
      <c r="L25" s="140"/>
      <c r="M25" s="141"/>
      <c r="N25" s="1174"/>
    </row>
    <row r="26" spans="1:15" ht="12.75" customHeight="1" x14ac:dyDescent="0.25">
      <c r="A26" s="138" t="s">
        <v>754</v>
      </c>
      <c r="B26" s="73"/>
      <c r="C26" s="139"/>
      <c r="D26" s="140"/>
      <c r="E26" s="140"/>
      <c r="F26" s="140"/>
      <c r="G26" s="140"/>
      <c r="H26" s="140"/>
      <c r="I26" s="140"/>
      <c r="J26" s="140"/>
      <c r="K26" s="140"/>
      <c r="L26" s="140"/>
      <c r="M26" s="141"/>
      <c r="N26" s="1162"/>
    </row>
    <row r="27" spans="1:15" ht="12.75" customHeight="1" x14ac:dyDescent="0.25">
      <c r="A27" s="125" t="s">
        <v>1370</v>
      </c>
      <c r="B27" s="73"/>
      <c r="C27" s="74"/>
      <c r="D27" s="75"/>
      <c r="E27" s="75"/>
      <c r="F27" s="75"/>
      <c r="G27" s="75"/>
      <c r="H27" s="75"/>
      <c r="I27" s="75"/>
      <c r="J27" s="75"/>
      <c r="K27" s="75"/>
      <c r="L27" s="75"/>
      <c r="M27" s="76"/>
      <c r="N27" s="1162"/>
    </row>
    <row r="28" spans="1:15" ht="12.75" customHeight="1" x14ac:dyDescent="0.25">
      <c r="A28" s="128" t="s">
        <v>1371</v>
      </c>
      <c r="B28" s="73"/>
      <c r="C28" s="129"/>
      <c r="D28" s="109"/>
      <c r="E28" s="109"/>
      <c r="F28" s="109"/>
      <c r="G28" s="109"/>
      <c r="H28" s="109"/>
      <c r="I28" s="109"/>
      <c r="J28" s="75">
        <v>0</v>
      </c>
      <c r="K28" s="75">
        <v>0</v>
      </c>
      <c r="L28" s="109"/>
      <c r="M28" s="110"/>
      <c r="N28" s="1162"/>
    </row>
    <row r="29" spans="1:15" ht="12.75" customHeight="1" x14ac:dyDescent="0.25">
      <c r="A29" s="128" t="s">
        <v>1372</v>
      </c>
      <c r="B29" s="73"/>
      <c r="C29" s="129">
        <v>78000</v>
      </c>
      <c r="D29" s="109"/>
      <c r="E29" s="109"/>
      <c r="F29" s="109"/>
      <c r="G29" s="109"/>
      <c r="H29" s="109"/>
      <c r="I29" s="109">
        <v>-25702</v>
      </c>
      <c r="J29" s="75">
        <v>-25702</v>
      </c>
      <c r="K29" s="75">
        <v>52298</v>
      </c>
      <c r="L29" s="109">
        <v>50000</v>
      </c>
      <c r="M29" s="110">
        <v>48000</v>
      </c>
      <c r="N29" s="1162"/>
    </row>
    <row r="30" spans="1:15" ht="12.75" customHeight="1" x14ac:dyDescent="0.25">
      <c r="A30" s="138" t="s">
        <v>2514</v>
      </c>
      <c r="B30" s="73"/>
      <c r="C30" s="302">
        <v>78000</v>
      </c>
      <c r="D30" s="150">
        <v>0</v>
      </c>
      <c r="E30" s="150">
        <v>0</v>
      </c>
      <c r="F30" s="150">
        <v>0</v>
      </c>
      <c r="G30" s="150">
        <v>0</v>
      </c>
      <c r="H30" s="150">
        <v>0</v>
      </c>
      <c r="I30" s="150">
        <v>-25702</v>
      </c>
      <c r="J30" s="150">
        <v>-25702</v>
      </c>
      <c r="K30" s="150">
        <v>52298</v>
      </c>
      <c r="L30" s="150">
        <v>50000</v>
      </c>
      <c r="M30" s="151">
        <v>48000</v>
      </c>
      <c r="N30" s="1166"/>
      <c r="O30" s="48"/>
    </row>
    <row r="31" spans="1:15" ht="12.75" customHeight="1" x14ac:dyDescent="0.25">
      <c r="A31" s="125" t="s">
        <v>758</v>
      </c>
      <c r="B31" s="73"/>
      <c r="C31" s="74"/>
      <c r="D31" s="75"/>
      <c r="E31" s="75"/>
      <c r="F31" s="75"/>
      <c r="G31" s="75"/>
      <c r="H31" s="75"/>
      <c r="I31" s="75"/>
      <c r="J31" s="75"/>
      <c r="K31" s="75"/>
      <c r="L31" s="75"/>
      <c r="M31" s="76"/>
      <c r="N31" s="1162"/>
    </row>
    <row r="32" spans="1:15" ht="12.75" customHeight="1" x14ac:dyDescent="0.25">
      <c r="A32" s="30" t="s">
        <v>1373</v>
      </c>
      <c r="B32" s="73"/>
      <c r="C32" s="129">
        <v>3889596.6597400247</v>
      </c>
      <c r="D32" s="109"/>
      <c r="E32" s="109"/>
      <c r="F32" s="109"/>
      <c r="G32" s="109"/>
      <c r="H32" s="109"/>
      <c r="I32" s="109">
        <v>1112476.1402599751</v>
      </c>
      <c r="J32" s="75">
        <v>1112476.1402599751</v>
      </c>
      <c r="K32" s="75">
        <v>5002072.8</v>
      </c>
      <c r="L32" s="109">
        <v>5302197.1680000005</v>
      </c>
      <c r="M32" s="110">
        <v>5620328.9980800012</v>
      </c>
      <c r="N32" s="1162"/>
    </row>
    <row r="33" spans="1:15" ht="12.75" customHeight="1" x14ac:dyDescent="0.25">
      <c r="A33" s="30" t="s">
        <v>1374</v>
      </c>
      <c r="B33" s="73"/>
      <c r="C33" s="129">
        <v>4727218</v>
      </c>
      <c r="D33" s="109"/>
      <c r="E33" s="109"/>
      <c r="F33" s="109"/>
      <c r="G33" s="109"/>
      <c r="H33" s="109"/>
      <c r="I33" s="109">
        <v>-2267079.6436760402</v>
      </c>
      <c r="J33" s="75">
        <v>-2267079.6436760402</v>
      </c>
      <c r="K33" s="75">
        <v>2460138.3563239598</v>
      </c>
      <c r="L33" s="109">
        <v>2000000</v>
      </c>
      <c r="M33" s="110">
        <v>1800000</v>
      </c>
      <c r="N33" s="1162"/>
    </row>
    <row r="34" spans="1:15" ht="12.75" customHeight="1" x14ac:dyDescent="0.25">
      <c r="A34" s="30" t="s">
        <v>1375</v>
      </c>
      <c r="B34" s="73"/>
      <c r="C34" s="129"/>
      <c r="D34" s="109"/>
      <c r="E34" s="109"/>
      <c r="F34" s="109"/>
      <c r="G34" s="109"/>
      <c r="H34" s="109"/>
      <c r="I34" s="109"/>
      <c r="J34" s="75">
        <v>0</v>
      </c>
      <c r="K34" s="75">
        <v>0</v>
      </c>
      <c r="L34" s="109"/>
      <c r="M34" s="110"/>
      <c r="N34" s="1162"/>
    </row>
    <row r="35" spans="1:15" ht="12.75" customHeight="1" x14ac:dyDescent="0.25">
      <c r="A35" s="138" t="s">
        <v>2515</v>
      </c>
      <c r="B35" s="73">
        <v>1</v>
      </c>
      <c r="C35" s="302">
        <v>8616814.6597400252</v>
      </c>
      <c r="D35" s="150">
        <v>0</v>
      </c>
      <c r="E35" s="150">
        <v>0</v>
      </c>
      <c r="F35" s="150">
        <v>0</v>
      </c>
      <c r="G35" s="150">
        <v>0</v>
      </c>
      <c r="H35" s="150">
        <v>0</v>
      </c>
      <c r="I35" s="150">
        <v>-1154603.5034160651</v>
      </c>
      <c r="J35" s="150">
        <v>-1154603.5034160651</v>
      </c>
      <c r="K35" s="150">
        <v>7462211.1563239601</v>
      </c>
      <c r="L35" s="150">
        <v>7302197.1680000005</v>
      </c>
      <c r="M35" s="151">
        <v>7420328.9980800012</v>
      </c>
      <c r="N35" s="1166"/>
      <c r="O35" s="48"/>
    </row>
    <row r="36" spans="1:15" ht="12.75" customHeight="1" x14ac:dyDescent="0.25">
      <c r="A36" s="125" t="s">
        <v>1376</v>
      </c>
      <c r="B36" s="73"/>
      <c r="C36" s="74"/>
      <c r="D36" s="75"/>
      <c r="E36" s="75"/>
      <c r="F36" s="75"/>
      <c r="G36" s="75"/>
      <c r="H36" s="75"/>
      <c r="I36" s="75"/>
      <c r="J36" s="75"/>
      <c r="K36" s="75"/>
      <c r="L36" s="75"/>
      <c r="M36" s="76"/>
      <c r="N36" s="1162"/>
    </row>
    <row r="37" spans="1:15" ht="12.75" customHeight="1" x14ac:dyDescent="0.25">
      <c r="A37" s="128" t="s">
        <v>609</v>
      </c>
      <c r="B37" s="73">
        <v>3</v>
      </c>
      <c r="C37" s="129"/>
      <c r="D37" s="109"/>
      <c r="E37" s="109"/>
      <c r="F37" s="109"/>
      <c r="G37" s="109"/>
      <c r="H37" s="109"/>
      <c r="I37" s="109"/>
      <c r="J37" s="75">
        <v>0</v>
      </c>
      <c r="K37" s="75">
        <v>0</v>
      </c>
      <c r="L37" s="109"/>
      <c r="M37" s="110"/>
      <c r="N37" s="1162"/>
    </row>
    <row r="38" spans="1:15" ht="12.75" customHeight="1" x14ac:dyDescent="0.25">
      <c r="A38" s="128" t="s">
        <v>1377</v>
      </c>
      <c r="B38" s="73"/>
      <c r="C38" s="129"/>
      <c r="D38" s="109"/>
      <c r="E38" s="109"/>
      <c r="F38" s="109"/>
      <c r="G38" s="109"/>
      <c r="H38" s="109"/>
      <c r="I38" s="109">
        <v>52711</v>
      </c>
      <c r="J38" s="75">
        <v>52711</v>
      </c>
      <c r="K38" s="75">
        <v>52711</v>
      </c>
      <c r="L38" s="109">
        <v>4711</v>
      </c>
      <c r="M38" s="110">
        <v>4711</v>
      </c>
      <c r="N38" s="1162"/>
    </row>
    <row r="39" spans="1:15" ht="12.75" customHeight="1" x14ac:dyDescent="0.25">
      <c r="A39" s="138" t="s">
        <v>2516</v>
      </c>
      <c r="B39" s="73"/>
      <c r="C39" s="302">
        <v>0</v>
      </c>
      <c r="D39" s="150">
        <v>0</v>
      </c>
      <c r="E39" s="150">
        <v>0</v>
      </c>
      <c r="F39" s="150">
        <v>0</v>
      </c>
      <c r="G39" s="150">
        <v>0</v>
      </c>
      <c r="H39" s="150">
        <v>0</v>
      </c>
      <c r="I39" s="150">
        <v>52711</v>
      </c>
      <c r="J39" s="150">
        <v>52711</v>
      </c>
      <c r="K39" s="150">
        <v>52711</v>
      </c>
      <c r="L39" s="150">
        <v>4711</v>
      </c>
      <c r="M39" s="151">
        <v>4711</v>
      </c>
      <c r="N39" s="1166"/>
      <c r="O39" s="48"/>
    </row>
    <row r="40" spans="1:15" ht="12.75" customHeight="1" x14ac:dyDescent="0.25">
      <c r="A40" s="125" t="s">
        <v>1378</v>
      </c>
      <c r="B40" s="73"/>
      <c r="C40" s="74"/>
      <c r="D40" s="75"/>
      <c r="E40" s="75"/>
      <c r="F40" s="75"/>
      <c r="G40" s="75"/>
      <c r="H40" s="75"/>
      <c r="I40" s="75"/>
      <c r="J40" s="75"/>
      <c r="K40" s="75"/>
      <c r="L40" s="75"/>
      <c r="M40" s="76"/>
      <c r="N40" s="1162"/>
    </row>
    <row r="41" spans="1:15" ht="12.75" customHeight="1" x14ac:dyDescent="0.25">
      <c r="A41" s="128" t="s">
        <v>1379</v>
      </c>
      <c r="B41" s="73"/>
      <c r="C41" s="129">
        <v>12231019.785600001</v>
      </c>
      <c r="D41" s="109"/>
      <c r="E41" s="109"/>
      <c r="F41" s="109"/>
      <c r="G41" s="109"/>
      <c r="H41" s="109"/>
      <c r="I41" s="109">
        <v>2015880.497663999</v>
      </c>
      <c r="J41" s="75">
        <v>2015880.497663999</v>
      </c>
      <c r="K41" s="75">
        <v>14246900.283264</v>
      </c>
      <c r="L41" s="109">
        <v>15101714.300259842</v>
      </c>
      <c r="M41" s="110">
        <v>16007817.158275433</v>
      </c>
      <c r="N41" s="1162"/>
    </row>
    <row r="42" spans="1:15" ht="12.75" customHeight="1" x14ac:dyDescent="0.25">
      <c r="A42" s="304" t="s">
        <v>1380</v>
      </c>
      <c r="B42" s="73"/>
      <c r="C42" s="129"/>
      <c r="D42" s="109"/>
      <c r="E42" s="109"/>
      <c r="F42" s="109"/>
      <c r="G42" s="109"/>
      <c r="H42" s="109"/>
      <c r="I42" s="109"/>
      <c r="J42" s="75">
        <v>0</v>
      </c>
      <c r="K42" s="75">
        <v>0</v>
      </c>
      <c r="L42" s="109"/>
      <c r="M42" s="110"/>
      <c r="N42" s="1162"/>
    </row>
    <row r="43" spans="1:15" ht="12.75" customHeight="1" x14ac:dyDescent="0.25">
      <c r="A43" s="128" t="s">
        <v>1381</v>
      </c>
      <c r="B43" s="73"/>
      <c r="C43" s="129"/>
      <c r="D43" s="109"/>
      <c r="E43" s="109"/>
      <c r="F43" s="109"/>
      <c r="G43" s="109"/>
      <c r="H43" s="109"/>
      <c r="I43" s="109"/>
      <c r="J43" s="75">
        <v>0</v>
      </c>
      <c r="K43" s="75">
        <v>0</v>
      </c>
      <c r="L43" s="109"/>
      <c r="M43" s="110"/>
      <c r="N43" s="1162"/>
    </row>
    <row r="44" spans="1:15" ht="12.75" customHeight="1" x14ac:dyDescent="0.25">
      <c r="A44" s="128" t="s">
        <v>667</v>
      </c>
      <c r="B44" s="73"/>
      <c r="C44" s="129"/>
      <c r="D44" s="109"/>
      <c r="E44" s="109"/>
      <c r="F44" s="109"/>
      <c r="G44" s="109"/>
      <c r="H44" s="109"/>
      <c r="I44" s="109"/>
      <c r="J44" s="75">
        <v>0</v>
      </c>
      <c r="K44" s="75">
        <v>0</v>
      </c>
      <c r="L44" s="109"/>
      <c r="M44" s="110"/>
      <c r="N44" s="1174"/>
    </row>
    <row r="45" spans="1:15" ht="12.75" customHeight="1" x14ac:dyDescent="0.25">
      <c r="A45" s="303" t="s">
        <v>2517</v>
      </c>
      <c r="B45" s="153"/>
      <c r="C45" s="80">
        <v>12231019.785600001</v>
      </c>
      <c r="D45" s="81">
        <v>0</v>
      </c>
      <c r="E45" s="81">
        <v>0</v>
      </c>
      <c r="F45" s="81">
        <v>0</v>
      </c>
      <c r="G45" s="81">
        <v>0</v>
      </c>
      <c r="H45" s="81">
        <v>0</v>
      </c>
      <c r="I45" s="81">
        <v>2015880.497663999</v>
      </c>
      <c r="J45" s="81">
        <v>2015880.497663999</v>
      </c>
      <c r="K45" s="81">
        <v>14246900.283264</v>
      </c>
      <c r="L45" s="81">
        <v>15101714.300259842</v>
      </c>
      <c r="M45" s="82">
        <v>16007817.158275433</v>
      </c>
      <c r="N45" s="1173"/>
      <c r="O45" s="48"/>
    </row>
    <row r="46" spans="1:15" ht="5.0999999999999996" customHeight="1" x14ac:dyDescent="0.25">
      <c r="A46" s="135"/>
      <c r="B46" s="73"/>
      <c r="C46" s="74"/>
      <c r="D46" s="75"/>
      <c r="E46" s="75"/>
      <c r="F46" s="75"/>
      <c r="G46" s="75"/>
      <c r="H46" s="75"/>
      <c r="I46" s="75"/>
      <c r="J46" s="75"/>
      <c r="K46" s="75"/>
      <c r="L46" s="75"/>
      <c r="M46" s="76"/>
      <c r="N46" s="1174"/>
    </row>
    <row r="47" spans="1:15" ht="12.75" customHeight="1" x14ac:dyDescent="0.25">
      <c r="A47" s="51" t="s">
        <v>1382</v>
      </c>
      <c r="B47" s="73"/>
      <c r="C47" s="74"/>
      <c r="D47" s="75"/>
      <c r="E47" s="75"/>
      <c r="F47" s="75"/>
      <c r="G47" s="75"/>
      <c r="H47" s="75"/>
      <c r="I47" s="75"/>
      <c r="J47" s="75"/>
      <c r="K47" s="75"/>
      <c r="L47" s="75"/>
      <c r="M47" s="76"/>
      <c r="N47" s="1162"/>
    </row>
    <row r="48" spans="1:15" ht="12.75" customHeight="1" x14ac:dyDescent="0.25">
      <c r="A48" s="52" t="s">
        <v>1383</v>
      </c>
      <c r="B48" s="73"/>
      <c r="C48" s="74"/>
      <c r="D48" s="75"/>
      <c r="E48" s="75"/>
      <c r="F48" s="75"/>
      <c r="G48" s="75"/>
      <c r="H48" s="75"/>
      <c r="I48" s="75"/>
      <c r="J48" s="75"/>
      <c r="K48" s="75"/>
      <c r="L48" s="75"/>
      <c r="M48" s="76"/>
      <c r="N48" s="1162"/>
    </row>
    <row r="49" spans="1:15" ht="12.75" customHeight="1" x14ac:dyDescent="0.25">
      <c r="A49" s="30" t="s">
        <v>2518</v>
      </c>
      <c r="B49" s="73"/>
      <c r="C49" s="944">
        <v>-11358536.82</v>
      </c>
      <c r="D49" s="945"/>
      <c r="E49" s="945"/>
      <c r="F49" s="945"/>
      <c r="G49" s="945"/>
      <c r="H49" s="945"/>
      <c r="I49" s="945">
        <v>2201814.1099999994</v>
      </c>
      <c r="J49" s="75">
        <v>2201814.1099999994</v>
      </c>
      <c r="K49" s="75">
        <v>-9156722.7100000009</v>
      </c>
      <c r="L49" s="945">
        <v>-8149594.4600000009</v>
      </c>
      <c r="M49" s="946">
        <v>-4455512.0239999965</v>
      </c>
      <c r="N49" s="1162"/>
    </row>
    <row r="50" spans="1:15" ht="12.75" customHeight="1" x14ac:dyDescent="0.25">
      <c r="A50" s="30" t="s">
        <v>1384</v>
      </c>
      <c r="B50" s="73"/>
      <c r="C50" s="129"/>
      <c r="D50" s="109"/>
      <c r="E50" s="109"/>
      <c r="F50" s="109"/>
      <c r="G50" s="109"/>
      <c r="H50" s="109"/>
      <c r="I50" s="109"/>
      <c r="J50" s="75">
        <v>0</v>
      </c>
      <c r="K50" s="75">
        <v>0</v>
      </c>
      <c r="L50" s="109"/>
      <c r="M50" s="110"/>
      <c r="N50" s="1162"/>
    </row>
    <row r="51" spans="1:15" ht="12.75" customHeight="1" x14ac:dyDescent="0.25">
      <c r="A51" s="30" t="s">
        <v>1385</v>
      </c>
      <c r="B51" s="73"/>
      <c r="C51" s="129"/>
      <c r="D51" s="109"/>
      <c r="E51" s="109"/>
      <c r="F51" s="109"/>
      <c r="G51" s="109"/>
      <c r="H51" s="109"/>
      <c r="I51" s="109"/>
      <c r="J51" s="75">
        <v>0</v>
      </c>
      <c r="K51" s="75">
        <v>0</v>
      </c>
      <c r="L51" s="109"/>
      <c r="M51" s="110"/>
      <c r="N51" s="1162"/>
    </row>
    <row r="52" spans="1:15" ht="12.75" customHeight="1" x14ac:dyDescent="0.25">
      <c r="A52" s="30" t="s">
        <v>2480</v>
      </c>
      <c r="B52" s="73"/>
      <c r="C52" s="129"/>
      <c r="D52" s="109"/>
      <c r="E52" s="109"/>
      <c r="F52" s="109"/>
      <c r="G52" s="109"/>
      <c r="H52" s="109"/>
      <c r="I52" s="109">
        <v>1007128.25</v>
      </c>
      <c r="J52" s="75">
        <v>1007128.25</v>
      </c>
      <c r="K52" s="75">
        <v>1007128.25</v>
      </c>
      <c r="L52" s="109">
        <v>3694082.4360000044</v>
      </c>
      <c r="M52" s="110">
        <v>6035565.0684479997</v>
      </c>
      <c r="N52" s="1162"/>
    </row>
    <row r="53" spans="1:15" ht="12.75" customHeight="1" x14ac:dyDescent="0.25">
      <c r="A53" s="30" t="s">
        <v>1386</v>
      </c>
      <c r="B53" s="73"/>
      <c r="C53" s="129"/>
      <c r="D53" s="109"/>
      <c r="E53" s="109"/>
      <c r="F53" s="109"/>
      <c r="G53" s="109"/>
      <c r="H53" s="109"/>
      <c r="I53" s="109"/>
      <c r="J53" s="75">
        <v>0</v>
      </c>
      <c r="K53" s="75">
        <v>0</v>
      </c>
      <c r="L53" s="109"/>
      <c r="M53" s="110"/>
      <c r="N53" s="1162"/>
    </row>
    <row r="54" spans="1:15" ht="12.75" customHeight="1" x14ac:dyDescent="0.25">
      <c r="A54" s="138" t="s">
        <v>764</v>
      </c>
      <c r="B54" s="73">
        <v>1</v>
      </c>
      <c r="C54" s="80">
        <v>-11358536.82</v>
      </c>
      <c r="D54" s="81">
        <v>0</v>
      </c>
      <c r="E54" s="81">
        <v>0</v>
      </c>
      <c r="F54" s="81">
        <v>0</v>
      </c>
      <c r="G54" s="81">
        <v>0</v>
      </c>
      <c r="H54" s="81">
        <v>0</v>
      </c>
      <c r="I54" s="81">
        <v>3208942.3599999994</v>
      </c>
      <c r="J54" s="81">
        <v>3208942.3599999994</v>
      </c>
      <c r="K54" s="81">
        <v>-8149594.4600000009</v>
      </c>
      <c r="L54" s="81">
        <v>-4455512.0239999965</v>
      </c>
      <c r="M54" s="82">
        <v>1580053.0444480032</v>
      </c>
      <c r="N54" s="1166"/>
    </row>
    <row r="55" spans="1:15" ht="12.75" customHeight="1" x14ac:dyDescent="0.25">
      <c r="A55" s="125" t="s">
        <v>765</v>
      </c>
      <c r="B55" s="114"/>
      <c r="C55" s="74"/>
      <c r="D55" s="75"/>
      <c r="E55" s="75"/>
      <c r="F55" s="75"/>
      <c r="G55" s="75"/>
      <c r="H55" s="75"/>
      <c r="I55" s="75"/>
      <c r="J55" s="75"/>
      <c r="K55" s="75"/>
      <c r="L55" s="75"/>
      <c r="M55" s="76"/>
      <c r="N55" s="1174"/>
    </row>
    <row r="56" spans="1:15" ht="12.75" customHeight="1" x14ac:dyDescent="0.25">
      <c r="A56" s="30" t="s">
        <v>1387</v>
      </c>
      <c r="B56" s="136"/>
      <c r="C56" s="129"/>
      <c r="D56" s="109"/>
      <c r="E56" s="109"/>
      <c r="F56" s="109"/>
      <c r="G56" s="109"/>
      <c r="H56" s="109"/>
      <c r="I56" s="109"/>
      <c r="J56" s="75">
        <v>0</v>
      </c>
      <c r="K56" s="75">
        <v>0</v>
      </c>
      <c r="L56" s="109"/>
      <c r="M56" s="110"/>
      <c r="N56" s="1162"/>
    </row>
    <row r="57" spans="1:15" ht="12.75" customHeight="1" x14ac:dyDescent="0.25">
      <c r="A57" s="30" t="s">
        <v>1388</v>
      </c>
      <c r="B57" s="73"/>
      <c r="C57" s="129"/>
      <c r="D57" s="109"/>
      <c r="E57" s="109"/>
      <c r="F57" s="109"/>
      <c r="G57" s="109"/>
      <c r="H57" s="109"/>
      <c r="I57" s="109"/>
      <c r="J57" s="75">
        <v>0</v>
      </c>
      <c r="K57" s="75">
        <v>0</v>
      </c>
      <c r="L57" s="109"/>
      <c r="M57" s="110"/>
      <c r="N57" s="1162"/>
    </row>
    <row r="58" spans="1:15" ht="12.75" customHeight="1" x14ac:dyDescent="0.25">
      <c r="A58" s="30" t="s">
        <v>1389</v>
      </c>
      <c r="B58" s="73"/>
      <c r="C58" s="129"/>
      <c r="D58" s="109"/>
      <c r="E58" s="109"/>
      <c r="F58" s="109"/>
      <c r="G58" s="109"/>
      <c r="H58" s="109"/>
      <c r="I58" s="109"/>
      <c r="J58" s="75">
        <v>0</v>
      </c>
      <c r="K58" s="75">
        <v>0</v>
      </c>
      <c r="L58" s="109"/>
      <c r="M58" s="110"/>
      <c r="N58" s="1162"/>
    </row>
    <row r="59" spans="1:15" ht="12.75" customHeight="1" x14ac:dyDescent="0.25">
      <c r="A59" s="495" t="s">
        <v>571</v>
      </c>
      <c r="B59" s="73"/>
      <c r="C59" s="129"/>
      <c r="D59" s="109"/>
      <c r="E59" s="109"/>
      <c r="F59" s="109"/>
      <c r="G59" s="109"/>
      <c r="H59" s="109"/>
      <c r="I59" s="109"/>
      <c r="J59" s="75">
        <v>0</v>
      </c>
      <c r="K59" s="75">
        <v>0</v>
      </c>
      <c r="L59" s="109"/>
      <c r="M59" s="110"/>
      <c r="N59" s="1162"/>
    </row>
    <row r="60" spans="1:15" ht="12.75" customHeight="1" x14ac:dyDescent="0.25">
      <c r="A60" s="30" t="s">
        <v>1390</v>
      </c>
      <c r="B60" s="73"/>
      <c r="C60" s="129"/>
      <c r="D60" s="109"/>
      <c r="E60" s="109"/>
      <c r="F60" s="109"/>
      <c r="G60" s="109"/>
      <c r="H60" s="109"/>
      <c r="I60" s="109"/>
      <c r="J60" s="75">
        <v>0</v>
      </c>
      <c r="K60" s="75">
        <v>0</v>
      </c>
      <c r="L60" s="109"/>
      <c r="M60" s="110"/>
      <c r="N60" s="1162"/>
    </row>
    <row r="61" spans="1:15" ht="12.75" customHeight="1" x14ac:dyDescent="0.25">
      <c r="A61" s="303" t="s">
        <v>1391</v>
      </c>
      <c r="B61" s="153">
        <v>2</v>
      </c>
      <c r="C61" s="80">
        <v>0</v>
      </c>
      <c r="D61" s="81">
        <v>0</v>
      </c>
      <c r="E61" s="81">
        <v>0</v>
      </c>
      <c r="F61" s="81">
        <v>0</v>
      </c>
      <c r="G61" s="81">
        <v>0</v>
      </c>
      <c r="H61" s="81">
        <v>0</v>
      </c>
      <c r="I61" s="81">
        <v>0</v>
      </c>
      <c r="J61" s="81">
        <v>0</v>
      </c>
      <c r="K61" s="81">
        <v>0</v>
      </c>
      <c r="L61" s="81">
        <v>0</v>
      </c>
      <c r="M61" s="82">
        <v>0</v>
      </c>
      <c r="N61" s="1162"/>
    </row>
    <row r="62" spans="1:15" ht="12.75" customHeight="1" x14ac:dyDescent="0.25">
      <c r="A62" s="154" t="s">
        <v>766</v>
      </c>
      <c r="B62" s="155">
        <v>2</v>
      </c>
      <c r="C62" s="156">
        <v>-11358536.82</v>
      </c>
      <c r="D62" s="116">
        <v>0</v>
      </c>
      <c r="E62" s="116">
        <v>0</v>
      </c>
      <c r="F62" s="116">
        <v>0</v>
      </c>
      <c r="G62" s="116">
        <v>0</v>
      </c>
      <c r="H62" s="116">
        <v>0</v>
      </c>
      <c r="I62" s="116">
        <v>3208942.3599999994</v>
      </c>
      <c r="J62" s="116">
        <v>3208942.3599999994</v>
      </c>
      <c r="K62" s="116">
        <v>-8149594.4600000009</v>
      </c>
      <c r="L62" s="116">
        <v>-4455512.0239999965</v>
      </c>
      <c r="M62" s="117">
        <v>1580053.0444480032</v>
      </c>
      <c r="N62" s="1166"/>
      <c r="O62" s="48"/>
    </row>
    <row r="63" spans="1:15" ht="5.0999999999999996" customHeight="1" x14ac:dyDescent="0.25">
      <c r="A63" s="305"/>
      <c r="B63" s="306"/>
      <c r="C63" s="307"/>
      <c r="D63" s="307"/>
      <c r="E63" s="307"/>
      <c r="F63" s="307"/>
      <c r="G63" s="307"/>
      <c r="H63" s="307"/>
      <c r="I63" s="307"/>
      <c r="J63" s="307"/>
      <c r="K63" s="307"/>
      <c r="L63" s="307"/>
      <c r="M63" s="307"/>
      <c r="N63" s="1175"/>
    </row>
    <row r="64" spans="1:15" ht="12.75" customHeight="1" x14ac:dyDescent="0.25">
      <c r="A64" s="51" t="s">
        <v>1392</v>
      </c>
      <c r="B64" s="308"/>
      <c r="C64" s="308"/>
      <c r="D64" s="308"/>
      <c r="E64" s="308"/>
      <c r="F64" s="308"/>
      <c r="G64" s="308"/>
      <c r="H64" s="308"/>
      <c r="I64" s="308"/>
      <c r="J64" s="308"/>
      <c r="K64" s="308"/>
      <c r="L64" s="308"/>
      <c r="M64" s="308"/>
      <c r="N64" s="1162"/>
    </row>
    <row r="65" spans="1:14" ht="12.75" customHeight="1" x14ac:dyDescent="0.25">
      <c r="A65" s="948" t="s">
        <v>0</v>
      </c>
      <c r="B65" s="309"/>
      <c r="C65" s="310"/>
      <c r="D65" s="311"/>
      <c r="E65" s="311"/>
      <c r="F65" s="311"/>
      <c r="G65" s="311"/>
      <c r="H65" s="311"/>
      <c r="I65" s="311"/>
      <c r="J65" s="312">
        <v>0</v>
      </c>
      <c r="K65" s="312">
        <v>0</v>
      </c>
      <c r="L65" s="311"/>
      <c r="M65" s="313"/>
      <c r="N65" s="1162"/>
    </row>
    <row r="66" spans="1:14" ht="12.75" customHeight="1" x14ac:dyDescent="0.25">
      <c r="A66" s="768" t="s">
        <v>1</v>
      </c>
      <c r="B66" s="73"/>
      <c r="C66" s="129"/>
      <c r="D66" s="109"/>
      <c r="E66" s="109"/>
      <c r="F66" s="109"/>
      <c r="G66" s="109"/>
      <c r="H66" s="109"/>
      <c r="I66" s="109"/>
      <c r="J66" s="75">
        <v>0</v>
      </c>
      <c r="K66" s="75">
        <v>0</v>
      </c>
      <c r="L66" s="109"/>
      <c r="M66" s="110"/>
      <c r="N66" s="1162"/>
    </row>
    <row r="67" spans="1:14" ht="12.75" customHeight="1" x14ac:dyDescent="0.25">
      <c r="A67" s="949"/>
      <c r="B67" s="947"/>
      <c r="C67" s="314"/>
      <c r="D67" s="315"/>
      <c r="E67" s="315"/>
      <c r="F67" s="315"/>
      <c r="G67" s="315"/>
      <c r="H67" s="315"/>
      <c r="I67" s="315"/>
      <c r="J67" s="177">
        <v>0</v>
      </c>
      <c r="K67" s="177">
        <v>0</v>
      </c>
      <c r="L67" s="315"/>
      <c r="M67" s="316"/>
      <c r="N67" s="1162"/>
    </row>
    <row r="68" spans="1:14" ht="12.75" customHeight="1" x14ac:dyDescent="0.25">
      <c r="A68" s="157" t="s">
        <v>549</v>
      </c>
      <c r="B68" s="93"/>
      <c r="C68" s="96"/>
      <c r="D68" s="96"/>
      <c r="E68" s="96"/>
      <c r="F68" s="96"/>
      <c r="G68" s="96"/>
      <c r="H68" s="96"/>
      <c r="I68" s="96"/>
      <c r="J68" s="96"/>
      <c r="K68" s="96"/>
      <c r="L68" s="96"/>
      <c r="M68" s="96"/>
      <c r="N68" s="1162"/>
    </row>
    <row r="69" spans="1:14" ht="12.75" customHeight="1" x14ac:dyDescent="0.25">
      <c r="A69" s="99" t="s">
        <v>2</v>
      </c>
      <c r="B69" s="93"/>
      <c r="C69" s="96"/>
      <c r="D69" s="96"/>
      <c r="E69" s="96"/>
      <c r="F69" s="96"/>
      <c r="G69" s="96"/>
      <c r="H69" s="96"/>
      <c r="I69" s="96"/>
      <c r="J69" s="96"/>
      <c r="K69" s="96"/>
      <c r="L69" s="96"/>
      <c r="M69" s="96"/>
    </row>
    <row r="70" spans="1:14" ht="12.75" customHeight="1" x14ac:dyDescent="0.25">
      <c r="A70" s="99" t="s">
        <v>3</v>
      </c>
      <c r="B70" s="93"/>
      <c r="C70" s="96"/>
      <c r="D70" s="96"/>
      <c r="E70" s="96"/>
      <c r="F70" s="96"/>
      <c r="G70" s="96"/>
      <c r="H70" s="96"/>
      <c r="I70" s="96"/>
      <c r="J70" s="96"/>
      <c r="K70" s="96"/>
      <c r="L70" s="96"/>
      <c r="M70" s="96"/>
    </row>
    <row r="71" spans="1:14" ht="12.75" customHeight="1" x14ac:dyDescent="0.25">
      <c r="A71" s="99" t="s">
        <v>4</v>
      </c>
      <c r="B71" s="93"/>
      <c r="C71" s="99"/>
      <c r="D71" s="99"/>
      <c r="E71" s="99"/>
      <c r="F71" s="99"/>
      <c r="G71" s="99"/>
      <c r="H71" s="99"/>
      <c r="I71" s="99"/>
      <c r="J71" s="99"/>
      <c r="K71" s="99"/>
      <c r="L71" s="99"/>
      <c r="M71" s="99"/>
    </row>
    <row r="72" spans="1:14" ht="12.75" customHeight="1" x14ac:dyDescent="0.25">
      <c r="A72" s="99" t="s">
        <v>1098</v>
      </c>
      <c r="B72" s="99"/>
      <c r="C72" s="99"/>
      <c r="D72" s="99"/>
      <c r="E72" s="99"/>
      <c r="F72" s="99"/>
      <c r="G72" s="99"/>
      <c r="H72" s="99"/>
      <c r="I72" s="99"/>
      <c r="J72" s="99"/>
      <c r="K72" s="99"/>
      <c r="L72" s="99"/>
      <c r="M72" s="99"/>
    </row>
    <row r="73" spans="1:14" ht="24.95" customHeight="1" x14ac:dyDescent="0.25">
      <c r="A73" s="1209" t="s">
        <v>810</v>
      </c>
      <c r="B73" s="1209"/>
      <c r="C73" s="1209"/>
      <c r="D73" s="1209"/>
      <c r="E73" s="1209"/>
      <c r="F73" s="1209"/>
      <c r="G73" s="1209"/>
      <c r="H73" s="1209"/>
      <c r="I73" s="1209"/>
      <c r="J73" s="1209"/>
      <c r="K73" s="1209"/>
      <c r="L73" s="1209"/>
      <c r="M73" s="1209"/>
    </row>
    <row r="74" spans="1:14" ht="12.75" customHeight="1" x14ac:dyDescent="0.25">
      <c r="A74" s="99" t="s">
        <v>811</v>
      </c>
      <c r="B74" s="99"/>
      <c r="C74" s="99"/>
      <c r="D74" s="99"/>
      <c r="E74" s="99"/>
      <c r="F74" s="99"/>
      <c r="G74" s="99"/>
      <c r="H74" s="99"/>
      <c r="I74" s="99"/>
      <c r="J74" s="99"/>
      <c r="K74" s="99"/>
      <c r="L74" s="99"/>
      <c r="M74" s="99"/>
    </row>
    <row r="75" spans="1:14" ht="12.75" customHeight="1" x14ac:dyDescent="0.25">
      <c r="A75" s="99" t="s">
        <v>812</v>
      </c>
      <c r="B75" s="99"/>
      <c r="C75" s="99"/>
      <c r="D75" s="99"/>
      <c r="E75" s="99"/>
      <c r="F75" s="99"/>
      <c r="G75" s="99"/>
      <c r="H75" s="99"/>
      <c r="I75" s="99"/>
      <c r="J75" s="99"/>
      <c r="K75" s="99"/>
      <c r="L75" s="99"/>
      <c r="M75" s="99"/>
    </row>
    <row r="76" spans="1:14" ht="12.75" customHeight="1" x14ac:dyDescent="0.25">
      <c r="A76" s="99" t="s">
        <v>813</v>
      </c>
      <c r="B76" s="93"/>
      <c r="C76" s="96"/>
      <c r="D76" s="96"/>
      <c r="E76" s="96"/>
      <c r="F76" s="96"/>
      <c r="G76" s="96"/>
      <c r="H76" s="96"/>
      <c r="I76" s="96"/>
      <c r="J76" s="96"/>
      <c r="K76" s="96"/>
      <c r="L76" s="96"/>
      <c r="M76" s="96"/>
    </row>
    <row r="77" spans="1:14" ht="38.25" customHeight="1" x14ac:dyDescent="0.25">
      <c r="A77" s="1209" t="s">
        <v>814</v>
      </c>
      <c r="B77" s="1209"/>
      <c r="C77" s="1209"/>
      <c r="D77" s="1209"/>
      <c r="E77" s="1209"/>
      <c r="F77" s="1209"/>
      <c r="G77" s="1209"/>
      <c r="H77" s="1209"/>
      <c r="I77" s="1209"/>
      <c r="J77" s="1209"/>
      <c r="K77" s="1209"/>
      <c r="L77" s="1209"/>
      <c r="M77" s="1209"/>
    </row>
    <row r="78" spans="1:14" ht="12.75" customHeight="1" x14ac:dyDescent="0.25">
      <c r="A78" s="99" t="s">
        <v>815</v>
      </c>
      <c r="B78" s="93"/>
      <c r="C78" s="96"/>
      <c r="D78" s="96"/>
      <c r="E78" s="96"/>
      <c r="F78" s="96"/>
      <c r="G78" s="96"/>
      <c r="H78" s="96"/>
      <c r="I78" s="96"/>
      <c r="J78" s="96"/>
      <c r="K78" s="96"/>
      <c r="L78" s="96"/>
      <c r="M78" s="96"/>
    </row>
    <row r="79" spans="1:14" ht="12.75" customHeight="1" x14ac:dyDescent="0.25">
      <c r="A79" s="99" t="s">
        <v>816</v>
      </c>
      <c r="B79" s="100"/>
      <c r="C79" s="100"/>
      <c r="D79" s="100"/>
      <c r="E79" s="100"/>
      <c r="F79" s="100"/>
      <c r="G79" s="100"/>
      <c r="H79" s="100"/>
      <c r="I79" s="100"/>
      <c r="J79" s="100"/>
      <c r="K79" s="100"/>
      <c r="L79" s="100"/>
      <c r="M79" s="100"/>
    </row>
    <row r="80" spans="1:14" ht="11.25" customHeight="1" x14ac:dyDescent="0.25">
      <c r="A80" s="317" t="s">
        <v>5</v>
      </c>
      <c r="C80" s="181">
        <v>0</v>
      </c>
      <c r="D80" s="181"/>
      <c r="E80" s="181"/>
      <c r="F80" s="181"/>
      <c r="G80" s="181"/>
      <c r="H80" s="181"/>
      <c r="I80" s="181"/>
      <c r="J80" s="181"/>
      <c r="K80" s="181"/>
      <c r="L80" s="181"/>
      <c r="M80" s="318">
        <v>0</v>
      </c>
    </row>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sheetData>
  <sheetProtection sheet="1" objects="1" scenarios="1"/>
  <mergeCells count="5">
    <mergeCell ref="A77:M77"/>
    <mergeCell ref="A73:M73"/>
    <mergeCell ref="B2:B4"/>
    <mergeCell ref="A2:A4"/>
    <mergeCell ref="C2:K2"/>
  </mergeCells>
  <phoneticPr fontId="3" type="noConversion"/>
  <printOptions horizontalCentered="1"/>
  <pageMargins left="0.35" right="0.16" top="0.75" bottom="0.61" header="0.51181102362204722" footer="0.51181102362204722"/>
  <pageSetup paperSize="9" scale="72" orientation="portrait" r:id="rId1"/>
  <headerFooter alignWithMargins="0"/>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3">
    <tabColor indexed="42"/>
    <pageSetUpPr fitToPage="1"/>
  </sheetPr>
  <dimension ref="A1:M75"/>
  <sheetViews>
    <sheetView showGridLines="0" workbookViewId="0">
      <pane xSplit="1" ySplit="4" topLeftCell="B5" activePane="bottomRight" state="frozen"/>
      <selection activeCell="M17" sqref="M17:M63"/>
      <selection pane="topRight" activeCell="M17" sqref="M17:M63"/>
      <selection pane="bottomLeft" activeCell="M17" sqref="M17:M63"/>
      <selection pane="bottomRight" activeCell="C5" sqref="C5:I7"/>
    </sheetView>
  </sheetViews>
  <sheetFormatPr defaultRowHeight="12.75" x14ac:dyDescent="0.25"/>
  <cols>
    <col min="1" max="1" width="30.7109375" style="5" customWidth="1"/>
    <col min="2" max="2" width="15.7109375" style="5" customWidth="1"/>
    <col min="3" max="13" width="8.7109375" style="5" customWidth="1"/>
    <col min="14" max="16384" width="9.140625" style="5"/>
  </cols>
  <sheetData>
    <row r="1" spans="1:13" ht="13.5" x14ac:dyDescent="0.25">
      <c r="A1" s="57" t="str">
        <f>muni&amp;" - "&amp;ADJB3&amp;" - "&amp;Date</f>
        <v>Choose name from list - Supporting Table SB3 Adjustments to the SDBIP - performance objectives - 23/01/2014</v>
      </c>
      <c r="C1" s="58"/>
    </row>
    <row r="2" spans="1:13" ht="38.25" x14ac:dyDescent="0.25">
      <c r="A2" s="1213" t="str">
        <f>desc</f>
        <v>Description</v>
      </c>
      <c r="B2" s="1213" t="s">
        <v>6</v>
      </c>
      <c r="C2" s="1210" t="str">
        <f>Head2</f>
        <v>Budget Year 2013/14</v>
      </c>
      <c r="D2" s="1211"/>
      <c r="E2" s="1211"/>
      <c r="F2" s="1211"/>
      <c r="G2" s="1211"/>
      <c r="H2" s="1211"/>
      <c r="I2" s="1211"/>
      <c r="J2" s="1211"/>
      <c r="K2" s="1212"/>
      <c r="L2" s="169" t="str">
        <f>Head10</f>
        <v>Budget Year +1 2014/15</v>
      </c>
      <c r="M2" s="170" t="str">
        <f>Head11</f>
        <v>Budget Year +2 2015/16</v>
      </c>
    </row>
    <row r="3" spans="1:13" ht="25.5" x14ac:dyDescent="0.25">
      <c r="A3" s="1214"/>
      <c r="B3" s="1214"/>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ht="13.5" customHeight="1" x14ac:dyDescent="0.25">
      <c r="A4" s="1222"/>
      <c r="B4" s="1222"/>
      <c r="C4" s="67" t="s">
        <v>577</v>
      </c>
      <c r="D4" s="68" t="s">
        <v>578</v>
      </c>
      <c r="E4" s="68" t="s">
        <v>579</v>
      </c>
      <c r="F4" s="69" t="s">
        <v>580</v>
      </c>
      <c r="G4" s="69" t="s">
        <v>581</v>
      </c>
      <c r="H4" s="69" t="s">
        <v>582</v>
      </c>
      <c r="I4" s="70" t="s">
        <v>583</v>
      </c>
      <c r="J4" s="70" t="s">
        <v>584</v>
      </c>
      <c r="K4" s="70" t="s">
        <v>585</v>
      </c>
      <c r="L4" s="70"/>
      <c r="M4" s="71"/>
    </row>
    <row r="5" spans="1:13" ht="12.75" customHeight="1" x14ac:dyDescent="0.25">
      <c r="A5" s="839" t="s">
        <v>456</v>
      </c>
      <c r="B5" s="319"/>
      <c r="C5" s="129">
        <v>0</v>
      </c>
      <c r="D5" s="109">
        <v>0</v>
      </c>
      <c r="E5" s="109">
        <v>0</v>
      </c>
      <c r="F5" s="109">
        <v>0</v>
      </c>
      <c r="G5" s="109">
        <v>0</v>
      </c>
      <c r="H5" s="109">
        <v>0</v>
      </c>
      <c r="I5" s="109">
        <v>0</v>
      </c>
      <c r="J5" s="75"/>
      <c r="K5" s="75"/>
      <c r="L5" s="75"/>
      <c r="M5" s="76"/>
    </row>
    <row r="6" spans="1:13" ht="12.75" customHeight="1" x14ac:dyDescent="0.25">
      <c r="A6" s="840" t="s">
        <v>457</v>
      </c>
      <c r="B6" s="320"/>
      <c r="C6" s="129">
        <v>0</v>
      </c>
      <c r="D6" s="109">
        <v>0</v>
      </c>
      <c r="E6" s="109">
        <v>0</v>
      </c>
      <c r="F6" s="109">
        <v>0</v>
      </c>
      <c r="G6" s="109">
        <v>0</v>
      </c>
      <c r="H6" s="109">
        <v>0</v>
      </c>
      <c r="I6" s="109">
        <v>0</v>
      </c>
      <c r="J6" s="75"/>
      <c r="K6" s="75"/>
      <c r="L6" s="75"/>
      <c r="M6" s="76"/>
    </row>
    <row r="7" spans="1:13" ht="12.75" customHeight="1" x14ac:dyDescent="0.25">
      <c r="A7" s="841" t="s">
        <v>458</v>
      </c>
      <c r="B7" s="320"/>
      <c r="C7" s="129">
        <v>0</v>
      </c>
      <c r="D7" s="109">
        <v>0</v>
      </c>
      <c r="E7" s="109">
        <v>0</v>
      </c>
      <c r="F7" s="109">
        <v>0</v>
      </c>
      <c r="G7" s="109">
        <v>0</v>
      </c>
      <c r="H7" s="109">
        <v>0</v>
      </c>
      <c r="I7" s="109">
        <v>0</v>
      </c>
      <c r="J7" s="75"/>
      <c r="K7" s="75"/>
      <c r="L7" s="75"/>
      <c r="M7" s="76"/>
    </row>
    <row r="8" spans="1:13" ht="12.75" customHeight="1" x14ac:dyDescent="0.25">
      <c r="A8" s="842" t="s">
        <v>7</v>
      </c>
      <c r="B8" s="320"/>
      <c r="C8" s="129">
        <v>0</v>
      </c>
      <c r="D8" s="109">
        <v>0</v>
      </c>
      <c r="E8" s="109">
        <v>0</v>
      </c>
      <c r="F8" s="109">
        <v>0</v>
      </c>
      <c r="G8" s="109">
        <v>0</v>
      </c>
      <c r="H8" s="109">
        <v>0</v>
      </c>
      <c r="I8" s="109">
        <v>0</v>
      </c>
      <c r="J8" s="75">
        <f>SUM(E8:I8)</f>
        <v>0</v>
      </c>
      <c r="K8" s="75">
        <f>IF(D8=0,C8+J8,D8+J8)</f>
        <v>0</v>
      </c>
      <c r="L8" s="75">
        <f>IF(E8=0,D8+K8,E8+K8)</f>
        <v>0</v>
      </c>
      <c r="M8" s="76">
        <f>IF(F8=0,E8+L8,F8+L8)</f>
        <v>0</v>
      </c>
    </row>
    <row r="9" spans="1:13" ht="12.75" customHeight="1" x14ac:dyDescent="0.25">
      <c r="A9" s="843"/>
      <c r="B9" s="320"/>
      <c r="C9" s="129">
        <v>0</v>
      </c>
      <c r="D9" s="109">
        <v>0</v>
      </c>
      <c r="E9" s="109">
        <v>0</v>
      </c>
      <c r="F9" s="109">
        <v>0</v>
      </c>
      <c r="G9" s="109">
        <v>0</v>
      </c>
      <c r="H9" s="109">
        <v>0</v>
      </c>
      <c r="I9" s="109">
        <v>0</v>
      </c>
      <c r="J9" s="75"/>
      <c r="K9" s="75"/>
      <c r="L9" s="75"/>
      <c r="M9" s="76"/>
    </row>
    <row r="10" spans="1:13" ht="12.75" customHeight="1" x14ac:dyDescent="0.25">
      <c r="A10" s="841" t="s">
        <v>459</v>
      </c>
      <c r="B10" s="320"/>
      <c r="C10" s="129">
        <v>0</v>
      </c>
      <c r="D10" s="109">
        <v>0</v>
      </c>
      <c r="E10" s="109">
        <v>0</v>
      </c>
      <c r="F10" s="109">
        <v>0</v>
      </c>
      <c r="G10" s="109">
        <v>0</v>
      </c>
      <c r="H10" s="109">
        <v>0</v>
      </c>
      <c r="I10" s="109">
        <v>0</v>
      </c>
      <c r="J10" s="75"/>
      <c r="K10" s="75"/>
      <c r="L10" s="75"/>
      <c r="M10" s="76"/>
    </row>
    <row r="11" spans="1:13" ht="12.75" customHeight="1" x14ac:dyDescent="0.25">
      <c r="A11" s="842" t="s">
        <v>7</v>
      </c>
      <c r="B11" s="321"/>
      <c r="C11" s="129">
        <v>0</v>
      </c>
      <c r="D11" s="109">
        <v>0</v>
      </c>
      <c r="E11" s="109">
        <v>0</v>
      </c>
      <c r="F11" s="109">
        <v>0</v>
      </c>
      <c r="G11" s="109">
        <v>0</v>
      </c>
      <c r="H11" s="109">
        <v>0</v>
      </c>
      <c r="I11" s="109">
        <v>0</v>
      </c>
      <c r="J11" s="75">
        <f>SUM(E11:I11)</f>
        <v>0</v>
      </c>
      <c r="K11" s="75">
        <f>IF(D11=0,C11+J11,D11+J11)</f>
        <v>0</v>
      </c>
      <c r="L11" s="75">
        <f>IF(E11=0,D11+K11,E11+K11)</f>
        <v>0</v>
      </c>
      <c r="M11" s="76">
        <f>IF(F11=0,E11+L11,F11+L11)</f>
        <v>0</v>
      </c>
    </row>
    <row r="12" spans="1:13" ht="12.75" customHeight="1" x14ac:dyDescent="0.25">
      <c r="A12" s="843"/>
      <c r="B12" s="319"/>
      <c r="C12" s="129">
        <v>0</v>
      </c>
      <c r="D12" s="109">
        <v>0</v>
      </c>
      <c r="E12" s="109">
        <v>0</v>
      </c>
      <c r="F12" s="109">
        <v>0</v>
      </c>
      <c r="G12" s="109">
        <v>0</v>
      </c>
      <c r="H12" s="109">
        <v>0</v>
      </c>
      <c r="I12" s="109">
        <v>0</v>
      </c>
      <c r="J12" s="75"/>
      <c r="K12" s="75"/>
      <c r="L12" s="75"/>
      <c r="M12" s="76"/>
    </row>
    <row r="13" spans="1:13" ht="12.75" customHeight="1" x14ac:dyDescent="0.25">
      <c r="A13" s="841" t="s">
        <v>460</v>
      </c>
      <c r="B13" s="320"/>
      <c r="C13" s="129">
        <v>0</v>
      </c>
      <c r="D13" s="109">
        <v>0</v>
      </c>
      <c r="E13" s="109">
        <v>0</v>
      </c>
      <c r="F13" s="109">
        <v>0</v>
      </c>
      <c r="G13" s="109">
        <v>0</v>
      </c>
      <c r="H13" s="109">
        <v>0</v>
      </c>
      <c r="I13" s="109">
        <v>0</v>
      </c>
      <c r="J13" s="75"/>
      <c r="K13" s="75"/>
      <c r="L13" s="75"/>
      <c r="M13" s="76"/>
    </row>
    <row r="14" spans="1:13" ht="12.75" customHeight="1" x14ac:dyDescent="0.25">
      <c r="A14" s="842" t="s">
        <v>7</v>
      </c>
      <c r="B14" s="321"/>
      <c r="C14" s="129">
        <v>0</v>
      </c>
      <c r="D14" s="109">
        <v>0</v>
      </c>
      <c r="E14" s="109">
        <v>0</v>
      </c>
      <c r="F14" s="109">
        <v>0</v>
      </c>
      <c r="G14" s="109">
        <v>0</v>
      </c>
      <c r="H14" s="109">
        <v>0</v>
      </c>
      <c r="I14" s="109">
        <v>0</v>
      </c>
      <c r="J14" s="75"/>
      <c r="K14" s="75"/>
      <c r="L14" s="75"/>
      <c r="M14" s="76"/>
    </row>
    <row r="15" spans="1:13" ht="12.75" customHeight="1" x14ac:dyDescent="0.25">
      <c r="A15" s="843"/>
      <c r="B15" s="320"/>
      <c r="C15" s="129">
        <v>0</v>
      </c>
      <c r="D15" s="109">
        <v>0</v>
      </c>
      <c r="E15" s="109">
        <v>0</v>
      </c>
      <c r="F15" s="109">
        <v>0</v>
      </c>
      <c r="G15" s="109">
        <v>0</v>
      </c>
      <c r="H15" s="109">
        <v>0</v>
      </c>
      <c r="I15" s="109">
        <v>0</v>
      </c>
      <c r="J15" s="75">
        <f>SUM(E15:I15)</f>
        <v>0</v>
      </c>
      <c r="K15" s="75">
        <f>IF(D15=0,C15+J15,D15+J15)</f>
        <v>0</v>
      </c>
      <c r="L15" s="75">
        <f>IF(E15=0,D15+K15,E15+K15)</f>
        <v>0</v>
      </c>
      <c r="M15" s="76">
        <f>IF(F15=0,E15+L15,F15+L15)</f>
        <v>0</v>
      </c>
    </row>
    <row r="16" spans="1:13" ht="12.75" customHeight="1" x14ac:dyDescent="0.25">
      <c r="A16" s="840" t="s">
        <v>461</v>
      </c>
      <c r="B16" s="319"/>
      <c r="C16" s="129">
        <v>0</v>
      </c>
      <c r="D16" s="109">
        <v>0</v>
      </c>
      <c r="E16" s="109">
        <v>0</v>
      </c>
      <c r="F16" s="109">
        <v>0</v>
      </c>
      <c r="G16" s="109">
        <v>0</v>
      </c>
      <c r="H16" s="109">
        <v>0</v>
      </c>
      <c r="I16" s="109">
        <v>0</v>
      </c>
      <c r="J16" s="75"/>
      <c r="K16" s="75"/>
      <c r="L16" s="75"/>
      <c r="M16" s="76"/>
    </row>
    <row r="17" spans="1:13" ht="12.75" customHeight="1" x14ac:dyDescent="0.25">
      <c r="A17" s="841" t="s">
        <v>458</v>
      </c>
      <c r="B17" s="320"/>
      <c r="C17" s="129">
        <v>0</v>
      </c>
      <c r="D17" s="109">
        <v>0</v>
      </c>
      <c r="E17" s="109">
        <v>0</v>
      </c>
      <c r="F17" s="109">
        <v>0</v>
      </c>
      <c r="G17" s="109">
        <v>0</v>
      </c>
      <c r="H17" s="109">
        <v>0</v>
      </c>
      <c r="I17" s="109">
        <v>0</v>
      </c>
      <c r="J17" s="75"/>
      <c r="K17" s="75"/>
      <c r="L17" s="75"/>
      <c r="M17" s="76"/>
    </row>
    <row r="18" spans="1:13" ht="12.75" customHeight="1" x14ac:dyDescent="0.25">
      <c r="A18" s="842" t="s">
        <v>7</v>
      </c>
      <c r="B18" s="320"/>
      <c r="C18" s="129">
        <v>0</v>
      </c>
      <c r="D18" s="109">
        <v>0</v>
      </c>
      <c r="E18" s="109">
        <v>0</v>
      </c>
      <c r="F18" s="109">
        <v>0</v>
      </c>
      <c r="G18" s="109">
        <v>0</v>
      </c>
      <c r="H18" s="109">
        <v>0</v>
      </c>
      <c r="I18" s="109">
        <v>0</v>
      </c>
      <c r="J18" s="75"/>
      <c r="K18" s="75"/>
      <c r="L18" s="75"/>
      <c r="M18" s="76"/>
    </row>
    <row r="19" spans="1:13" ht="12.75" customHeight="1" x14ac:dyDescent="0.25">
      <c r="A19" s="843"/>
      <c r="B19" s="320"/>
      <c r="C19" s="129">
        <v>0</v>
      </c>
      <c r="D19" s="109">
        <v>0</v>
      </c>
      <c r="E19" s="109">
        <v>0</v>
      </c>
      <c r="F19" s="109">
        <v>0</v>
      </c>
      <c r="G19" s="109">
        <v>0</v>
      </c>
      <c r="H19" s="109">
        <v>0</v>
      </c>
      <c r="I19" s="109">
        <v>0</v>
      </c>
      <c r="J19" s="75">
        <f>SUM(E19:I19)</f>
        <v>0</v>
      </c>
      <c r="K19" s="75">
        <f>IF(D19=0,C19+J19,D19+J19)</f>
        <v>0</v>
      </c>
      <c r="L19" s="75">
        <f>IF(E19=0,D19+K19,E19+K19)</f>
        <v>0</v>
      </c>
      <c r="M19" s="76">
        <f>IF(F19=0,E19+L19,F19+L19)</f>
        <v>0</v>
      </c>
    </row>
    <row r="20" spans="1:13" ht="12.75" customHeight="1" x14ac:dyDescent="0.25">
      <c r="A20" s="841" t="s">
        <v>459</v>
      </c>
      <c r="B20" s="320"/>
      <c r="C20" s="129">
        <v>0</v>
      </c>
      <c r="D20" s="109">
        <v>0</v>
      </c>
      <c r="E20" s="109">
        <v>0</v>
      </c>
      <c r="F20" s="109">
        <v>0</v>
      </c>
      <c r="G20" s="109">
        <v>0</v>
      </c>
      <c r="H20" s="109">
        <v>0</v>
      </c>
      <c r="I20" s="109">
        <v>0</v>
      </c>
      <c r="J20" s="75"/>
      <c r="K20" s="75"/>
      <c r="L20" s="75"/>
      <c r="M20" s="76"/>
    </row>
    <row r="21" spans="1:13" ht="12.75" customHeight="1" x14ac:dyDescent="0.25">
      <c r="A21" s="842" t="s">
        <v>7</v>
      </c>
      <c r="B21" s="320"/>
      <c r="C21" s="129">
        <v>0</v>
      </c>
      <c r="D21" s="109">
        <v>0</v>
      </c>
      <c r="E21" s="109">
        <v>0</v>
      </c>
      <c r="F21" s="109">
        <v>0</v>
      </c>
      <c r="G21" s="109">
        <v>0</v>
      </c>
      <c r="H21" s="109">
        <v>0</v>
      </c>
      <c r="I21" s="109">
        <v>0</v>
      </c>
      <c r="J21" s="75">
        <f>SUM(E21:I21)</f>
        <v>0</v>
      </c>
      <c r="K21" s="75">
        <f>IF(D21=0,C21+J21,D21+J21)</f>
        <v>0</v>
      </c>
      <c r="L21" s="75">
        <f>IF(E21=0,D21+K21,E21+K21)</f>
        <v>0</v>
      </c>
      <c r="M21" s="76">
        <f>IF(F21=0,E21+L21,F21+L21)</f>
        <v>0</v>
      </c>
    </row>
    <row r="22" spans="1:13" ht="12.75" customHeight="1" x14ac:dyDescent="0.25">
      <c r="A22" s="843"/>
      <c r="B22" s="320"/>
      <c r="C22" s="129">
        <v>0</v>
      </c>
      <c r="D22" s="109">
        <v>0</v>
      </c>
      <c r="E22" s="109">
        <v>0</v>
      </c>
      <c r="F22" s="109">
        <v>0</v>
      </c>
      <c r="G22" s="109">
        <v>0</v>
      </c>
      <c r="H22" s="109">
        <v>0</v>
      </c>
      <c r="I22" s="109">
        <v>0</v>
      </c>
      <c r="J22" s="75"/>
      <c r="K22" s="75"/>
      <c r="L22" s="75"/>
      <c r="M22" s="76"/>
    </row>
    <row r="23" spans="1:13" ht="12.75" customHeight="1" x14ac:dyDescent="0.25">
      <c r="A23" s="841" t="s">
        <v>460</v>
      </c>
      <c r="B23" s="320"/>
      <c r="C23" s="129">
        <v>0</v>
      </c>
      <c r="D23" s="109">
        <v>0</v>
      </c>
      <c r="E23" s="109">
        <v>0</v>
      </c>
      <c r="F23" s="109">
        <v>0</v>
      </c>
      <c r="G23" s="109">
        <v>0</v>
      </c>
      <c r="H23" s="109">
        <v>0</v>
      </c>
      <c r="I23" s="109">
        <v>0</v>
      </c>
      <c r="J23" s="75">
        <f>SUM(E23:I23)</f>
        <v>0</v>
      </c>
      <c r="K23" s="75">
        <f>IF(D23=0,C23+J23,D23+J23)</f>
        <v>0</v>
      </c>
      <c r="L23" s="75">
        <f>IF(E23=0,D23+K23,E23+K23)</f>
        <v>0</v>
      </c>
      <c r="M23" s="76">
        <f>IF(F23=0,E23+L23,F23+L23)</f>
        <v>0</v>
      </c>
    </row>
    <row r="24" spans="1:13" ht="12.75" customHeight="1" x14ac:dyDescent="0.25">
      <c r="A24" s="842" t="s">
        <v>7</v>
      </c>
      <c r="B24" s="320"/>
      <c r="C24" s="129">
        <v>0</v>
      </c>
      <c r="D24" s="109">
        <v>0</v>
      </c>
      <c r="E24" s="109">
        <v>0</v>
      </c>
      <c r="F24" s="109">
        <v>0</v>
      </c>
      <c r="G24" s="109">
        <v>0</v>
      </c>
      <c r="H24" s="109">
        <v>0</v>
      </c>
      <c r="I24" s="109">
        <v>0</v>
      </c>
      <c r="J24" s="75"/>
      <c r="K24" s="75"/>
      <c r="L24" s="75"/>
      <c r="M24" s="76"/>
    </row>
    <row r="25" spans="1:13" ht="12.75" customHeight="1" x14ac:dyDescent="0.25">
      <c r="A25" s="844"/>
      <c r="B25" s="320"/>
      <c r="C25" s="129">
        <v>0</v>
      </c>
      <c r="D25" s="109">
        <v>0</v>
      </c>
      <c r="E25" s="109">
        <v>0</v>
      </c>
      <c r="F25" s="109">
        <v>0</v>
      </c>
      <c r="G25" s="109">
        <v>0</v>
      </c>
      <c r="H25" s="109">
        <v>0</v>
      </c>
      <c r="I25" s="109">
        <v>0</v>
      </c>
      <c r="J25" s="75">
        <f>SUM(E25:I25)</f>
        <v>0</v>
      </c>
      <c r="K25" s="75">
        <f>IF(D25=0,C25+J25,D25+J25)</f>
        <v>0</v>
      </c>
      <c r="L25" s="75">
        <f>IF(E25=0,D25+K25,E25+K25)</f>
        <v>0</v>
      </c>
      <c r="M25" s="76">
        <f>IF(F25=0,E25+L25,F25+L25)</f>
        <v>0</v>
      </c>
    </row>
    <row r="26" spans="1:13" ht="12.75" customHeight="1" x14ac:dyDescent="0.25">
      <c r="A26" s="839" t="s">
        <v>462</v>
      </c>
      <c r="B26" s="320"/>
      <c r="C26" s="129">
        <v>0</v>
      </c>
      <c r="D26" s="109">
        <v>0</v>
      </c>
      <c r="E26" s="109">
        <v>0</v>
      </c>
      <c r="F26" s="109">
        <v>0</v>
      </c>
      <c r="G26" s="109">
        <v>0</v>
      </c>
      <c r="H26" s="109">
        <v>0</v>
      </c>
      <c r="I26" s="109">
        <v>0</v>
      </c>
      <c r="J26" s="75"/>
      <c r="K26" s="75"/>
      <c r="L26" s="75"/>
      <c r="M26" s="76"/>
    </row>
    <row r="27" spans="1:13" ht="12.75" customHeight="1" x14ac:dyDescent="0.25">
      <c r="A27" s="840" t="s">
        <v>457</v>
      </c>
      <c r="B27" s="320"/>
      <c r="C27" s="129">
        <v>0</v>
      </c>
      <c r="D27" s="109">
        <v>0</v>
      </c>
      <c r="E27" s="109">
        <v>0</v>
      </c>
      <c r="F27" s="109">
        <v>0</v>
      </c>
      <c r="G27" s="109">
        <v>0</v>
      </c>
      <c r="H27" s="109">
        <v>0</v>
      </c>
      <c r="I27" s="109">
        <v>0</v>
      </c>
      <c r="J27" s="75"/>
      <c r="K27" s="75"/>
      <c r="L27" s="75"/>
      <c r="M27" s="76"/>
    </row>
    <row r="28" spans="1:13" ht="12.75" customHeight="1" x14ac:dyDescent="0.25">
      <c r="A28" s="841" t="s">
        <v>458</v>
      </c>
      <c r="B28" s="320"/>
      <c r="C28" s="129">
        <v>0</v>
      </c>
      <c r="D28" s="109">
        <v>0</v>
      </c>
      <c r="E28" s="109">
        <v>0</v>
      </c>
      <c r="F28" s="109">
        <v>0</v>
      </c>
      <c r="G28" s="109">
        <v>0</v>
      </c>
      <c r="H28" s="109">
        <v>0</v>
      </c>
      <c r="I28" s="109">
        <v>0</v>
      </c>
      <c r="J28" s="75"/>
      <c r="K28" s="75"/>
      <c r="L28" s="75"/>
      <c r="M28" s="76"/>
    </row>
    <row r="29" spans="1:13" ht="12.75" customHeight="1" x14ac:dyDescent="0.25">
      <c r="A29" s="842" t="s">
        <v>7</v>
      </c>
      <c r="B29" s="320"/>
      <c r="C29" s="129">
        <v>0</v>
      </c>
      <c r="D29" s="109">
        <v>0</v>
      </c>
      <c r="E29" s="109">
        <v>0</v>
      </c>
      <c r="F29" s="109">
        <v>0</v>
      </c>
      <c r="G29" s="109">
        <v>0</v>
      </c>
      <c r="H29" s="109">
        <v>0</v>
      </c>
      <c r="I29" s="109">
        <v>0</v>
      </c>
      <c r="J29" s="75">
        <f>SUM(E29:I29)</f>
        <v>0</v>
      </c>
      <c r="K29" s="75">
        <f>IF(D29=0,C29+J29,D29+J29)</f>
        <v>0</v>
      </c>
      <c r="L29" s="75">
        <f>IF(E29=0,D29+K29,E29+K29)</f>
        <v>0</v>
      </c>
      <c r="M29" s="76">
        <f>IF(F29=0,E29+L29,F29+L29)</f>
        <v>0</v>
      </c>
    </row>
    <row r="30" spans="1:13" ht="12.75" customHeight="1" x14ac:dyDescent="0.25">
      <c r="A30" s="843"/>
      <c r="B30" s="320"/>
      <c r="C30" s="129">
        <v>0</v>
      </c>
      <c r="D30" s="109">
        <v>0</v>
      </c>
      <c r="E30" s="109">
        <v>0</v>
      </c>
      <c r="F30" s="109">
        <v>0</v>
      </c>
      <c r="G30" s="109">
        <v>0</v>
      </c>
      <c r="H30" s="109">
        <v>0</v>
      </c>
      <c r="I30" s="109">
        <v>0</v>
      </c>
      <c r="J30" s="75"/>
      <c r="K30" s="75"/>
      <c r="L30" s="75"/>
      <c r="M30" s="76"/>
    </row>
    <row r="31" spans="1:13" ht="12.75" customHeight="1" x14ac:dyDescent="0.25">
      <c r="A31" s="841" t="s">
        <v>459</v>
      </c>
      <c r="B31" s="320"/>
      <c r="C31" s="129">
        <v>0</v>
      </c>
      <c r="D31" s="109">
        <v>0</v>
      </c>
      <c r="E31" s="109">
        <v>0</v>
      </c>
      <c r="F31" s="109">
        <v>0</v>
      </c>
      <c r="G31" s="109">
        <v>0</v>
      </c>
      <c r="H31" s="109">
        <v>0</v>
      </c>
      <c r="I31" s="109">
        <v>0</v>
      </c>
      <c r="J31" s="75">
        <f>SUM(E31:I31)</f>
        <v>0</v>
      </c>
      <c r="K31" s="75">
        <f>IF(D31=0,C31+J31,D31+J31)</f>
        <v>0</v>
      </c>
      <c r="L31" s="75">
        <f>IF(E31=0,D31+K31,E31+K31)</f>
        <v>0</v>
      </c>
      <c r="M31" s="76">
        <f>IF(F31=0,E31+L31,F31+L31)</f>
        <v>0</v>
      </c>
    </row>
    <row r="32" spans="1:13" ht="12.75" customHeight="1" x14ac:dyDescent="0.25">
      <c r="A32" s="842" t="s">
        <v>7</v>
      </c>
      <c r="B32" s="320"/>
      <c r="C32" s="129">
        <v>0</v>
      </c>
      <c r="D32" s="109">
        <v>0</v>
      </c>
      <c r="E32" s="109">
        <v>0</v>
      </c>
      <c r="F32" s="109">
        <v>0</v>
      </c>
      <c r="G32" s="109">
        <v>0</v>
      </c>
      <c r="H32" s="109">
        <v>0</v>
      </c>
      <c r="I32" s="109">
        <v>0</v>
      </c>
      <c r="J32" s="75"/>
      <c r="K32" s="75"/>
      <c r="L32" s="75"/>
      <c r="M32" s="76"/>
    </row>
    <row r="33" spans="1:13" ht="12.75" customHeight="1" x14ac:dyDescent="0.25">
      <c r="A33" s="843"/>
      <c r="B33" s="320"/>
      <c r="C33" s="129">
        <v>0</v>
      </c>
      <c r="D33" s="109">
        <v>0</v>
      </c>
      <c r="E33" s="109">
        <v>0</v>
      </c>
      <c r="F33" s="109">
        <v>0</v>
      </c>
      <c r="G33" s="109">
        <v>0</v>
      </c>
      <c r="H33" s="109">
        <v>0</v>
      </c>
      <c r="I33" s="109">
        <v>0</v>
      </c>
      <c r="J33" s="75">
        <f>SUM(E33:I33)</f>
        <v>0</v>
      </c>
      <c r="K33" s="75">
        <f>IF(D33=0,C33+J33,D33+J33)</f>
        <v>0</v>
      </c>
      <c r="L33" s="75">
        <f>IF(E33=0,D33+K33,E33+K33)</f>
        <v>0</v>
      </c>
      <c r="M33" s="76">
        <f>IF(F33=0,E33+L33,F33+L33)</f>
        <v>0</v>
      </c>
    </row>
    <row r="34" spans="1:13" ht="12.75" customHeight="1" x14ac:dyDescent="0.25">
      <c r="A34" s="841" t="s">
        <v>460</v>
      </c>
      <c r="B34" s="320"/>
      <c r="C34" s="129">
        <v>0</v>
      </c>
      <c r="D34" s="109">
        <v>0</v>
      </c>
      <c r="E34" s="109">
        <v>0</v>
      </c>
      <c r="F34" s="109">
        <v>0</v>
      </c>
      <c r="G34" s="109">
        <v>0</v>
      </c>
      <c r="H34" s="109">
        <v>0</v>
      </c>
      <c r="I34" s="109">
        <v>0</v>
      </c>
      <c r="J34" s="75"/>
      <c r="K34" s="75"/>
      <c r="L34" s="75"/>
      <c r="M34" s="76"/>
    </row>
    <row r="35" spans="1:13" ht="12.75" customHeight="1" x14ac:dyDescent="0.25">
      <c r="A35" s="842" t="s">
        <v>7</v>
      </c>
      <c r="B35" s="320"/>
      <c r="C35" s="129">
        <v>0</v>
      </c>
      <c r="D35" s="109">
        <v>0</v>
      </c>
      <c r="E35" s="109">
        <v>0</v>
      </c>
      <c r="F35" s="109">
        <v>0</v>
      </c>
      <c r="G35" s="109">
        <v>0</v>
      </c>
      <c r="H35" s="109">
        <v>0</v>
      </c>
      <c r="I35" s="109">
        <v>0</v>
      </c>
      <c r="J35" s="75">
        <f>SUM(E35:I35)</f>
        <v>0</v>
      </c>
      <c r="K35" s="75">
        <f>IF(D35=0,C35+J35,D35+J35)</f>
        <v>0</v>
      </c>
      <c r="L35" s="75">
        <f>IF(E35=0,D35+K35,E35+K35)</f>
        <v>0</v>
      </c>
      <c r="M35" s="76">
        <f>IF(F35=0,E35+L35,F35+L35)</f>
        <v>0</v>
      </c>
    </row>
    <row r="36" spans="1:13" ht="12.75" customHeight="1" x14ac:dyDescent="0.25">
      <c r="A36" s="843"/>
      <c r="B36" s="320"/>
      <c r="C36" s="129">
        <v>0</v>
      </c>
      <c r="D36" s="109">
        <v>0</v>
      </c>
      <c r="E36" s="109">
        <v>0</v>
      </c>
      <c r="F36" s="109">
        <v>0</v>
      </c>
      <c r="G36" s="109">
        <v>0</v>
      </c>
      <c r="H36" s="109">
        <v>0</v>
      </c>
      <c r="I36" s="109">
        <v>0</v>
      </c>
      <c r="J36" s="75"/>
      <c r="K36" s="75"/>
      <c r="L36" s="75"/>
      <c r="M36" s="76"/>
    </row>
    <row r="37" spans="1:13" ht="12.75" customHeight="1" x14ac:dyDescent="0.25">
      <c r="A37" s="840" t="s">
        <v>461</v>
      </c>
      <c r="B37" s="320"/>
      <c r="C37" s="129">
        <v>0</v>
      </c>
      <c r="D37" s="109">
        <v>0</v>
      </c>
      <c r="E37" s="109">
        <v>0</v>
      </c>
      <c r="F37" s="109">
        <v>0</v>
      </c>
      <c r="G37" s="109">
        <v>0</v>
      </c>
      <c r="H37" s="109">
        <v>0</v>
      </c>
      <c r="I37" s="109">
        <v>0</v>
      </c>
      <c r="J37" s="75"/>
      <c r="K37" s="75"/>
      <c r="L37" s="75"/>
      <c r="M37" s="76"/>
    </row>
    <row r="38" spans="1:13" ht="12.75" customHeight="1" x14ac:dyDescent="0.25">
      <c r="A38" s="841" t="s">
        <v>458</v>
      </c>
      <c r="B38" s="320"/>
      <c r="C38" s="129">
        <v>0</v>
      </c>
      <c r="D38" s="109">
        <v>0</v>
      </c>
      <c r="E38" s="109">
        <v>0</v>
      </c>
      <c r="F38" s="109">
        <v>0</v>
      </c>
      <c r="G38" s="109">
        <v>0</v>
      </c>
      <c r="H38" s="109">
        <v>0</v>
      </c>
      <c r="I38" s="109">
        <v>0</v>
      </c>
      <c r="J38" s="75">
        <f>SUM(E38:I38)</f>
        <v>0</v>
      </c>
      <c r="K38" s="75">
        <f>IF(D38=0,C38+J38,D38+J38)</f>
        <v>0</v>
      </c>
      <c r="L38" s="75">
        <f>IF(E38=0,D38+K38,E38+K38)</f>
        <v>0</v>
      </c>
      <c r="M38" s="76">
        <f>IF(F38=0,E38+L38,F38+L38)</f>
        <v>0</v>
      </c>
    </row>
    <row r="39" spans="1:13" ht="12.75" customHeight="1" x14ac:dyDescent="0.25">
      <c r="A39" s="842" t="s">
        <v>7</v>
      </c>
      <c r="B39" s="320"/>
      <c r="C39" s="129">
        <v>0</v>
      </c>
      <c r="D39" s="109">
        <v>0</v>
      </c>
      <c r="E39" s="109">
        <v>0</v>
      </c>
      <c r="F39" s="109">
        <v>0</v>
      </c>
      <c r="G39" s="109">
        <v>0</v>
      </c>
      <c r="H39" s="109">
        <v>0</v>
      </c>
      <c r="I39" s="109">
        <v>0</v>
      </c>
      <c r="J39" s="75"/>
      <c r="K39" s="75"/>
      <c r="L39" s="75"/>
      <c r="M39" s="76"/>
    </row>
    <row r="40" spans="1:13" ht="12.75" customHeight="1" x14ac:dyDescent="0.25">
      <c r="A40" s="843"/>
      <c r="B40" s="320"/>
      <c r="C40" s="129">
        <v>0</v>
      </c>
      <c r="D40" s="109">
        <v>0</v>
      </c>
      <c r="E40" s="109">
        <v>0</v>
      </c>
      <c r="F40" s="109">
        <v>0</v>
      </c>
      <c r="G40" s="109">
        <v>0</v>
      </c>
      <c r="H40" s="109">
        <v>0</v>
      </c>
      <c r="I40" s="109">
        <v>0</v>
      </c>
      <c r="J40" s="75">
        <f>SUM(E40:I40)</f>
        <v>0</v>
      </c>
      <c r="K40" s="75">
        <f>IF(D40=0,C40+J40,D40+J40)</f>
        <v>0</v>
      </c>
      <c r="L40" s="75">
        <f>IF(E40=0,D40+K40,E40+K40)</f>
        <v>0</v>
      </c>
      <c r="M40" s="76">
        <f>IF(F40=0,E40+L40,F40+L40)</f>
        <v>0</v>
      </c>
    </row>
    <row r="41" spans="1:13" ht="12.75" customHeight="1" x14ac:dyDescent="0.25">
      <c r="A41" s="841" t="s">
        <v>459</v>
      </c>
      <c r="B41" s="320"/>
      <c r="C41" s="129">
        <v>0</v>
      </c>
      <c r="D41" s="109">
        <v>0</v>
      </c>
      <c r="E41" s="109">
        <v>0</v>
      </c>
      <c r="F41" s="109">
        <v>0</v>
      </c>
      <c r="G41" s="109">
        <v>0</v>
      </c>
      <c r="H41" s="109">
        <v>0</v>
      </c>
      <c r="I41" s="109">
        <v>0</v>
      </c>
      <c r="J41" s="75"/>
      <c r="K41" s="75"/>
      <c r="L41" s="75"/>
      <c r="M41" s="76"/>
    </row>
    <row r="42" spans="1:13" ht="12.75" customHeight="1" x14ac:dyDescent="0.25">
      <c r="A42" s="842" t="s">
        <v>7</v>
      </c>
      <c r="B42" s="320"/>
      <c r="C42" s="129">
        <v>0</v>
      </c>
      <c r="D42" s="109">
        <v>0</v>
      </c>
      <c r="E42" s="109">
        <v>0</v>
      </c>
      <c r="F42" s="109">
        <v>0</v>
      </c>
      <c r="G42" s="109">
        <v>0</v>
      </c>
      <c r="H42" s="109">
        <v>0</v>
      </c>
      <c r="I42" s="109">
        <v>0</v>
      </c>
      <c r="J42" s="75">
        <f>SUM(E42:I42)</f>
        <v>0</v>
      </c>
      <c r="K42" s="75">
        <f>IF(D42=0,C42+J42,D42+J42)</f>
        <v>0</v>
      </c>
      <c r="L42" s="75">
        <f>IF(E42=0,D42+K42,E42+K42)</f>
        <v>0</v>
      </c>
      <c r="M42" s="76">
        <f>IF(F42=0,E42+L42,F42+L42)</f>
        <v>0</v>
      </c>
    </row>
    <row r="43" spans="1:13" ht="12.75" customHeight="1" x14ac:dyDescent="0.25">
      <c r="A43" s="843"/>
      <c r="B43" s="320"/>
      <c r="C43" s="129">
        <v>0</v>
      </c>
      <c r="D43" s="109">
        <v>0</v>
      </c>
      <c r="E43" s="109">
        <v>0</v>
      </c>
      <c r="F43" s="109">
        <v>0</v>
      </c>
      <c r="G43" s="109">
        <v>0</v>
      </c>
      <c r="H43" s="109">
        <v>0</v>
      </c>
      <c r="I43" s="109">
        <v>0</v>
      </c>
      <c r="J43" s="75"/>
      <c r="K43" s="75"/>
      <c r="L43" s="75"/>
      <c r="M43" s="76"/>
    </row>
    <row r="44" spans="1:13" ht="12.75" customHeight="1" x14ac:dyDescent="0.25">
      <c r="A44" s="841" t="s">
        <v>460</v>
      </c>
      <c r="B44" s="320"/>
      <c r="C44" s="129">
        <v>0</v>
      </c>
      <c r="D44" s="109">
        <v>0</v>
      </c>
      <c r="E44" s="109">
        <v>0</v>
      </c>
      <c r="F44" s="109">
        <v>0</v>
      </c>
      <c r="G44" s="109">
        <v>0</v>
      </c>
      <c r="H44" s="109">
        <v>0</v>
      </c>
      <c r="I44" s="109">
        <v>0</v>
      </c>
      <c r="J44" s="75"/>
      <c r="K44" s="75"/>
      <c r="L44" s="75"/>
      <c r="M44" s="76"/>
    </row>
    <row r="45" spans="1:13" ht="12.75" customHeight="1" x14ac:dyDescent="0.25">
      <c r="A45" s="842" t="s">
        <v>7</v>
      </c>
      <c r="B45" s="320"/>
      <c r="C45" s="129">
        <v>0</v>
      </c>
      <c r="D45" s="109">
        <v>0</v>
      </c>
      <c r="E45" s="109">
        <v>0</v>
      </c>
      <c r="F45" s="109">
        <v>0</v>
      </c>
      <c r="G45" s="109">
        <v>0</v>
      </c>
      <c r="H45" s="109">
        <v>0</v>
      </c>
      <c r="I45" s="109">
        <v>0</v>
      </c>
      <c r="J45" s="75"/>
      <c r="K45" s="75"/>
      <c r="L45" s="75"/>
      <c r="M45" s="76"/>
    </row>
    <row r="46" spans="1:13" ht="12.75" customHeight="1" x14ac:dyDescent="0.25">
      <c r="A46" s="842"/>
      <c r="B46" s="320"/>
      <c r="C46" s="129">
        <v>0</v>
      </c>
      <c r="D46" s="109">
        <v>0</v>
      </c>
      <c r="E46" s="109">
        <v>0</v>
      </c>
      <c r="F46" s="109">
        <v>0</v>
      </c>
      <c r="G46" s="109">
        <v>0</v>
      </c>
      <c r="H46" s="109">
        <v>0</v>
      </c>
      <c r="I46" s="109">
        <v>0</v>
      </c>
      <c r="J46" s="75">
        <f>SUM(E46:I46)</f>
        <v>0</v>
      </c>
      <c r="K46" s="75">
        <f>IF(D46=0,C46+J46,D46+J46)</f>
        <v>0</v>
      </c>
      <c r="L46" s="75">
        <f>IF(E46=0,D46+K46,E46+K46)</f>
        <v>0</v>
      </c>
      <c r="M46" s="76">
        <f>IF(F46=0,E46+L46,F46+L46)</f>
        <v>0</v>
      </c>
    </row>
    <row r="47" spans="1:13" ht="12.75" customHeight="1" x14ac:dyDescent="0.25">
      <c r="A47" s="839" t="s">
        <v>463</v>
      </c>
      <c r="B47" s="320"/>
      <c r="C47" s="129">
        <v>0</v>
      </c>
      <c r="D47" s="109">
        <v>0</v>
      </c>
      <c r="E47" s="109">
        <v>0</v>
      </c>
      <c r="F47" s="109">
        <v>0</v>
      </c>
      <c r="G47" s="109">
        <v>0</v>
      </c>
      <c r="H47" s="109">
        <v>0</v>
      </c>
      <c r="I47" s="109">
        <v>0</v>
      </c>
      <c r="J47" s="75"/>
      <c r="K47" s="75"/>
      <c r="L47" s="75"/>
      <c r="M47" s="76"/>
    </row>
    <row r="48" spans="1:13" ht="12.75" customHeight="1" x14ac:dyDescent="0.25">
      <c r="A48" s="840" t="s">
        <v>457</v>
      </c>
      <c r="B48" s="320"/>
      <c r="C48" s="129">
        <v>0</v>
      </c>
      <c r="D48" s="109">
        <v>0</v>
      </c>
      <c r="E48" s="109">
        <v>0</v>
      </c>
      <c r="F48" s="109">
        <v>0</v>
      </c>
      <c r="G48" s="109">
        <v>0</v>
      </c>
      <c r="H48" s="109">
        <v>0</v>
      </c>
      <c r="I48" s="109">
        <v>0</v>
      </c>
      <c r="J48" s="75">
        <f>SUM(E48:I48)</f>
        <v>0</v>
      </c>
      <c r="K48" s="75">
        <f>IF(D48=0,C48+J48,D48+J48)</f>
        <v>0</v>
      </c>
      <c r="L48" s="75">
        <f>IF(E48=0,D48+K48,E48+K48)</f>
        <v>0</v>
      </c>
      <c r="M48" s="76">
        <f>IF(F48=0,E48+L48,F48+L48)</f>
        <v>0</v>
      </c>
    </row>
    <row r="49" spans="1:13" ht="12.75" customHeight="1" x14ac:dyDescent="0.25">
      <c r="A49" s="841" t="s">
        <v>458</v>
      </c>
      <c r="B49" s="320"/>
      <c r="C49" s="129">
        <v>0</v>
      </c>
      <c r="D49" s="109">
        <v>0</v>
      </c>
      <c r="E49" s="109">
        <v>0</v>
      </c>
      <c r="F49" s="109">
        <v>0</v>
      </c>
      <c r="G49" s="109">
        <v>0</v>
      </c>
      <c r="H49" s="109">
        <v>0</v>
      </c>
      <c r="I49" s="109">
        <v>0</v>
      </c>
      <c r="J49" s="75"/>
      <c r="K49" s="75"/>
      <c r="L49" s="75"/>
      <c r="M49" s="76"/>
    </row>
    <row r="50" spans="1:13" ht="12.75" customHeight="1" x14ac:dyDescent="0.25">
      <c r="A50" s="842" t="s">
        <v>7</v>
      </c>
      <c r="B50" s="321"/>
      <c r="C50" s="129">
        <v>0</v>
      </c>
      <c r="D50" s="109">
        <v>0</v>
      </c>
      <c r="E50" s="109">
        <v>0</v>
      </c>
      <c r="F50" s="109">
        <v>0</v>
      </c>
      <c r="G50" s="109">
        <v>0</v>
      </c>
      <c r="H50" s="109">
        <v>0</v>
      </c>
      <c r="I50" s="109">
        <v>0</v>
      </c>
      <c r="J50" s="75"/>
      <c r="K50" s="75"/>
      <c r="L50" s="75"/>
      <c r="M50" s="76"/>
    </row>
    <row r="51" spans="1:13" ht="12.75" customHeight="1" x14ac:dyDescent="0.25">
      <c r="A51" s="843"/>
      <c r="B51" s="321"/>
      <c r="C51" s="129">
        <v>0</v>
      </c>
      <c r="D51" s="109">
        <v>0</v>
      </c>
      <c r="E51" s="109">
        <v>0</v>
      </c>
      <c r="F51" s="109">
        <v>0</v>
      </c>
      <c r="G51" s="109">
        <v>0</v>
      </c>
      <c r="H51" s="109">
        <v>0</v>
      </c>
      <c r="I51" s="109">
        <v>0</v>
      </c>
      <c r="J51" s="75">
        <f>SUM(E51:I51)</f>
        <v>0</v>
      </c>
      <c r="K51" s="75">
        <f>IF(D51=0,C51+J51,D51+J51)</f>
        <v>0</v>
      </c>
      <c r="L51" s="75">
        <f>IF(E51=0,D51+K51,E51+K51)</f>
        <v>0</v>
      </c>
      <c r="M51" s="76">
        <f>IF(F51=0,E51+L51,F51+L51)</f>
        <v>0</v>
      </c>
    </row>
    <row r="52" spans="1:13" ht="12.75" customHeight="1" x14ac:dyDescent="0.25">
      <c r="A52" s="841" t="s">
        <v>459</v>
      </c>
      <c r="B52" s="321"/>
      <c r="C52" s="129">
        <v>0</v>
      </c>
      <c r="D52" s="109">
        <v>0</v>
      </c>
      <c r="E52" s="109">
        <v>0</v>
      </c>
      <c r="F52" s="109">
        <v>0</v>
      </c>
      <c r="G52" s="109">
        <v>0</v>
      </c>
      <c r="H52" s="109">
        <v>0</v>
      </c>
      <c r="I52" s="109">
        <v>0</v>
      </c>
      <c r="J52" s="75"/>
      <c r="K52" s="75"/>
      <c r="L52" s="75"/>
      <c r="M52" s="76"/>
    </row>
    <row r="53" spans="1:13" ht="12.75" customHeight="1" x14ac:dyDescent="0.25">
      <c r="A53" s="842" t="s">
        <v>7</v>
      </c>
      <c r="B53" s="321"/>
      <c r="C53" s="129">
        <v>0</v>
      </c>
      <c r="D53" s="109">
        <v>0</v>
      </c>
      <c r="E53" s="109">
        <v>0</v>
      </c>
      <c r="F53" s="109">
        <v>0</v>
      </c>
      <c r="G53" s="109">
        <v>0</v>
      </c>
      <c r="H53" s="109">
        <v>0</v>
      </c>
      <c r="I53" s="109">
        <v>0</v>
      </c>
      <c r="J53" s="75">
        <f>SUM(E53:I53)</f>
        <v>0</v>
      </c>
      <c r="K53" s="75">
        <f>IF(D53=0,C53+J53,D53+J53)</f>
        <v>0</v>
      </c>
      <c r="L53" s="75">
        <f>IF(E53=0,D53+K53,E53+K53)</f>
        <v>0</v>
      </c>
      <c r="M53" s="76">
        <f>IF(F53=0,E53+L53,F53+L53)</f>
        <v>0</v>
      </c>
    </row>
    <row r="54" spans="1:13" ht="12.75" customHeight="1" x14ac:dyDescent="0.25">
      <c r="A54" s="843"/>
      <c r="B54" s="321"/>
      <c r="C54" s="129">
        <v>0</v>
      </c>
      <c r="D54" s="109">
        <v>0</v>
      </c>
      <c r="E54" s="109">
        <v>0</v>
      </c>
      <c r="F54" s="109">
        <v>0</v>
      </c>
      <c r="G54" s="109">
        <v>0</v>
      </c>
      <c r="H54" s="109">
        <v>0</v>
      </c>
      <c r="I54" s="109">
        <v>0</v>
      </c>
      <c r="J54" s="75"/>
      <c r="K54" s="75"/>
      <c r="L54" s="75"/>
      <c r="M54" s="76"/>
    </row>
    <row r="55" spans="1:13" ht="12.75" customHeight="1" x14ac:dyDescent="0.25">
      <c r="A55" s="841" t="s">
        <v>460</v>
      </c>
      <c r="B55" s="321"/>
      <c r="C55" s="129">
        <v>0</v>
      </c>
      <c r="D55" s="109">
        <v>0</v>
      </c>
      <c r="E55" s="109">
        <v>0</v>
      </c>
      <c r="F55" s="109">
        <v>0</v>
      </c>
      <c r="G55" s="109">
        <v>0</v>
      </c>
      <c r="H55" s="109">
        <v>0</v>
      </c>
      <c r="I55" s="109">
        <v>0</v>
      </c>
      <c r="J55" s="75">
        <f>SUM(E55:I55)</f>
        <v>0</v>
      </c>
      <c r="K55" s="75">
        <f>IF(D55=0,C55+J55,D55+J55)</f>
        <v>0</v>
      </c>
      <c r="L55" s="75">
        <f>IF(E55=0,D55+K55,E55+K55)</f>
        <v>0</v>
      </c>
      <c r="M55" s="76">
        <f>IF(F55=0,E55+L55,F55+L55)</f>
        <v>0</v>
      </c>
    </row>
    <row r="56" spans="1:13" ht="12.75" customHeight="1" x14ac:dyDescent="0.25">
      <c r="A56" s="842" t="s">
        <v>7</v>
      </c>
      <c r="B56" s="960"/>
      <c r="C56" s="129">
        <v>0</v>
      </c>
      <c r="D56" s="109">
        <v>0</v>
      </c>
      <c r="E56" s="109">
        <v>0</v>
      </c>
      <c r="F56" s="109">
        <v>0</v>
      </c>
      <c r="G56" s="109">
        <v>0</v>
      </c>
      <c r="H56" s="109">
        <v>0</v>
      </c>
      <c r="I56" s="109">
        <v>0</v>
      </c>
      <c r="J56" s="75"/>
      <c r="K56" s="75"/>
      <c r="L56" s="75"/>
      <c r="M56" s="76"/>
    </row>
    <row r="57" spans="1:13" ht="12.75" customHeight="1" x14ac:dyDescent="0.25">
      <c r="A57" s="843"/>
      <c r="B57" s="321"/>
      <c r="C57" s="129">
        <v>0</v>
      </c>
      <c r="D57" s="109">
        <v>0</v>
      </c>
      <c r="E57" s="109">
        <v>0</v>
      </c>
      <c r="F57" s="109">
        <v>0</v>
      </c>
      <c r="G57" s="109">
        <v>0</v>
      </c>
      <c r="H57" s="109">
        <v>0</v>
      </c>
      <c r="I57" s="109">
        <v>0</v>
      </c>
      <c r="J57" s="75"/>
      <c r="K57" s="75"/>
      <c r="L57" s="75"/>
      <c r="M57" s="76"/>
    </row>
    <row r="58" spans="1:13" ht="12.75" customHeight="1" x14ac:dyDescent="0.25">
      <c r="A58" s="840" t="s">
        <v>461</v>
      </c>
      <c r="B58" s="321"/>
      <c r="C58" s="129">
        <v>0</v>
      </c>
      <c r="D58" s="109">
        <v>0</v>
      </c>
      <c r="E58" s="109">
        <v>0</v>
      </c>
      <c r="F58" s="109">
        <v>0</v>
      </c>
      <c r="G58" s="109">
        <v>0</v>
      </c>
      <c r="H58" s="109">
        <v>0</v>
      </c>
      <c r="I58" s="109">
        <v>0</v>
      </c>
      <c r="J58" s="75">
        <f>SUM(E58:I58)</f>
        <v>0</v>
      </c>
      <c r="K58" s="75">
        <f>IF(D58=0,C58+J58,D58+J58)</f>
        <v>0</v>
      </c>
      <c r="L58" s="75">
        <f>IF(E58=0,D58+K58,E58+K58)</f>
        <v>0</v>
      </c>
      <c r="M58" s="76">
        <f>IF(F58=0,E58+L58,F58+L58)</f>
        <v>0</v>
      </c>
    </row>
    <row r="59" spans="1:13" ht="12.75" customHeight="1" x14ac:dyDescent="0.25">
      <c r="A59" s="841" t="s">
        <v>458</v>
      </c>
      <c r="B59" s="321"/>
      <c r="C59" s="129">
        <v>0</v>
      </c>
      <c r="D59" s="109">
        <v>0</v>
      </c>
      <c r="E59" s="109">
        <v>0</v>
      </c>
      <c r="F59" s="109">
        <v>0</v>
      </c>
      <c r="G59" s="109">
        <v>0</v>
      </c>
      <c r="H59" s="109">
        <v>0</v>
      </c>
      <c r="I59" s="109">
        <v>0</v>
      </c>
      <c r="J59" s="75"/>
      <c r="K59" s="75"/>
      <c r="L59" s="75"/>
      <c r="M59" s="76"/>
    </row>
    <row r="60" spans="1:13" ht="12.75" customHeight="1" x14ac:dyDescent="0.25">
      <c r="A60" s="842" t="s">
        <v>7</v>
      </c>
      <c r="B60" s="321"/>
      <c r="C60" s="129">
        <v>0</v>
      </c>
      <c r="D60" s="109">
        <v>0</v>
      </c>
      <c r="E60" s="109">
        <v>0</v>
      </c>
      <c r="F60" s="109">
        <v>0</v>
      </c>
      <c r="G60" s="109">
        <v>0</v>
      </c>
      <c r="H60" s="109">
        <v>0</v>
      </c>
      <c r="I60" s="109">
        <v>0</v>
      </c>
      <c r="J60" s="75">
        <f>SUM(E60:I60)</f>
        <v>0</v>
      </c>
      <c r="K60" s="75">
        <f>IF(D60=0,C60+J60,D60+J60)</f>
        <v>0</v>
      </c>
      <c r="L60" s="75">
        <f>IF(E60=0,D60+K60,E60+K60)</f>
        <v>0</v>
      </c>
      <c r="M60" s="76">
        <f>IF(F60=0,E60+L60,F60+L60)</f>
        <v>0</v>
      </c>
    </row>
    <row r="61" spans="1:13" ht="12.75" customHeight="1" x14ac:dyDescent="0.25">
      <c r="A61" s="843"/>
      <c r="B61" s="321"/>
      <c r="C61" s="129">
        <v>0</v>
      </c>
      <c r="D61" s="109">
        <v>0</v>
      </c>
      <c r="E61" s="109">
        <v>0</v>
      </c>
      <c r="F61" s="109">
        <v>0</v>
      </c>
      <c r="G61" s="109">
        <v>0</v>
      </c>
      <c r="H61" s="109">
        <v>0</v>
      </c>
      <c r="I61" s="109">
        <v>0</v>
      </c>
      <c r="J61" s="75"/>
      <c r="K61" s="75"/>
      <c r="L61" s="75"/>
      <c r="M61" s="76"/>
    </row>
    <row r="62" spans="1:13" ht="12.75" customHeight="1" x14ac:dyDescent="0.25">
      <c r="A62" s="841" t="s">
        <v>459</v>
      </c>
      <c r="B62" s="321"/>
      <c r="C62" s="129">
        <v>0</v>
      </c>
      <c r="D62" s="109">
        <v>0</v>
      </c>
      <c r="E62" s="109">
        <v>0</v>
      </c>
      <c r="F62" s="109">
        <v>0</v>
      </c>
      <c r="G62" s="109">
        <v>0</v>
      </c>
      <c r="H62" s="109">
        <v>0</v>
      </c>
      <c r="I62" s="109">
        <v>0</v>
      </c>
      <c r="J62" s="75">
        <f>SUM(E62:I62)</f>
        <v>0</v>
      </c>
      <c r="K62" s="75">
        <f>IF(D62=0,C62+J62,D62+J62)</f>
        <v>0</v>
      </c>
      <c r="L62" s="75">
        <f>IF(E62=0,D62+K62,E62+K62)</f>
        <v>0</v>
      </c>
      <c r="M62" s="76">
        <f>IF(F62=0,E62+L62,F62+L62)</f>
        <v>0</v>
      </c>
    </row>
    <row r="63" spans="1:13" ht="12.75" customHeight="1" x14ac:dyDescent="0.25">
      <c r="A63" s="842" t="s">
        <v>7</v>
      </c>
      <c r="B63" s="321"/>
      <c r="C63" s="129">
        <v>0</v>
      </c>
      <c r="D63" s="109">
        <v>0</v>
      </c>
      <c r="E63" s="109">
        <v>0</v>
      </c>
      <c r="F63" s="109">
        <v>0</v>
      </c>
      <c r="G63" s="109">
        <v>0</v>
      </c>
      <c r="H63" s="109">
        <v>0</v>
      </c>
      <c r="I63" s="109">
        <v>0</v>
      </c>
      <c r="J63" s="75"/>
      <c r="K63" s="75"/>
      <c r="L63" s="75"/>
      <c r="M63" s="76"/>
    </row>
    <row r="64" spans="1:13" ht="12.75" customHeight="1" x14ac:dyDescent="0.25">
      <c r="A64" s="843"/>
      <c r="B64" s="321"/>
      <c r="C64" s="129">
        <v>0</v>
      </c>
      <c r="D64" s="109">
        <v>0</v>
      </c>
      <c r="E64" s="109">
        <v>0</v>
      </c>
      <c r="F64" s="109">
        <v>0</v>
      </c>
      <c r="G64" s="109">
        <v>0</v>
      </c>
      <c r="H64" s="109">
        <v>0</v>
      </c>
      <c r="I64" s="109">
        <v>0</v>
      </c>
      <c r="J64" s="75">
        <f>SUM(E64:I64)</f>
        <v>0</v>
      </c>
      <c r="K64" s="75">
        <f>IF(D64=0,C64+J64,D64+J64)</f>
        <v>0</v>
      </c>
      <c r="L64" s="75">
        <f>IF(E64=0,D64+K64,E64+K64)</f>
        <v>0</v>
      </c>
      <c r="M64" s="76">
        <f>IF(F64=0,E64+L64,F64+L64)</f>
        <v>0</v>
      </c>
    </row>
    <row r="65" spans="1:13" ht="12.75" customHeight="1" x14ac:dyDescent="0.25">
      <c r="A65" s="841" t="s">
        <v>460</v>
      </c>
      <c r="B65" s="321"/>
      <c r="C65" s="129">
        <v>0</v>
      </c>
      <c r="D65" s="109">
        <v>0</v>
      </c>
      <c r="E65" s="109">
        <v>0</v>
      </c>
      <c r="F65" s="109">
        <v>0</v>
      </c>
      <c r="G65" s="109">
        <v>0</v>
      </c>
      <c r="H65" s="109">
        <v>0</v>
      </c>
      <c r="I65" s="109">
        <v>0</v>
      </c>
      <c r="J65" s="75"/>
      <c r="K65" s="75"/>
      <c r="L65" s="75"/>
      <c r="M65" s="76"/>
    </row>
    <row r="66" spans="1:13" ht="12.75" customHeight="1" x14ac:dyDescent="0.25">
      <c r="A66" s="842" t="s">
        <v>7</v>
      </c>
      <c r="B66" s="321"/>
      <c r="C66" s="129">
        <v>0</v>
      </c>
      <c r="D66" s="109">
        <v>0</v>
      </c>
      <c r="E66" s="109">
        <v>0</v>
      </c>
      <c r="F66" s="109">
        <v>0</v>
      </c>
      <c r="G66" s="109">
        <v>0</v>
      </c>
      <c r="H66" s="109">
        <v>0</v>
      </c>
      <c r="I66" s="109">
        <v>0</v>
      </c>
      <c r="J66" s="75">
        <f>SUM(E66:I66)</f>
        <v>0</v>
      </c>
      <c r="K66" s="75">
        <f>IF(D66=0,C66+J66,D66+J66)</f>
        <v>0</v>
      </c>
      <c r="L66" s="75">
        <f>IF(E66=0,D66+K66,E66+K66)</f>
        <v>0</v>
      </c>
      <c r="M66" s="76">
        <f>IF(F66=0,E66+L66,F66+L66)</f>
        <v>0</v>
      </c>
    </row>
    <row r="67" spans="1:13" ht="12.75" customHeight="1" x14ac:dyDescent="0.25">
      <c r="A67" s="842"/>
      <c r="B67" s="321"/>
      <c r="C67" s="129">
        <v>0</v>
      </c>
      <c r="D67" s="109">
        <v>0</v>
      </c>
      <c r="E67" s="109">
        <v>0</v>
      </c>
      <c r="F67" s="109">
        <v>0</v>
      </c>
      <c r="G67" s="109">
        <v>0</v>
      </c>
      <c r="H67" s="109">
        <v>0</v>
      </c>
      <c r="I67" s="109">
        <v>0</v>
      </c>
      <c r="J67" s="75"/>
      <c r="K67" s="75"/>
      <c r="L67" s="75"/>
      <c r="M67" s="76"/>
    </row>
    <row r="68" spans="1:13" ht="12.75" customHeight="1" x14ac:dyDescent="0.25">
      <c r="A68" s="845" t="s">
        <v>464</v>
      </c>
      <c r="B68" s="846"/>
      <c r="C68" s="129">
        <v>0</v>
      </c>
      <c r="D68" s="109">
        <v>0</v>
      </c>
      <c r="E68" s="109">
        <v>0</v>
      </c>
      <c r="F68" s="109">
        <v>0</v>
      </c>
      <c r="G68" s="109">
        <v>0</v>
      </c>
      <c r="H68" s="109">
        <v>0</v>
      </c>
      <c r="I68" s="109">
        <v>0</v>
      </c>
      <c r="J68" s="177">
        <f>SUM(E68:I68)</f>
        <v>0</v>
      </c>
      <c r="K68" s="177">
        <f>IF(D68=0,C68+J68,D68+J68)</f>
        <v>0</v>
      </c>
      <c r="L68" s="177">
        <f>IF(E68=0,D68+K68,E68+K68)</f>
        <v>0</v>
      </c>
      <c r="M68" s="178">
        <f>IF(F68=0,E68+L68,F68+L68)</f>
        <v>0</v>
      </c>
    </row>
    <row r="69" spans="1:13" ht="12.75" customHeight="1" x14ac:dyDescent="0.25">
      <c r="A69" s="157" t="str">
        <f>head27a</f>
        <v>References</v>
      </c>
      <c r="B69" s="98"/>
      <c r="C69" s="179"/>
      <c r="D69" s="179"/>
      <c r="E69" s="179"/>
      <c r="F69" s="179"/>
      <c r="G69" s="179"/>
      <c r="H69" s="179"/>
      <c r="I69" s="179"/>
      <c r="J69" s="179"/>
      <c r="K69" s="179"/>
      <c r="L69" s="179"/>
      <c r="M69" s="179"/>
    </row>
    <row r="70" spans="1:13" ht="12.75" customHeight="1" x14ac:dyDescent="0.25">
      <c r="A70" s="1209" t="s">
        <v>15</v>
      </c>
      <c r="B70" s="1209"/>
      <c r="C70" s="1209"/>
      <c r="D70" s="1209"/>
      <c r="E70" s="1209"/>
      <c r="F70" s="1209"/>
      <c r="G70" s="1209"/>
      <c r="H70" s="1209"/>
      <c r="I70" s="1209"/>
      <c r="J70" s="1209"/>
      <c r="K70" s="1209"/>
      <c r="L70" s="1209"/>
      <c r="M70" s="1209"/>
    </row>
    <row r="71" spans="1:13" ht="12.75" customHeight="1" x14ac:dyDescent="0.25">
      <c r="A71" s="99" t="s">
        <v>16</v>
      </c>
      <c r="B71" s="98"/>
      <c r="C71" s="323"/>
      <c r="D71" s="323"/>
      <c r="E71" s="323"/>
      <c r="F71" s="323"/>
      <c r="G71" s="323"/>
      <c r="H71" s="323"/>
      <c r="I71" s="323"/>
      <c r="J71" s="323"/>
      <c r="K71" s="323"/>
      <c r="L71" s="323"/>
      <c r="M71" s="323"/>
    </row>
    <row r="72" spans="1:13" ht="12.75" customHeight="1" x14ac:dyDescent="0.25">
      <c r="A72" s="99" t="s">
        <v>465</v>
      </c>
      <c r="B72" s="98"/>
      <c r="C72" s="323"/>
      <c r="D72" s="323"/>
      <c r="E72" s="323"/>
      <c r="F72" s="323"/>
      <c r="G72" s="323"/>
      <c r="H72" s="323"/>
      <c r="I72" s="323"/>
      <c r="J72" s="323"/>
      <c r="K72" s="323"/>
      <c r="L72" s="323"/>
      <c r="M72" s="323"/>
    </row>
    <row r="73" spans="1:13" ht="12.75" customHeight="1" x14ac:dyDescent="0.25">
      <c r="A73" s="99" t="s">
        <v>17</v>
      </c>
      <c r="B73" s="93"/>
      <c r="C73" s="96"/>
      <c r="D73" s="96"/>
      <c r="E73" s="96"/>
      <c r="F73" s="96"/>
      <c r="G73" s="96"/>
      <c r="H73" s="96"/>
      <c r="I73" s="96"/>
      <c r="J73" s="96"/>
      <c r="K73" s="96"/>
      <c r="L73" s="96"/>
      <c r="M73" s="96"/>
    </row>
    <row r="74" spans="1:13" ht="12.75" customHeight="1" x14ac:dyDescent="0.25">
      <c r="A74" s="1209" t="s">
        <v>18</v>
      </c>
      <c r="B74" s="1209"/>
      <c r="C74" s="1209"/>
      <c r="D74" s="1209"/>
      <c r="E74" s="1209"/>
      <c r="F74" s="1209"/>
      <c r="G74" s="1209"/>
      <c r="H74" s="1209"/>
      <c r="I74" s="1209"/>
      <c r="J74" s="1209"/>
      <c r="K74" s="1209"/>
      <c r="L74" s="1209"/>
      <c r="M74" s="1209"/>
    </row>
    <row r="75" spans="1:13" ht="12.75" customHeight="1" x14ac:dyDescent="0.25">
      <c r="A75" s="1248" t="s">
        <v>19</v>
      </c>
      <c r="B75" s="1209"/>
      <c r="C75" s="1209"/>
      <c r="D75" s="1209"/>
      <c r="E75" s="1209"/>
      <c r="F75" s="1209"/>
      <c r="G75" s="1209"/>
      <c r="H75" s="1209"/>
      <c r="I75" s="1209"/>
      <c r="J75" s="1209"/>
      <c r="K75" s="1209"/>
      <c r="L75" s="1209"/>
      <c r="M75" s="1209"/>
    </row>
  </sheetData>
  <sheetProtection sheet="1" objects="1" scenarios="1"/>
  <mergeCells count="6">
    <mergeCell ref="A75:M75"/>
    <mergeCell ref="A70:M70"/>
    <mergeCell ref="A2:A4"/>
    <mergeCell ref="B2:B4"/>
    <mergeCell ref="C2:K2"/>
    <mergeCell ref="A74:M74"/>
  </mergeCells>
  <phoneticPr fontId="3" type="noConversion"/>
  <printOptions horizontalCentered="1"/>
  <pageMargins left="0.35433070866141736" right="0.15748031496062992" top="0.59055118110236227" bottom="0.59055118110236227" header="0.51181102362204722" footer="0.39370078740157483"/>
  <pageSetup paperSize="9" scale="70" fitToHeight="2" orientation="portrait"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4">
    <tabColor indexed="42"/>
    <pageSetUpPr fitToPage="1"/>
  </sheetPr>
  <dimension ref="A1:L62"/>
  <sheetViews>
    <sheetView showGridLines="0" workbookViewId="0">
      <pane xSplit="1" ySplit="3" topLeftCell="B4" activePane="bottomRight" state="frozen"/>
      <selection activeCell="M17" sqref="M17:M63"/>
      <selection pane="topRight" activeCell="M17" sqref="M17:M63"/>
      <selection pane="bottomLeft" activeCell="M17" sqref="M17:M63"/>
      <selection pane="bottomRight" activeCell="F17" sqref="F17"/>
    </sheetView>
  </sheetViews>
  <sheetFormatPr defaultRowHeight="12.75" x14ac:dyDescent="0.25"/>
  <cols>
    <col min="1" max="1" width="30.140625" style="5" customWidth="1"/>
    <col min="2" max="2" width="24.7109375" style="5" customWidth="1"/>
    <col min="3" max="10" width="8.7109375" style="5" customWidth="1"/>
    <col min="11" max="16384" width="9.140625" style="5"/>
  </cols>
  <sheetData>
    <row r="1" spans="1:10" ht="13.5" x14ac:dyDescent="0.25">
      <c r="A1" s="57" t="str">
        <f>muni&amp;" - "&amp;ADJB4&amp;" - "&amp;Date</f>
        <v>Choose name from list - Supporting Table SB4 Adjustments to budgeted performance indicators and benchmarks - 23/01/2014</v>
      </c>
      <c r="C1" s="58"/>
    </row>
    <row r="2" spans="1:10" ht="38.25" x14ac:dyDescent="0.25">
      <c r="A2" s="1216" t="str">
        <f>desc&amp;" of financial indicator"</f>
        <v>Description of financial indicator</v>
      </c>
      <c r="B2" s="1213" t="s">
        <v>20</v>
      </c>
      <c r="C2" s="324" t="str">
        <f>Head1B</f>
        <v>2010/11</v>
      </c>
      <c r="D2" s="325" t="str">
        <f>Head1A</f>
        <v>2011/12</v>
      </c>
      <c r="E2" s="325" t="str">
        <f>Head1</f>
        <v>2012/13</v>
      </c>
      <c r="F2" s="1245" t="str">
        <f>Head2</f>
        <v>Budget Year 2013/14</v>
      </c>
      <c r="G2" s="1211"/>
      <c r="H2" s="1212"/>
      <c r="I2" s="169" t="str">
        <f>Head10</f>
        <v>Budget Year +1 2014/15</v>
      </c>
      <c r="J2" s="170" t="str">
        <f>Head11</f>
        <v>Budget Year +2 2015/16</v>
      </c>
    </row>
    <row r="3" spans="1:10" ht="25.5" x14ac:dyDescent="0.25">
      <c r="A3" s="1249"/>
      <c r="B3" s="1222"/>
      <c r="C3" s="326" t="str">
        <f>Head5</f>
        <v>Audited Outcome</v>
      </c>
      <c r="D3" s="326" t="str">
        <f>Head5</f>
        <v>Audited Outcome</v>
      </c>
      <c r="E3" s="326" t="str">
        <f>Head5</f>
        <v>Audited Outcome</v>
      </c>
      <c r="F3" s="326" t="str">
        <f>Head6</f>
        <v>Original Budget</v>
      </c>
      <c r="G3" s="326" t="str">
        <f>Head54</f>
        <v>Prior Adjusted</v>
      </c>
      <c r="H3" s="326" t="str">
        <f>Head7</f>
        <v>Adjusted Budget</v>
      </c>
      <c r="I3" s="327" t="str">
        <f>Head7</f>
        <v>Adjusted Budget</v>
      </c>
      <c r="J3" s="328" t="str">
        <f>Head7</f>
        <v>Adjusted Budget</v>
      </c>
    </row>
    <row r="4" spans="1:10" x14ac:dyDescent="0.25">
      <c r="A4" s="329" t="s">
        <v>21</v>
      </c>
      <c r="B4" s="330"/>
      <c r="C4" s="242"/>
      <c r="D4" s="1104"/>
      <c r="E4" s="1103"/>
      <c r="F4" s="243"/>
      <c r="G4" s="243"/>
      <c r="H4" s="243"/>
      <c r="I4" s="331"/>
      <c r="J4" s="245"/>
    </row>
    <row r="5" spans="1:10" ht="3" customHeight="1" x14ac:dyDescent="0.25">
      <c r="A5" s="332"/>
      <c r="B5" s="330"/>
      <c r="C5" s="127"/>
      <c r="D5" s="1102"/>
      <c r="E5" s="333"/>
      <c r="F5" s="334"/>
      <c r="G5" s="334"/>
      <c r="H5" s="334"/>
      <c r="I5" s="335"/>
      <c r="J5" s="336"/>
    </row>
    <row r="6" spans="1:10" ht="24" customHeight="1" x14ac:dyDescent="0.25">
      <c r="A6" s="332" t="s">
        <v>22</v>
      </c>
      <c r="B6" s="330" t="s">
        <v>23</v>
      </c>
      <c r="C6" s="337"/>
      <c r="D6" s="333"/>
      <c r="E6" s="333"/>
      <c r="F6" s="333"/>
      <c r="G6" s="333"/>
      <c r="H6" s="333"/>
      <c r="I6" s="338"/>
      <c r="J6" s="339"/>
    </row>
    <row r="7" spans="1:10" ht="24" customHeight="1" x14ac:dyDescent="0.25">
      <c r="A7" s="332" t="s">
        <v>24</v>
      </c>
      <c r="B7" s="330" t="s">
        <v>25</v>
      </c>
      <c r="C7" s="337">
        <v>1.4592889943868009E-2</v>
      </c>
      <c r="D7" s="333">
        <v>1.8922103101839234E-2</v>
      </c>
      <c r="E7" s="333"/>
      <c r="F7" s="334">
        <f>IF(ISERROR(('B4-FinPerf RE'!C31-'B7-CFlow'!C35)/'B4-FinPerf RE'!C38),0,(('B4-FinPerf RE'!C31-'B7-CFlow'!C35)/'B4-FinPerf RE'!C38))</f>
        <v>1.7544420801999919E-2</v>
      </c>
      <c r="G7" s="334">
        <f>IF(ISERROR(('B4-FinPerf RE'!D31-'B7-CFlow'!D35)/'B4-FinPerf RE'!D38),0,(('B4-FinPerf RE'!D31-'B7-CFlow'!D35)/'B4-FinPerf RE'!D38))</f>
        <v>0</v>
      </c>
      <c r="H7" s="334">
        <f>IF(ISERROR(('B4-FinPerf RE'!K31-'B7-CFlow'!K35)/'B4-FinPerf RE'!K38),0,(('B4-FinPerf RE'!K31-'B7-CFlow'!K35)/'B4-FinPerf RE'!K38))</f>
        <v>9.7800911550838237E-3</v>
      </c>
      <c r="I7" s="335">
        <f>IF(ISERROR(('B4-FinPerf RE'!L31-'B7-CFlow'!L35)/'B4-FinPerf RE'!L38),0,(('B4-FinPerf RE'!L31-'B7-CFlow'!L35)/'B4-FinPerf RE'!L38))</f>
        <v>1.8804915538368432E-2</v>
      </c>
      <c r="J7" s="336">
        <f>IF(ISERROR(('B4-FinPerf RE'!M31-'B7-CFlow'!M35)/'B4-FinPerf RE'!M38),0,(('B4-FinPerf RE'!M31-'B7-CFlow'!M35)/'B4-FinPerf RE'!M38))</f>
        <v>1.7825842902128054E-2</v>
      </c>
    </row>
    <row r="8" spans="1:10" ht="24" customHeight="1" x14ac:dyDescent="0.25">
      <c r="A8" s="332" t="s">
        <v>1263</v>
      </c>
      <c r="B8" s="330" t="s">
        <v>1264</v>
      </c>
      <c r="C8" s="337">
        <v>1.9780981805451736E-2</v>
      </c>
      <c r="D8" s="333">
        <v>1.1590815709969782E-3</v>
      </c>
      <c r="E8" s="333"/>
      <c r="F8" s="334">
        <f>IF(ISERROR('B5-Capex'!C74/('B5-Capex'!C65-'B5-Capex'!C72)),0,('B5-Capex'!C74/('B5-Capex'!C65-'B5-Capex'!C72)))</f>
        <v>0</v>
      </c>
      <c r="G8" s="334">
        <f>IF(ISERROR('B5-Capex'!D74/('B5-Capex'!D65-'B5-Capex'!D72)),0,('B5-Capex'!D74/('B5-Capex'!D65-'B5-Capex'!D72)))</f>
        <v>0</v>
      </c>
      <c r="H8" s="334">
        <f>IF(ISERROR('B5-Capex'!K74/('B5-Capex'!K65-'B5-Capex'!L72)),0,('B5-Capex'!K74/('B5-Capex'!K65-'B5-Capex'!L72)))</f>
        <v>0</v>
      </c>
      <c r="I8" s="335">
        <f>IF(ISERROR('B5-Capex'!L74/('B5-Capex'!L65-'B5-Capex'!M72)),0,('B5-Capex'!L74/('B5-Capex'!L65-'B5-Capex'!M72)))</f>
        <v>0</v>
      </c>
      <c r="J8" s="336">
        <f>IF(ISERROR('B5-Capex'!M74/('B5-Capex'!M65-'B5-Capex'!N72)),0,('B5-Capex'!M74/('B5-Capex'!M65-'B5-Capex'!N72)))</f>
        <v>0</v>
      </c>
    </row>
    <row r="9" spans="1:10" x14ac:dyDescent="0.25">
      <c r="A9" s="329" t="s">
        <v>27</v>
      </c>
      <c r="B9" s="330"/>
      <c r="C9" s="337"/>
      <c r="D9" s="333"/>
      <c r="E9" s="333"/>
      <c r="F9" s="334"/>
      <c r="G9" s="334"/>
      <c r="H9" s="334"/>
      <c r="I9" s="335"/>
      <c r="J9" s="336"/>
    </row>
    <row r="10" spans="1:10" ht="5.25" customHeight="1" x14ac:dyDescent="0.25">
      <c r="A10" s="332"/>
      <c r="B10" s="330"/>
      <c r="C10" s="337"/>
      <c r="D10" s="333"/>
      <c r="E10" s="333"/>
      <c r="F10" s="334"/>
      <c r="G10" s="334"/>
      <c r="H10" s="334"/>
      <c r="I10" s="335"/>
      <c r="J10" s="336"/>
    </row>
    <row r="11" spans="1:10" ht="24.75" customHeight="1" x14ac:dyDescent="0.25">
      <c r="A11" s="332" t="s">
        <v>28</v>
      </c>
      <c r="B11" s="330" t="s">
        <v>29</v>
      </c>
      <c r="C11" s="337"/>
      <c r="D11" s="333"/>
      <c r="E11" s="333"/>
      <c r="F11" s="334">
        <f>IF(ISERROR('B6-FinPos'!C39/'B6-FinPos'!C48),0,('B6-FinPos'!C39/'B6-FinPos'!C48))</f>
        <v>0</v>
      </c>
      <c r="G11" s="334">
        <f>IF(ISERROR('B6-FinPos'!D39/'B6-FinPos'!D48),0,('B6-FinPos'!D39/'B6-FinPos'!D48))</f>
        <v>0</v>
      </c>
      <c r="H11" s="334">
        <f>IF(ISERROR('B6-FinPos'!K39/'B6-FinPos'!K48),0,('B6-FinPos'!K39/'B6-FinPos'!K48))</f>
        <v>0</v>
      </c>
      <c r="I11" s="335">
        <f>IF(ISERROR('B6-FinPos'!L39/'B6-FinPos'!L48),0,('B6-FinPos'!L39/'B6-FinPos'!L48))</f>
        <v>0</v>
      </c>
      <c r="J11" s="336">
        <f>IF(ISERROR('B6-FinPos'!M39/'B6-FinPos'!M48),0,('B6-FinPos'!M39/'B6-FinPos'!M48))</f>
        <v>0</v>
      </c>
    </row>
    <row r="12" spans="1:10" x14ac:dyDescent="0.25">
      <c r="A12" s="329" t="s">
        <v>30</v>
      </c>
      <c r="B12" s="330"/>
      <c r="C12" s="337"/>
      <c r="D12" s="333"/>
      <c r="E12" s="333"/>
      <c r="F12" s="334"/>
      <c r="G12" s="334"/>
      <c r="H12" s="334"/>
      <c r="I12" s="335"/>
      <c r="J12" s="336"/>
    </row>
    <row r="13" spans="1:10" x14ac:dyDescent="0.25">
      <c r="A13" s="332" t="s">
        <v>31</v>
      </c>
      <c r="B13" s="330" t="s">
        <v>32</v>
      </c>
      <c r="C13" s="1147">
        <v>0.35840854066524414</v>
      </c>
      <c r="D13" s="1148">
        <v>0.3625984208986075</v>
      </c>
      <c r="E13" s="333"/>
      <c r="F13" s="334">
        <f>IF(ISERROR('B6-FinPos'!C14/'B6-FinPos'!C36),0,('B6-FinPos'!C14/'B6-FinPos'!C36))</f>
        <v>0.74373154983281387</v>
      </c>
      <c r="G13" s="334">
        <f>IF(ISERROR('B6-FinPos'!D14/'B6-FinPos'!D36),0,('B6-FinPos'!D14/'B6-FinPos'!D36))</f>
        <v>0</v>
      </c>
      <c r="H13" s="334">
        <f>IF(ISERROR('B6-FinPos'!K14/'B6-FinPos'!K36),0,('B6-FinPos'!K14/'B6-FinPos'!K36))</f>
        <v>0.51585135262863679</v>
      </c>
      <c r="I13" s="335">
        <f>IF(ISERROR('B6-FinPos'!L14/'B6-FinPos'!L36),0,('B6-FinPos'!L14/'B6-FinPos'!L36))</f>
        <v>0.93113703755495103</v>
      </c>
      <c r="J13" s="336">
        <f>IF(ISERROR('B6-FinPos'!M14/'B6-FinPos'!M36),0,('B6-FinPos'!M14/'B6-FinPos'!M36))</f>
        <v>1.5533686090914001</v>
      </c>
    </row>
    <row r="14" spans="1:10" ht="25.5" x14ac:dyDescent="0.25">
      <c r="A14" s="332" t="s">
        <v>33</v>
      </c>
      <c r="B14" s="330" t="s">
        <v>1265</v>
      </c>
      <c r="C14" s="1147">
        <v>0.35840854066524414</v>
      </c>
      <c r="D14" s="1148">
        <v>0.3625984208986075</v>
      </c>
      <c r="E14" s="333"/>
      <c r="F14" s="334">
        <f>IF(ISERROR(('B6-FinPos'!C26-'SB4'!F41)/'B6-FinPos'!C36),0,(('B6-FinPos'!C26-'SB4'!F41)/'B6-FinPos'!C36))</f>
        <v>0.33587919183934828</v>
      </c>
      <c r="G14" s="334">
        <f>IF(ISERROR(('B6-FinPos'!D26-'SB4'!G41)/'B6-FinPos'!D36),0,(('B6-FinPos'!D26-'SB4'!G41)/'B6-FinPos'!D36))</f>
        <v>0</v>
      </c>
      <c r="H14" s="334">
        <f>IF(ISERROR(('B6-FinPos'!E26-'SB4'!H41)/'B6-FinPos'!E36),0,(('B6-FinPos'!E26-'SB4'!H41)/'B6-FinPos'!E36))</f>
        <v>0</v>
      </c>
      <c r="I14" s="334">
        <f>IF(ISERROR(('B6-FinPos'!F26-'SB4'!I41)/'B6-FinPos'!F36),0,(('B6-FinPos'!F26-'SB4'!I41)/'B6-FinPos'!F36))</f>
        <v>0</v>
      </c>
      <c r="J14" s="334">
        <f>IF(ISERROR(('B6-FinPos'!G26-'SB4'!J41)/'B6-FinPos'!G36),0,(('B6-FinPos'!G26-'SB4'!J41)/'B6-FinPos'!G36))</f>
        <v>0</v>
      </c>
    </row>
    <row r="15" spans="1:10" x14ac:dyDescent="0.25">
      <c r="A15" s="332" t="s">
        <v>34</v>
      </c>
      <c r="B15" s="330" t="s">
        <v>35</v>
      </c>
      <c r="C15" s="1147">
        <v>0.13242535245331249</v>
      </c>
      <c r="D15" s="1148">
        <v>0.12448266612826384</v>
      </c>
      <c r="E15" s="333"/>
      <c r="F15" s="916">
        <f>IF(ISERROR(('B6-FinPos'!C8+'B6-FinPos'!C9)/'B6-FinPos'!C36),0,(('B6-FinPos'!C8+'B6-FinPos'!C9)/'B6-FinPos'!C36))</f>
        <v>0.50118804755474333</v>
      </c>
      <c r="G15" s="916">
        <f>IF(ISERROR(('B6-FinPos'!D8+'B6-FinPos'!D9)/'B6-FinPos'!D36),0,(('B6-FinPos'!D8+'B6-FinPos'!D9)/'B6-FinPos'!D36))</f>
        <v>0</v>
      </c>
      <c r="H15" s="916">
        <f>IF(ISERROR(('B6-FinPos'!K8+'B6-FinPos'!K9)/'B6-FinPos'!K36),0,(('B6-FinPos'!K8+'B6-FinPos'!K9)/'B6-FinPos'!K36))</f>
        <v>0.19821597112024086</v>
      </c>
      <c r="I15" s="917">
        <f>IF(ISERROR(('B6-FinPos'!L8+'B6-FinPos'!L9)/'B6-FinPos'!L36),0,(('B6-FinPos'!L8+'B6-FinPos'!L9)/'B6-FinPos'!L36))</f>
        <v>0.59551333755735714</v>
      </c>
      <c r="J15" s="918">
        <f>IF(ISERROR(('B6-FinPos'!M8+'B6-FinPos'!M9)/'B6-FinPos'!M36),0,(('B6-FinPos'!M8+'B6-FinPos'!M9)/'B6-FinPos'!M36))</f>
        <v>1.2079640389634871</v>
      </c>
    </row>
    <row r="16" spans="1:10" x14ac:dyDescent="0.25">
      <c r="A16" s="329" t="s">
        <v>36</v>
      </c>
      <c r="B16" s="330"/>
      <c r="C16" s="337"/>
      <c r="D16" s="333"/>
      <c r="E16" s="333"/>
      <c r="F16" s="334"/>
      <c r="G16" s="334"/>
      <c r="H16" s="334"/>
      <c r="I16" s="335"/>
      <c r="J16" s="336"/>
    </row>
    <row r="17" spans="1:10" ht="24.75" customHeight="1" x14ac:dyDescent="0.25">
      <c r="A17" s="332" t="s">
        <v>37</v>
      </c>
      <c r="B17" s="330" t="s">
        <v>38</v>
      </c>
      <c r="C17" s="337">
        <v>1.3936906652137111</v>
      </c>
      <c r="D17" s="333">
        <v>7.9261776332654259</v>
      </c>
      <c r="E17" s="333"/>
      <c r="F17" s="333"/>
      <c r="G17" s="333"/>
      <c r="H17" s="333"/>
      <c r="I17" s="340"/>
      <c r="J17" s="341"/>
    </row>
    <row r="18" spans="1:10" ht="24.75" customHeight="1" x14ac:dyDescent="0.25">
      <c r="A18" s="332" t="s">
        <v>39</v>
      </c>
      <c r="B18" s="330" t="s">
        <v>40</v>
      </c>
      <c r="C18" s="337">
        <v>1.3936906652137111</v>
      </c>
      <c r="D18" s="333">
        <v>7.1570205094139832</v>
      </c>
      <c r="E18" s="333"/>
      <c r="F18" s="334">
        <f>IF(ISERROR((SUM('B6-FinPos'!C10:C12)+'B6-FinPos'!C17)/'B4-FinPerf RE'!C24),0,((SUM('B6-FinPos'!C10:C12)+'B6-FinPos'!C17)/'B4-FinPerf RE'!C24))</f>
        <v>2.6124850313005214E-2</v>
      </c>
      <c r="G18" s="334">
        <f>IF(ISERROR((SUM('B6-FinPos'!D10:D12)+'B6-FinPos'!D17)/'B4-FinPerf RE'!D24),0,((SUM('B6-FinPos'!D10:D12)+'B6-FinPos'!D17)/'B4-FinPerf RE'!D24))</f>
        <v>0</v>
      </c>
      <c r="H18" s="334">
        <f>IF(ISERROR((SUM('B6-FinPos'!K10:K12)+'B6-FinPos'!K17)/'B4-FinPerf RE'!K24),0,((SUM('B6-FinPos'!K10:K12)+'B6-FinPos'!K17)/'B4-FinPerf RE'!K24))</f>
        <v>4.4027077060418723E-2</v>
      </c>
      <c r="I18" s="335">
        <f>IF(ISERROR((SUM('B6-FinPos'!L10:L12)+'B6-FinPos'!L17)/'B4-FinPerf RE'!L24),0,((SUM('B6-FinPos'!L10:L12)+'B6-FinPos'!L17)/'B4-FinPerf RE'!L24))</f>
        <v>4.8196620110896447E-2</v>
      </c>
      <c r="J18" s="336">
        <f>IF(ISERROR((SUM('B6-FinPos'!M10:M12)+'B6-FinPos'!M17)/'B4-FinPerf RE'!M24),0,((SUM('B6-FinPos'!M10:M12)+'B6-FinPos'!M17)/'B4-FinPerf RE'!M24))</f>
        <v>4.6646035112478813E-2</v>
      </c>
    </row>
    <row r="19" spans="1:10" ht="25.5" x14ac:dyDescent="0.25">
      <c r="A19" s="332" t="s">
        <v>41</v>
      </c>
      <c r="B19" s="330" t="s">
        <v>42</v>
      </c>
      <c r="C19" s="337">
        <v>3.0404166140809374E-2</v>
      </c>
      <c r="D19" s="333">
        <v>2.7356107977165662E-2</v>
      </c>
      <c r="E19" s="333"/>
      <c r="F19" s="334">
        <f>IF(ISERROR(F42/'B6-FinPos'!C17),0,(F42/'B6-FinPos'!C17))</f>
        <v>0</v>
      </c>
      <c r="G19" s="334">
        <f>IF(ISERROR(G42/'B6-FinPos'!D17),0,(G42/'B6-FinPos'!D17))</f>
        <v>0</v>
      </c>
      <c r="H19" s="334">
        <f>IF(ISERROR(H42/'B6-FinPos'!K17),0,(H42/'B6-FinPos'!K17))</f>
        <v>0</v>
      </c>
      <c r="I19" s="335">
        <f>IF(ISERROR(I42/'B6-FinPos'!L17),0,(I42/'B6-FinPos'!L17))</f>
        <v>0</v>
      </c>
      <c r="J19" s="336">
        <f>IF(ISERROR(J42/'B6-FinPos'!M17),0,(J42/'B6-FinPos'!M17))</f>
        <v>0</v>
      </c>
    </row>
    <row r="20" spans="1:10" x14ac:dyDescent="0.25">
      <c r="A20" s="329" t="s">
        <v>43</v>
      </c>
      <c r="B20" s="330"/>
      <c r="C20" s="337"/>
      <c r="D20" s="333"/>
      <c r="E20" s="333"/>
      <c r="F20" s="334"/>
      <c r="G20" s="334"/>
      <c r="H20" s="334"/>
      <c r="I20" s="335"/>
      <c r="J20" s="336"/>
    </row>
    <row r="21" spans="1:10" ht="25.5" x14ac:dyDescent="0.25">
      <c r="A21" s="332" t="s">
        <v>44</v>
      </c>
      <c r="B21" s="330" t="s">
        <v>45</v>
      </c>
      <c r="C21" s="337"/>
      <c r="D21" s="333"/>
      <c r="E21" s="333"/>
      <c r="F21" s="333"/>
      <c r="G21" s="333"/>
      <c r="H21" s="333"/>
      <c r="I21" s="340"/>
      <c r="J21" s="341"/>
    </row>
    <row r="22" spans="1:10" x14ac:dyDescent="0.25">
      <c r="A22" s="332" t="s">
        <v>1574</v>
      </c>
      <c r="B22" s="330"/>
      <c r="C22" s="337">
        <v>0.93361987269178892</v>
      </c>
      <c r="D22" s="333">
        <v>-9.2109796754469233</v>
      </c>
      <c r="E22" s="333"/>
      <c r="F22" s="334">
        <f>IF(ISERROR('SB2'!C35/'B7-CFlow'!C40), 0, ('SB2'!C35/'B7-CFlow'!C40))</f>
        <v>1.5687761166040763</v>
      </c>
      <c r="G22" s="334">
        <f>IF(ISERROR('SB2'!D35/'B7-CFlow'!D40), 0, ('SB2'!D35/'B7-CFlow'!D40))</f>
        <v>0</v>
      </c>
      <c r="H22" s="334">
        <f>IF(ISERROR('SB2'!K35/'B7-CFlow'!K40), 0, ('SB2'!K35/'B7-CFlow'!K40))</f>
        <v>3.4880502438434058</v>
      </c>
      <c r="I22" s="334">
        <f>IF(ISERROR('SB2'!L35/'B7-CFlow'!L40), 0, ('SB2'!L35/'B7-CFlow'!L40))</f>
        <v>1.1324888750595064</v>
      </c>
      <c r="J22" s="336">
        <f>IF(ISERROR('SB2'!M35/'B7-CFlow'!M40), 0, ('SB2'!M35/'B7-CFlow'!M40))</f>
        <v>0.55082120293576997</v>
      </c>
    </row>
    <row r="23" spans="1:10" ht="5.25" customHeight="1" x14ac:dyDescent="0.25">
      <c r="A23" s="332"/>
      <c r="B23" s="330"/>
      <c r="C23" s="337"/>
      <c r="D23" s="333"/>
      <c r="E23" s="333"/>
      <c r="F23" s="333"/>
      <c r="G23" s="333"/>
      <c r="H23" s="333"/>
      <c r="I23" s="340"/>
      <c r="J23" s="341"/>
    </row>
    <row r="24" spans="1:10" x14ac:dyDescent="0.25">
      <c r="A24" s="329" t="s">
        <v>46</v>
      </c>
      <c r="B24" s="330"/>
      <c r="C24" s="337"/>
      <c r="D24" s="333"/>
      <c r="E24" s="333"/>
      <c r="F24" s="334"/>
      <c r="G24" s="334"/>
      <c r="H24" s="334"/>
      <c r="I24" s="335"/>
      <c r="J24" s="336"/>
    </row>
    <row r="25" spans="1:10" ht="18.75" customHeight="1" x14ac:dyDescent="0.25">
      <c r="A25" s="1250" t="s">
        <v>47</v>
      </c>
      <c r="B25" s="701" t="s">
        <v>1617</v>
      </c>
      <c r="C25" s="1120">
        <v>0</v>
      </c>
      <c r="D25" s="1121">
        <v>0</v>
      </c>
      <c r="E25" s="1121"/>
      <c r="F25" s="1121"/>
      <c r="G25" s="1121"/>
      <c r="H25" s="1121"/>
      <c r="I25" s="1122"/>
      <c r="J25" s="341"/>
    </row>
    <row r="26" spans="1:10" ht="18.75" customHeight="1" x14ac:dyDescent="0.25">
      <c r="A26" s="1250"/>
      <c r="B26" s="701" t="s">
        <v>1618</v>
      </c>
      <c r="C26" s="754">
        <v>0</v>
      </c>
      <c r="D26" s="753">
        <v>0</v>
      </c>
      <c r="E26" s="753"/>
      <c r="F26" s="753"/>
      <c r="G26" s="753"/>
      <c r="H26" s="753"/>
      <c r="I26" s="753"/>
      <c r="J26" s="1119"/>
    </row>
    <row r="27" spans="1:10" ht="18.75" customHeight="1" x14ac:dyDescent="0.25">
      <c r="A27" s="1250" t="s">
        <v>48</v>
      </c>
      <c r="B27" s="701" t="s">
        <v>1619</v>
      </c>
      <c r="C27" s="1120">
        <v>0</v>
      </c>
      <c r="D27" s="1121">
        <v>0</v>
      </c>
      <c r="E27" s="1121"/>
      <c r="F27" s="1121"/>
      <c r="G27" s="1121"/>
      <c r="H27" s="1121"/>
      <c r="I27" s="1122"/>
      <c r="J27" s="341"/>
    </row>
    <row r="28" spans="1:10" ht="18.75" customHeight="1" x14ac:dyDescent="0.25">
      <c r="A28" s="1250"/>
      <c r="B28" s="701" t="s">
        <v>1618</v>
      </c>
      <c r="C28" s="754">
        <v>0</v>
      </c>
      <c r="D28" s="753">
        <v>0</v>
      </c>
      <c r="E28" s="753"/>
      <c r="F28" s="753"/>
      <c r="G28" s="753"/>
      <c r="H28" s="753"/>
      <c r="I28" s="753"/>
      <c r="J28" s="1119"/>
    </row>
    <row r="29" spans="1:10" ht="25.5" x14ac:dyDescent="0.25">
      <c r="A29" s="332" t="s">
        <v>592</v>
      </c>
      <c r="B29" s="330" t="s">
        <v>49</v>
      </c>
      <c r="C29" s="337">
        <v>0.16601161754131968</v>
      </c>
      <c r="D29" s="333">
        <v>0.18226880763746897</v>
      </c>
      <c r="E29" s="333"/>
      <c r="F29" s="334">
        <f>IF(ISERROR('B4-FinPerf RE'!C27/'B4-FinPerf RE'!C24),0,('B4-FinPerf RE'!C27/'B4-FinPerf RE'!C24))</f>
        <v>0.18382906551684366</v>
      </c>
      <c r="G29" s="334">
        <f>IF(ISERROR('B4-FinPerf RE'!D27/'B4-FinPerf RE'!D24),0,('B4-FinPerf RE'!D27/'B4-FinPerf RE'!D24))</f>
        <v>0</v>
      </c>
      <c r="H29" s="334">
        <f>IF(ISERROR('B4-FinPerf RE'!K27/'B4-FinPerf RE'!K24),0,('B4-FinPerf RE'!K27/'B4-FinPerf RE'!K24))</f>
        <v>0.17564622035365143</v>
      </c>
      <c r="I29" s="334">
        <f>IF(ISERROR('B4-FinPerf RE'!L27/'B4-FinPerf RE'!L24),0,('B4-FinPerf RE'!L27/'B4-FinPerf RE'!L24))</f>
        <v>0.18674909560100722</v>
      </c>
      <c r="J29" s="336">
        <f>IF(ISERROR('B4-FinPerf RE'!M27/'B4-FinPerf RE'!M24),0,('B4-FinPerf RE'!M27/'B4-FinPerf RE'!M24))</f>
        <v>0.18205700863981136</v>
      </c>
    </row>
    <row r="30" spans="1:10" ht="25.5" x14ac:dyDescent="0.25">
      <c r="A30" s="332" t="s">
        <v>50</v>
      </c>
      <c r="B30" s="330" t="s">
        <v>51</v>
      </c>
      <c r="C30" s="337">
        <v>3.2167990683292084E-3</v>
      </c>
      <c r="D30" s="333">
        <v>2.1854623334747053E-3</v>
      </c>
      <c r="E30" s="333"/>
      <c r="F30" s="334">
        <f>IF(ISERROR('B9-Asset'!C71/'B4-FinPerf RE'!C24),0,('B9-Asset'!C71/'B4-FinPerf RE'!C24))</f>
        <v>1.2842219849504932E-3</v>
      </c>
      <c r="G30" s="334">
        <f>IF(ISERROR('B9-Asset'!D71/'B4-FinPerf RE'!D24),0,('B9-Asset'!D71/'B4-FinPerf RE'!D24))</f>
        <v>0</v>
      </c>
      <c r="H30" s="334">
        <f>IF(ISERROR('B9-Asset'!K71/'B4-FinPerf RE'!K24),0,('B9-Asset'!K71/'B4-FinPerf RE'!K24))</f>
        <v>1.1693285236710552E-3</v>
      </c>
      <c r="I30" s="334">
        <f>IF(ISERROR('B9-Asset'!L71/'B4-FinPerf RE'!L24),0,('B9-Asset'!L71/'B4-FinPerf RE'!L24))</f>
        <v>9.5508728322014772E-4</v>
      </c>
      <c r="J30" s="336">
        <f>IF(ISERROR('B9-Asset'!M71/'B4-FinPerf RE'!M24),0,('B9-Asset'!M71/'B4-FinPerf RE'!M24))</f>
        <v>9.1912792177378366E-4</v>
      </c>
    </row>
    <row r="31" spans="1:10" ht="25.5" x14ac:dyDescent="0.25">
      <c r="A31" s="332" t="s">
        <v>52</v>
      </c>
      <c r="B31" s="330" t="s">
        <v>53</v>
      </c>
      <c r="C31" s="337">
        <v>1.7903291796951496E-2</v>
      </c>
      <c r="D31" s="333">
        <v>3.6616836307880644E-2</v>
      </c>
      <c r="E31" s="333"/>
      <c r="F31" s="334">
        <f>IF(ISERROR(('B4-FinPerf RE'!C30+'B4-FinPerf RE'!C31)/'B4-FinPerf RE'!C24),0,(('B4-FinPerf RE'!C30+'B4-FinPerf RE'!C31)/'B4-FinPerf RE'!C24))</f>
        <v>2.401761330137514E-2</v>
      </c>
      <c r="G31" s="334">
        <f>IF(ISERROR(('B4-FinPerf RE'!D30+'B4-FinPerf RE'!D31)/'B4-FinPerf RE'!D24),0,(('B4-FinPerf RE'!D30+'B4-FinPerf RE'!D31)/'B4-FinPerf RE'!D24))</f>
        <v>0</v>
      </c>
      <c r="H31" s="334">
        <f>IF(ISERROR(('B4-FinPerf RE'!K30+'B4-FinPerf RE'!K31)/'B4-FinPerf RE'!K24),0,(('B4-FinPerf RE'!K30+'B4-FinPerf RE'!K31)/'B4-FinPerf RE'!K24))</f>
        <v>1.5391161469307758E-2</v>
      </c>
      <c r="I31" s="335">
        <f>IF(ISERROR(('B4-FinPerf RE'!L30+'B4-FinPerf RE'!L31)/'B4-FinPerf RE'!L24),0,(('B4-FinPerf RE'!L30+'B4-FinPerf RE'!L31)/'B4-FinPerf RE'!L24))</f>
        <v>2.4085722004627278E-2</v>
      </c>
      <c r="J31" s="336">
        <f>IF(ISERROR(('B4-FinPerf RE'!M30+'B4-FinPerf RE'!M31)/'B4-FinPerf RE'!M24),0,(('B4-FinPerf RE'!M30+'B4-FinPerf RE'!M31)/'B4-FinPerf RE'!M24))</f>
        <v>2.3178886369311421E-2</v>
      </c>
    </row>
    <row r="32" spans="1:10" x14ac:dyDescent="0.25">
      <c r="A32" s="329" t="s">
        <v>54</v>
      </c>
      <c r="B32" s="330"/>
      <c r="C32" s="337"/>
      <c r="D32" s="333"/>
      <c r="E32" s="333"/>
      <c r="F32" s="334"/>
      <c r="G32" s="334"/>
      <c r="H32" s="334"/>
      <c r="I32" s="335"/>
      <c r="J32" s="336"/>
    </row>
    <row r="33" spans="1:12" ht="39.75" customHeight="1" x14ac:dyDescent="0.25">
      <c r="A33" s="332" t="s">
        <v>55</v>
      </c>
      <c r="B33" s="330" t="s">
        <v>56</v>
      </c>
      <c r="C33" s="342">
        <v>39.745590486985222</v>
      </c>
      <c r="D33" s="333">
        <v>100.48359266925831</v>
      </c>
      <c r="E33" s="333"/>
      <c r="F33" s="334">
        <f>IF(ISERROR(('B4-FinPerf RE'!C24-'B4-FinPerf RE'!C21)/('B4-FinPerf RE'!L31-'B7-CFlow'!L35)),0,(('B4-FinPerf RE'!C24-'B4-FinPerf RE'!C21)/('B4-FinPerf RE'!L31-'B7-CFlow'!L35)))</f>
        <v>2.4172524309416019</v>
      </c>
      <c r="G33" s="334">
        <f>IF(ISERROR(('B4-FinPerf RE'!D24-'B4-FinPerf RE'!D21)/('B4-FinPerf RE'!L31-'B7-CFlow'!L35)),0,(('B4-FinPerf RE'!D24-'B4-FinPerf RE'!D21)/('B4-FinPerf RE'!L31-'B7-CFlow'!L35)))</f>
        <v>0</v>
      </c>
      <c r="H33" s="334">
        <f>IF(ISERROR(('B4-FinPerf RE'!K24-'B4-FinPerf RE'!K21)/('B4-FinPerf RE'!L31-'B7-CFlow'!L35)),0,(('B4-FinPerf RE'!K24-'B4-FinPerf RE'!K21)/('B4-FinPerf RE'!L31-'B7-CFlow'!L35)))</f>
        <v>35.198934593049977</v>
      </c>
      <c r="I33" s="335">
        <f>IF(ISERROR(('B4-FinPerf RE'!L24-'B4-FinPerf RE'!L21)/('B4-FinPerf RE'!M31-'B7-CFlow'!M35)),0,(('B4-FinPerf RE'!L24-'B4-FinPerf RE'!L21)/('B4-FinPerf RE'!M31-'B7-CFlow'!M35)))</f>
        <v>33.196155623706865</v>
      </c>
      <c r="J33" s="336">
        <f>IF(ISERROR(('B4-FinPerf RE'!M24-'B4-FinPerf RE'!M21)/('B4-FinPerf RE'!M31-'B7-CFlow'!M35)),0,(('B4-FinPerf RE'!M24-'B4-FinPerf RE'!M21)/('B4-FinPerf RE'!M31-'B7-CFlow'!M35)))</f>
        <v>34.988748148977528</v>
      </c>
    </row>
    <row r="34" spans="1:12" ht="38.25" x14ac:dyDescent="0.25">
      <c r="A34" s="332" t="s">
        <v>57</v>
      </c>
      <c r="B34" s="330" t="s">
        <v>58</v>
      </c>
      <c r="C34" s="342">
        <v>35.91368318838132</v>
      </c>
      <c r="D34" s="333">
        <v>18.542953173579697</v>
      </c>
      <c r="E34" s="333"/>
      <c r="F34" s="334">
        <f>IF(ISERROR('B6-FinPos'!C10/'B4-FinPerf RE'!C24),0,('B6-FinPos'!C10/'B4-FinPerf RE'!C24))</f>
        <v>0</v>
      </c>
      <c r="G34" s="334">
        <f>IF(ISERROR('B6-FinPos'!D10/'B4-FinPerf RE'!D24),0,('B6-FinPos'!D10/'B4-FinPerf RE'!D24))</f>
        <v>0</v>
      </c>
      <c r="H34" s="334">
        <f>IF(ISERROR('B6-FinPos'!K10/'B4-FinPerf RE'!K24),0,('B6-FinPos'!K10/'B4-FinPerf RE'!K24))</f>
        <v>6.7401612604316586E-3</v>
      </c>
      <c r="I34" s="335">
        <f>IF(ISERROR('B6-FinPos'!L10/'B4-FinPerf RE'!L24),0,('B6-FinPos'!L10/'B4-FinPerf RE'!L24))</f>
        <v>7.3784819126058981E-3</v>
      </c>
      <c r="J34" s="336">
        <f>IF(ISERROR('B6-FinPos'!M10/'B4-FinPerf RE'!M24),0,('B6-FinPos'!M10/'B4-FinPerf RE'!M24))</f>
        <v>7.1411008817689253E-3</v>
      </c>
    </row>
    <row r="35" spans="1:12" ht="38.25" x14ac:dyDescent="0.25">
      <c r="A35" s="332" t="s">
        <v>59</v>
      </c>
      <c r="B35" s="330" t="s">
        <v>60</v>
      </c>
      <c r="C35" s="342">
        <v>0.91593941728055539</v>
      </c>
      <c r="D35" s="333">
        <v>-0.11051509234691051</v>
      </c>
      <c r="E35" s="333"/>
      <c r="F35" s="916">
        <f>IF(ISERROR('B7-CFlow'!C40/'SB4'!F43),0,('B7-CFlow'!C40/'SB4'!F43))</f>
        <v>0.1892440391890399</v>
      </c>
      <c r="G35" s="916">
        <f>IF(ISERROR('B7-CFlow'!D40/'SB4'!G43),0,('B7-CFlow'!D40/'SB4'!G43))</f>
        <v>0</v>
      </c>
      <c r="H35" s="916">
        <f>IF(ISERROR('B7-CFlow'!K40/'SB4'!H43),0,('B7-CFlow'!K40/'SB4'!H43))</f>
        <v>6.9313690156246666E-2</v>
      </c>
      <c r="I35" s="917">
        <f>IF(ISERROR('B7-CFlow'!L40/'SB4'!I43),0,('B7-CFlow'!L40/'SB4'!I43))</f>
        <v>0.2130404046151351</v>
      </c>
      <c r="J35" s="918">
        <f>IF(ISERROR('B7-CFlow'!M40/'SB4'!J43),0,('B7-CFlow'!M40/'SB4'!J43))</f>
        <v>0.42026370017721548</v>
      </c>
    </row>
    <row r="36" spans="1:12" ht="5.0999999999999996" customHeight="1" x14ac:dyDescent="0.25">
      <c r="A36" s="343"/>
      <c r="B36" s="88"/>
      <c r="C36" s="344"/>
      <c r="D36" s="345"/>
      <c r="E36" s="345"/>
      <c r="F36" s="44"/>
      <c r="G36" s="44"/>
      <c r="H36" s="44"/>
      <c r="I36" s="45"/>
      <c r="J36" s="46"/>
    </row>
    <row r="37" spans="1:12" x14ac:dyDescent="0.25">
      <c r="A37" s="157" t="str">
        <f>head27a</f>
        <v>References</v>
      </c>
      <c r="B37" s="48"/>
      <c r="C37" s="48"/>
      <c r="D37" s="48"/>
      <c r="E37" s="48"/>
      <c r="F37" s="48"/>
      <c r="G37" s="48"/>
      <c r="H37" s="48"/>
      <c r="I37" s="48"/>
      <c r="J37" s="48"/>
    </row>
    <row r="38" spans="1:12" x14ac:dyDescent="0.25">
      <c r="A38" s="99" t="s">
        <v>61</v>
      </c>
      <c r="B38" s="48"/>
      <c r="C38" s="48"/>
      <c r="D38" s="48"/>
      <c r="E38" s="48"/>
      <c r="F38" s="48"/>
      <c r="G38" s="48"/>
      <c r="H38" s="48"/>
      <c r="I38" s="48"/>
      <c r="J38" s="48"/>
    </row>
    <row r="39" spans="1:12" x14ac:dyDescent="0.25">
      <c r="A39" s="286" t="s">
        <v>1616</v>
      </c>
      <c r="B39" s="48"/>
      <c r="C39" s="48"/>
      <c r="D39" s="48"/>
      <c r="E39" s="48"/>
      <c r="F39" s="48"/>
      <c r="G39" s="48"/>
      <c r="H39" s="48"/>
      <c r="I39" s="48"/>
      <c r="J39" s="48"/>
    </row>
    <row r="40" spans="1:12" x14ac:dyDescent="0.25">
      <c r="A40" s="346" t="s">
        <v>62</v>
      </c>
      <c r="B40" s="347"/>
      <c r="C40" s="347"/>
      <c r="D40" s="347"/>
      <c r="E40" s="347"/>
      <c r="F40" s="347"/>
      <c r="G40" s="347"/>
      <c r="H40" s="347"/>
      <c r="I40" s="347"/>
      <c r="J40" s="347"/>
    </row>
    <row r="41" spans="1:12" x14ac:dyDescent="0.25">
      <c r="A41" s="347" t="s">
        <v>63</v>
      </c>
      <c r="B41" s="347"/>
      <c r="C41" s="86"/>
      <c r="D41" s="86"/>
      <c r="E41" s="86"/>
      <c r="F41" s="230">
        <v>0</v>
      </c>
      <c r="G41" s="230">
        <v>0</v>
      </c>
      <c r="H41" s="230">
        <v>0</v>
      </c>
      <c r="I41" s="230">
        <v>0</v>
      </c>
      <c r="J41" s="230">
        <v>0</v>
      </c>
      <c r="K41" s="48"/>
      <c r="L41" s="48"/>
    </row>
    <row r="42" spans="1:12" x14ac:dyDescent="0.25">
      <c r="A42" s="347" t="s">
        <v>64</v>
      </c>
      <c r="B42" s="347"/>
      <c r="C42" s="230"/>
      <c r="D42" s="230"/>
      <c r="E42" s="230"/>
      <c r="F42" s="230">
        <v>0</v>
      </c>
      <c r="G42" s="230">
        <v>0</v>
      </c>
      <c r="H42" s="230">
        <v>0</v>
      </c>
      <c r="I42" s="230">
        <v>0</v>
      </c>
      <c r="J42" s="230">
        <v>0</v>
      </c>
      <c r="K42" s="48"/>
      <c r="L42" s="48"/>
    </row>
    <row r="43" spans="1:12" x14ac:dyDescent="0.25">
      <c r="A43" s="347" t="s">
        <v>65</v>
      </c>
      <c r="B43" s="347"/>
      <c r="C43" s="86"/>
      <c r="D43" s="86"/>
      <c r="E43" s="86"/>
      <c r="F43" s="86">
        <f>(('B4-FinPerf RE'!C27+'B4-FinPerf RE'!C28+'B4-FinPerf RE'!C29+'B4-FinPerf RE'!C31+'B4-FinPerf RE'!C32+'B4-FinPerf RE'!C34+'B4-FinPerf RE'!C35)+(('B4-FinPerf RE'!C33+'B4-FinPerf RE'!C36)*'SB4'!F44))</f>
        <v>29024421.600000001</v>
      </c>
      <c r="G43" s="86">
        <f>(('B4-FinPerf RE'!D27+'B4-FinPerf RE'!D28+'B4-FinPerf RE'!D29+'B4-FinPerf RE'!D31+'B4-FinPerf RE'!D32+'B4-FinPerf RE'!D34+'B4-FinPerf RE'!D35)+(('B4-FinPerf RE'!D33+'B4-FinPerf RE'!D36)*'SB4'!G44))</f>
        <v>0</v>
      </c>
      <c r="H43" s="86">
        <f>(('B4-FinPerf RE'!K27+'B4-FinPerf RE'!K28+'B4-FinPerf RE'!K29+'B4-FinPerf RE'!K31+'B4-FinPerf RE'!K32+'B4-FinPerf RE'!K34+'B4-FinPerf RE'!K35)+(('B4-FinPerf RE'!K33+'B4-FinPerf RE'!K36)*'SB4'!H44))</f>
        <v>30864964.460000001</v>
      </c>
      <c r="I43" s="86">
        <f>(('B4-FinPerf RE'!L27+'B4-FinPerf RE'!L28+'B4-FinPerf RE'!L29+'B4-FinPerf RE'!L31+'B4-FinPerf RE'!L32+'B4-FinPerf RE'!L34+'B4-FinPerf RE'!L35)+(('B4-FinPerf RE'!L33+'B4-FinPerf RE'!L36)*'SB4'!I44))</f>
        <v>30266181.529200003</v>
      </c>
      <c r="J43" s="86">
        <f>(('B4-FinPerf RE'!M27+'B4-FinPerf RE'!M28+'B4-FinPerf RE'!M29+'B4-FinPerf RE'!M31+'B4-FinPerf RE'!M32+'B4-FinPerf RE'!M34+'B4-FinPerf RE'!M35)+(('B4-FinPerf RE'!M33+'B4-FinPerf RE'!M36)*'SB4'!J44))</f>
        <v>32054619.937327199</v>
      </c>
      <c r="K43" s="48"/>
      <c r="L43" s="48"/>
    </row>
    <row r="44" spans="1:12" x14ac:dyDescent="0.25">
      <c r="A44" s="347" t="s">
        <v>66</v>
      </c>
      <c r="B44" s="347"/>
      <c r="E44" s="86"/>
      <c r="F44" s="817">
        <v>0.4</v>
      </c>
      <c r="G44" s="348">
        <f>$F$44</f>
        <v>0.4</v>
      </c>
      <c r="H44" s="348">
        <f>$F$44</f>
        <v>0.4</v>
      </c>
      <c r="I44" s="348">
        <f>$F$44</f>
        <v>0.4</v>
      </c>
      <c r="J44" s="348">
        <f>$F$44</f>
        <v>0.4</v>
      </c>
      <c r="K44" s="347" t="s">
        <v>1334</v>
      </c>
      <c r="L44" s="48"/>
    </row>
    <row r="45" spans="1:12" x14ac:dyDescent="0.25">
      <c r="A45" s="347"/>
      <c r="B45" s="347"/>
      <c r="C45" s="86"/>
      <c r="D45" s="86"/>
      <c r="E45" s="86"/>
      <c r="F45" s="86"/>
      <c r="G45" s="86"/>
      <c r="H45" s="86"/>
      <c r="I45" s="86"/>
      <c r="J45" s="86"/>
      <c r="K45" s="48"/>
      <c r="L45" s="48"/>
    </row>
    <row r="46" spans="1:12" ht="13.5" x14ac:dyDescent="0.25">
      <c r="A46" s="347"/>
      <c r="B46" s="347"/>
      <c r="C46" s="86"/>
      <c r="D46" s="86"/>
      <c r="E46" s="86"/>
      <c r="F46" s="86"/>
      <c r="G46" s="86"/>
      <c r="H46" s="86"/>
      <c r="I46" s="86"/>
      <c r="J46" s="1088"/>
      <c r="K46" s="48"/>
      <c r="L46" s="48"/>
    </row>
    <row r="47" spans="1:12" x14ac:dyDescent="0.25">
      <c r="A47" s="347"/>
      <c r="B47" s="347"/>
      <c r="C47" s="349"/>
      <c r="D47" s="349"/>
      <c r="E47" s="349"/>
      <c r="F47" s="349"/>
      <c r="G47" s="349"/>
      <c r="H47" s="349"/>
      <c r="I47" s="349"/>
      <c r="J47" s="349"/>
      <c r="K47" s="48"/>
      <c r="L47" s="48"/>
    </row>
    <row r="48" spans="1:12" x14ac:dyDescent="0.25">
      <c r="A48" s="347"/>
      <c r="B48" s="347"/>
      <c r="C48" s="350"/>
      <c r="D48" s="350"/>
      <c r="E48" s="350"/>
      <c r="F48" s="350"/>
      <c r="G48" s="350"/>
      <c r="H48" s="350"/>
      <c r="I48" s="350"/>
      <c r="J48" s="350"/>
      <c r="K48" s="48"/>
      <c r="L48" s="48"/>
    </row>
    <row r="49" spans="1:12" x14ac:dyDescent="0.25">
      <c r="A49" s="347"/>
      <c r="B49" s="347"/>
      <c r="C49" s="351"/>
      <c r="D49" s="351"/>
      <c r="E49" s="351"/>
      <c r="F49" s="351"/>
      <c r="G49" s="351"/>
      <c r="H49" s="351"/>
      <c r="I49" s="351"/>
      <c r="J49" s="351"/>
      <c r="K49" s="48"/>
      <c r="L49" s="48"/>
    </row>
    <row r="50" spans="1:12" x14ac:dyDescent="0.25">
      <c r="A50" s="48"/>
      <c r="B50" s="48"/>
      <c r="C50" s="352"/>
      <c r="D50" s="352"/>
      <c r="E50" s="352"/>
      <c r="F50" s="84"/>
      <c r="G50" s="84"/>
      <c r="H50" s="84"/>
      <c r="I50" s="84"/>
      <c r="J50" s="84"/>
      <c r="K50" s="48"/>
      <c r="L50" s="48"/>
    </row>
    <row r="51" spans="1:12" x14ac:dyDescent="0.25">
      <c r="A51" s="48"/>
      <c r="B51" s="48"/>
      <c r="C51" s="48"/>
      <c r="D51" s="48"/>
      <c r="E51" s="48"/>
      <c r="F51" s="48"/>
      <c r="G51" s="48"/>
      <c r="H51" s="48"/>
      <c r="I51" s="48"/>
      <c r="J51" s="48"/>
      <c r="K51" s="48"/>
      <c r="L51" s="48"/>
    </row>
    <row r="52" spans="1:12" x14ac:dyDescent="0.25">
      <c r="A52" s="48"/>
      <c r="B52" s="48"/>
      <c r="C52" s="48"/>
      <c r="D52" s="48"/>
      <c r="E52" s="48"/>
      <c r="F52" s="48"/>
      <c r="G52" s="48"/>
      <c r="H52" s="48"/>
      <c r="I52" s="48"/>
      <c r="J52" s="48"/>
    </row>
    <row r="53" spans="1:12" x14ac:dyDescent="0.25">
      <c r="A53" s="48"/>
      <c r="B53" s="48"/>
      <c r="C53" s="48"/>
      <c r="D53" s="48"/>
      <c r="E53" s="48"/>
      <c r="F53" s="48"/>
      <c r="G53" s="48"/>
      <c r="H53" s="48"/>
      <c r="I53" s="48"/>
      <c r="J53" s="48"/>
    </row>
    <row r="54" spans="1:12" x14ac:dyDescent="0.25">
      <c r="A54" s="48"/>
      <c r="B54" s="48"/>
      <c r="C54" s="48"/>
      <c r="D54" s="48"/>
      <c r="E54" s="48"/>
      <c r="F54" s="48"/>
      <c r="G54" s="48"/>
      <c r="H54" s="48"/>
      <c r="I54" s="48"/>
      <c r="J54" s="48"/>
    </row>
    <row r="55" spans="1:12" x14ac:dyDescent="0.25">
      <c r="A55" s="48"/>
      <c r="B55" s="48"/>
      <c r="C55" s="48"/>
      <c r="D55" s="48"/>
      <c r="E55" s="48"/>
      <c r="F55" s="48"/>
      <c r="G55" s="48"/>
      <c r="H55" s="48"/>
      <c r="I55" s="48"/>
      <c r="J55" s="48"/>
    </row>
    <row r="56" spans="1:12" x14ac:dyDescent="0.25">
      <c r="A56" s="48"/>
      <c r="B56" s="48"/>
      <c r="C56" s="48"/>
      <c r="D56" s="48"/>
      <c r="E56" s="48"/>
      <c r="F56" s="48"/>
      <c r="G56" s="48"/>
      <c r="H56" s="48"/>
      <c r="I56" s="48"/>
      <c r="J56" s="48"/>
    </row>
    <row r="57" spans="1:12" x14ac:dyDescent="0.25">
      <c r="A57" s="48"/>
      <c r="B57" s="48"/>
      <c r="C57" s="48"/>
      <c r="D57" s="48"/>
      <c r="E57" s="48"/>
      <c r="F57" s="48"/>
      <c r="G57" s="48"/>
      <c r="H57" s="48"/>
      <c r="I57" s="48"/>
      <c r="J57" s="48"/>
    </row>
    <row r="58" spans="1:12" x14ac:dyDescent="0.25">
      <c r="A58" s="48"/>
      <c r="B58" s="347"/>
      <c r="C58" s="48"/>
      <c r="D58" s="48"/>
      <c r="E58" s="48"/>
      <c r="F58" s="48"/>
      <c r="G58" s="48"/>
      <c r="H58" s="48"/>
      <c r="I58" s="48"/>
      <c r="J58" s="48"/>
    </row>
    <row r="59" spans="1:12" x14ac:dyDescent="0.25">
      <c r="A59" s="48"/>
      <c r="B59" s="48"/>
      <c r="C59" s="48"/>
      <c r="D59" s="48"/>
      <c r="E59" s="48"/>
      <c r="F59" s="48"/>
      <c r="G59" s="48"/>
      <c r="H59" s="48"/>
      <c r="I59" s="48"/>
      <c r="J59" s="48"/>
    </row>
    <row r="60" spans="1:12" x14ac:dyDescent="0.25">
      <c r="A60" s="48"/>
      <c r="B60" s="48"/>
      <c r="C60" s="48"/>
      <c r="D60" s="48"/>
      <c r="E60" s="48"/>
      <c r="F60" s="48"/>
      <c r="G60" s="48"/>
      <c r="H60" s="48"/>
      <c r="I60" s="48"/>
      <c r="J60" s="48"/>
    </row>
    <row r="61" spans="1:12" x14ac:dyDescent="0.25">
      <c r="A61" s="48"/>
      <c r="B61" s="48"/>
      <c r="C61" s="48"/>
      <c r="D61" s="48"/>
      <c r="E61" s="48"/>
      <c r="F61" s="48"/>
      <c r="G61" s="48"/>
      <c r="H61" s="48"/>
      <c r="I61" s="48"/>
      <c r="J61" s="48"/>
    </row>
    <row r="62" spans="1:12" x14ac:dyDescent="0.25">
      <c r="A62" s="48"/>
      <c r="B62" s="48"/>
      <c r="C62" s="48"/>
      <c r="D62" s="48"/>
      <c r="E62" s="48"/>
      <c r="F62" s="48"/>
      <c r="G62" s="48"/>
      <c r="H62" s="48"/>
      <c r="I62" s="48"/>
      <c r="J62" s="48"/>
    </row>
  </sheetData>
  <sheetProtection sheet="1" objects="1" scenarios="1"/>
  <mergeCells count="5">
    <mergeCell ref="A2:A3"/>
    <mergeCell ref="B2:B3"/>
    <mergeCell ref="F2:H2"/>
    <mergeCell ref="A27:A28"/>
    <mergeCell ref="A25:A26"/>
  </mergeCells>
  <phoneticPr fontId="3" type="noConversion"/>
  <printOptions horizontalCentered="1"/>
  <pageMargins left="0.39370078740157483" right="0.15748031496062992" top="0.51181102362204722" bottom="0.43307086614173229" header="0.51181102362204722" footer="0.39370078740157483"/>
  <pageSetup paperSize="9" scale="78" orientation="portrait"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2"/>
    <pageSetUpPr fitToPage="1"/>
  </sheetPr>
  <dimension ref="A1:K73"/>
  <sheetViews>
    <sheetView showGridLines="0" workbookViewId="0">
      <selection activeCell="I7" sqref="I7"/>
    </sheetView>
  </sheetViews>
  <sheetFormatPr defaultRowHeight="11.25" customHeight="1" x14ac:dyDescent="0.25"/>
  <cols>
    <col min="1" max="1" width="33.5703125" style="184" customWidth="1"/>
    <col min="2" max="2" width="5.7109375" style="184" customWidth="1"/>
    <col min="3" max="3" width="8.7109375" style="184" customWidth="1"/>
    <col min="4" max="11" width="9.28515625" style="184" customWidth="1"/>
    <col min="12" max="16384" width="9.140625" style="184"/>
  </cols>
  <sheetData>
    <row r="1" spans="1:11" s="254" customFormat="1" ht="12.75" x14ac:dyDescent="0.2">
      <c r="A1" s="253" t="str">
        <f>muni&amp;" - "&amp;ADJB5&amp;" - "&amp;Date</f>
        <v>Choose name from list - Supporting Table SB5 Adjustments Budget - social, economic and demographic statistics and assumptions - 23/01/2014</v>
      </c>
      <c r="B1" s="253"/>
      <c r="C1" s="253"/>
      <c r="D1" s="253"/>
      <c r="E1" s="253"/>
      <c r="F1" s="253"/>
      <c r="G1" s="253"/>
      <c r="H1" s="253"/>
      <c r="I1" s="253"/>
      <c r="J1" s="253"/>
      <c r="K1" s="253"/>
    </row>
    <row r="2" spans="1:11" ht="51.75" customHeight="1" x14ac:dyDescent="0.25">
      <c r="A2" s="353" t="s">
        <v>67</v>
      </c>
      <c r="B2" s="354" t="s">
        <v>1529</v>
      </c>
      <c r="C2" s="355" t="str">
        <f>Head44</f>
        <v>1996 Census</v>
      </c>
      <c r="D2" s="356" t="str">
        <f>Head45</f>
        <v>2001 Census</v>
      </c>
      <c r="E2" s="356" t="s">
        <v>68</v>
      </c>
      <c r="F2" s="356" t="str">
        <f>Head1B</f>
        <v>2010/11</v>
      </c>
      <c r="G2" s="356" t="str">
        <f>Head1A</f>
        <v>2011/12</v>
      </c>
      <c r="H2" s="357" t="str">
        <f>Head1</f>
        <v>2012/13</v>
      </c>
      <c r="I2" s="358" t="str">
        <f>Head4</f>
        <v>Current year</v>
      </c>
      <c r="J2" s="359" t="str">
        <f>Head6</f>
        <v>Original Budget</v>
      </c>
      <c r="K2" s="354" t="str">
        <f>Head7</f>
        <v>Adjusted Budget</v>
      </c>
    </row>
    <row r="3" spans="1:11" ht="11.25" customHeight="1" x14ac:dyDescent="0.25">
      <c r="A3" s="360" t="s">
        <v>69</v>
      </c>
      <c r="B3" s="1061"/>
      <c r="C3" s="361"/>
      <c r="D3" s="362"/>
      <c r="E3" s="362"/>
      <c r="F3" s="363"/>
      <c r="G3" s="363"/>
      <c r="H3" s="364"/>
      <c r="I3" s="1109"/>
      <c r="J3" s="363"/>
      <c r="K3" s="364"/>
    </row>
    <row r="4" spans="1:11" ht="11.25" customHeight="1" x14ac:dyDescent="0.25">
      <c r="A4" s="365" t="s">
        <v>70</v>
      </c>
      <c r="B4" s="1062"/>
      <c r="C4" s="375" t="s">
        <v>2462</v>
      </c>
      <c r="D4" s="376" t="s">
        <v>2463</v>
      </c>
      <c r="E4" s="376" t="s">
        <v>2464</v>
      </c>
      <c r="F4" s="376" t="s">
        <v>2465</v>
      </c>
      <c r="G4" s="376" t="s">
        <v>2466</v>
      </c>
      <c r="H4" s="1060" t="s">
        <v>2467</v>
      </c>
      <c r="I4" s="1057" t="s">
        <v>2468</v>
      </c>
      <c r="J4" s="376" t="s">
        <v>2469</v>
      </c>
      <c r="K4" s="376" t="s">
        <v>2470</v>
      </c>
    </row>
    <row r="5" spans="1:11" ht="11.25" customHeight="1" x14ac:dyDescent="0.25">
      <c r="A5" s="366" t="s">
        <v>71</v>
      </c>
      <c r="B5" s="1062"/>
      <c r="C5" s="375"/>
      <c r="D5" s="376"/>
      <c r="E5" s="376"/>
      <c r="F5" s="376"/>
      <c r="G5" s="376"/>
      <c r="H5" s="1060"/>
      <c r="I5" s="1057"/>
      <c r="J5" s="376"/>
      <c r="K5" s="376"/>
    </row>
    <row r="6" spans="1:11" ht="11.25" customHeight="1" x14ac:dyDescent="0.25">
      <c r="A6" s="366" t="s">
        <v>72</v>
      </c>
      <c r="B6" s="1062"/>
      <c r="C6" s="375"/>
      <c r="D6" s="376"/>
      <c r="E6" s="376"/>
      <c r="F6" s="376"/>
      <c r="G6" s="376"/>
      <c r="H6" s="1060"/>
      <c r="I6" s="1057"/>
      <c r="J6" s="376"/>
      <c r="K6" s="376"/>
    </row>
    <row r="7" spans="1:11" ht="11.25" customHeight="1" x14ac:dyDescent="0.25">
      <c r="A7" s="366" t="s">
        <v>73</v>
      </c>
      <c r="B7" s="1062"/>
      <c r="C7" s="375"/>
      <c r="D7" s="376"/>
      <c r="E7" s="376"/>
      <c r="F7" s="376"/>
      <c r="G7" s="376"/>
      <c r="H7" s="1060"/>
      <c r="I7" s="1057"/>
      <c r="J7" s="376"/>
      <c r="K7" s="376"/>
    </row>
    <row r="8" spans="1:11" ht="11.25" customHeight="1" x14ac:dyDescent="0.25">
      <c r="A8" s="366" t="s">
        <v>74</v>
      </c>
      <c r="B8" s="1062"/>
      <c r="C8" s="375"/>
      <c r="D8" s="376"/>
      <c r="E8" s="376"/>
      <c r="F8" s="376"/>
      <c r="G8" s="376"/>
      <c r="H8" s="1060"/>
      <c r="I8" s="1057"/>
      <c r="J8" s="376"/>
      <c r="K8" s="376"/>
    </row>
    <row r="9" spans="1:11" ht="11.25" customHeight="1" x14ac:dyDescent="0.25">
      <c r="A9" s="367" t="s">
        <v>75</v>
      </c>
      <c r="B9" s="1063"/>
      <c r="C9" s="1107"/>
      <c r="D9" s="1108"/>
      <c r="E9" s="1108"/>
      <c r="F9" s="1108"/>
      <c r="G9" s="1108"/>
      <c r="H9" s="1111"/>
      <c r="I9" s="1110"/>
      <c r="J9" s="1108"/>
      <c r="K9" s="1108"/>
    </row>
    <row r="10" spans="1:11" ht="5.0999999999999996" customHeight="1" x14ac:dyDescent="0.25">
      <c r="A10" s="366"/>
      <c r="B10" s="1064"/>
      <c r="C10" s="368"/>
      <c r="D10" s="369"/>
      <c r="E10" s="369"/>
      <c r="F10" s="370"/>
      <c r="G10" s="370"/>
      <c r="H10" s="371"/>
      <c r="I10" s="372"/>
      <c r="J10" s="370"/>
      <c r="K10" s="373"/>
    </row>
    <row r="11" spans="1:11" ht="11.25" customHeight="1" x14ac:dyDescent="0.25">
      <c r="A11" s="374" t="s">
        <v>1550</v>
      </c>
      <c r="B11" s="1064" t="s">
        <v>1536</v>
      </c>
      <c r="C11" s="368"/>
      <c r="D11" s="369"/>
      <c r="E11" s="369"/>
      <c r="F11" s="370"/>
      <c r="G11" s="370"/>
      <c r="H11" s="371"/>
      <c r="I11" s="372"/>
      <c r="J11" s="370"/>
      <c r="K11" s="373"/>
    </row>
    <row r="12" spans="1:11" ht="11.25" customHeight="1" x14ac:dyDescent="0.25">
      <c r="A12" s="366" t="s">
        <v>83</v>
      </c>
      <c r="B12" s="1062"/>
      <c r="C12" s="375"/>
      <c r="D12" s="376"/>
      <c r="E12" s="376"/>
      <c r="F12" s="377"/>
      <c r="G12" s="377"/>
      <c r="H12" s="378"/>
      <c r="I12" s="379"/>
      <c r="J12" s="377"/>
      <c r="K12" s="380"/>
    </row>
    <row r="13" spans="1:11" ht="11.25" customHeight="1" x14ac:dyDescent="0.25">
      <c r="A13" s="1053" t="s">
        <v>1518</v>
      </c>
      <c r="B13" s="1062"/>
      <c r="C13" s="375"/>
      <c r="D13" s="376"/>
      <c r="E13" s="376"/>
      <c r="F13" s="377"/>
      <c r="G13" s="377"/>
      <c r="H13" s="378"/>
      <c r="I13" s="379"/>
      <c r="J13" s="377"/>
      <c r="K13" s="380"/>
    </row>
    <row r="14" spans="1:11" ht="11.25" customHeight="1" x14ac:dyDescent="0.25">
      <c r="A14" s="1053" t="s">
        <v>1519</v>
      </c>
      <c r="B14" s="1062"/>
      <c r="C14" s="375"/>
      <c r="D14" s="376"/>
      <c r="E14" s="376"/>
      <c r="F14" s="377"/>
      <c r="G14" s="377"/>
      <c r="H14" s="378"/>
      <c r="I14" s="379"/>
      <c r="J14" s="377"/>
      <c r="K14" s="380"/>
    </row>
    <row r="15" spans="1:11" ht="11.25" customHeight="1" x14ac:dyDescent="0.25">
      <c r="A15" s="1053" t="s">
        <v>1520</v>
      </c>
      <c r="B15" s="1062"/>
      <c r="C15" s="375"/>
      <c r="D15" s="376"/>
      <c r="E15" s="376"/>
      <c r="F15" s="377"/>
      <c r="G15" s="377"/>
      <c r="H15" s="378"/>
      <c r="I15" s="379"/>
      <c r="J15" s="377"/>
      <c r="K15" s="380"/>
    </row>
    <row r="16" spans="1:11" ht="11.25" customHeight="1" x14ac:dyDescent="0.25">
      <c r="A16" s="1053" t="s">
        <v>1521</v>
      </c>
      <c r="B16" s="1062"/>
      <c r="C16" s="375"/>
      <c r="D16" s="376"/>
      <c r="E16" s="376"/>
      <c r="F16" s="377"/>
      <c r="G16" s="377"/>
      <c r="H16" s="378"/>
      <c r="I16" s="379"/>
      <c r="J16" s="377"/>
      <c r="K16" s="380"/>
    </row>
    <row r="17" spans="1:11" ht="11.25" customHeight="1" x14ac:dyDescent="0.25">
      <c r="A17" s="1053" t="s">
        <v>1522</v>
      </c>
      <c r="B17" s="1062"/>
      <c r="C17" s="375"/>
      <c r="D17" s="376"/>
      <c r="E17" s="376"/>
      <c r="F17" s="377"/>
      <c r="G17" s="377"/>
      <c r="H17" s="378"/>
      <c r="I17" s="379"/>
      <c r="J17" s="377"/>
      <c r="K17" s="380"/>
    </row>
    <row r="18" spans="1:11" ht="11.25" customHeight="1" x14ac:dyDescent="0.25">
      <c r="A18" s="1053" t="s">
        <v>1523</v>
      </c>
      <c r="B18" s="1062"/>
      <c r="C18" s="375"/>
      <c r="D18" s="376"/>
      <c r="E18" s="376"/>
      <c r="F18" s="377"/>
      <c r="G18" s="377"/>
      <c r="H18" s="378"/>
      <c r="I18" s="379"/>
      <c r="J18" s="377"/>
      <c r="K18" s="380"/>
    </row>
    <row r="19" spans="1:11" ht="11.25" customHeight="1" x14ac:dyDescent="0.25">
      <c r="A19" s="1053" t="s">
        <v>1524</v>
      </c>
      <c r="B19" s="1062"/>
      <c r="C19" s="375"/>
      <c r="D19" s="376"/>
      <c r="E19" s="376"/>
      <c r="F19" s="377"/>
      <c r="G19" s="377"/>
      <c r="H19" s="378"/>
      <c r="I19" s="379"/>
      <c r="J19" s="377"/>
      <c r="K19" s="380"/>
    </row>
    <row r="20" spans="1:11" ht="11.25" customHeight="1" x14ac:dyDescent="0.25">
      <c r="A20" s="1053" t="s">
        <v>1525</v>
      </c>
      <c r="B20" s="1062"/>
      <c r="C20" s="375"/>
      <c r="D20" s="376"/>
      <c r="E20" s="376"/>
      <c r="F20" s="377"/>
      <c r="G20" s="377"/>
      <c r="H20" s="378"/>
      <c r="I20" s="379"/>
      <c r="J20" s="377"/>
      <c r="K20" s="380"/>
    </row>
    <row r="21" spans="1:11" ht="11.25" customHeight="1" x14ac:dyDescent="0.25">
      <c r="A21" s="1053" t="s">
        <v>1526</v>
      </c>
      <c r="B21" s="1062"/>
      <c r="C21" s="375"/>
      <c r="D21" s="376"/>
      <c r="E21" s="376"/>
      <c r="F21" s="377"/>
      <c r="G21" s="377"/>
      <c r="H21" s="380"/>
      <c r="I21" s="1059"/>
      <c r="J21" s="377"/>
      <c r="K21" s="380"/>
    </row>
    <row r="22" spans="1:11" ht="11.25" customHeight="1" x14ac:dyDescent="0.25">
      <c r="A22" s="1053" t="s">
        <v>1527</v>
      </c>
      <c r="B22" s="1062"/>
      <c r="C22" s="1057"/>
      <c r="D22" s="376"/>
      <c r="E22" s="376"/>
      <c r="F22" s="376"/>
      <c r="G22" s="376"/>
      <c r="H22" s="1060"/>
      <c r="I22" s="1057"/>
      <c r="J22" s="376"/>
      <c r="K22" s="1060"/>
    </row>
    <row r="23" spans="1:11" ht="11.25" customHeight="1" x14ac:dyDescent="0.25">
      <c r="A23" s="1053" t="s">
        <v>1528</v>
      </c>
      <c r="B23" s="1062"/>
      <c r="C23" s="1057"/>
      <c r="D23" s="376"/>
      <c r="E23" s="376"/>
      <c r="F23" s="376"/>
      <c r="G23" s="376"/>
      <c r="H23" s="1060"/>
      <c r="I23" s="1057"/>
      <c r="J23" s="376"/>
      <c r="K23" s="1060"/>
    </row>
    <row r="24" spans="1:11" ht="6" customHeight="1" x14ac:dyDescent="0.25">
      <c r="A24" s="1053"/>
      <c r="B24" s="1062"/>
      <c r="C24" s="1058"/>
      <c r="D24" s="382"/>
      <c r="E24" s="382"/>
      <c r="F24" s="383"/>
      <c r="G24" s="383"/>
      <c r="H24" s="384"/>
      <c r="I24" s="385"/>
      <c r="J24" s="383"/>
      <c r="K24" s="386"/>
    </row>
    <row r="25" spans="1:11" ht="11.25" customHeight="1" x14ac:dyDescent="0.25">
      <c r="A25" s="374" t="s">
        <v>1551</v>
      </c>
      <c r="B25" s="1062"/>
      <c r="C25" s="381"/>
      <c r="D25" s="382"/>
      <c r="E25" s="382"/>
      <c r="F25" s="383"/>
      <c r="G25" s="383"/>
      <c r="H25" s="384"/>
      <c r="I25" s="385"/>
      <c r="J25" s="383"/>
      <c r="K25" s="386"/>
    </row>
    <row r="26" spans="1:11" ht="11.25" customHeight="1" x14ac:dyDescent="0.25">
      <c r="A26" s="1053" t="s">
        <v>1530</v>
      </c>
      <c r="B26" s="1062">
        <v>13</v>
      </c>
      <c r="C26" s="387"/>
      <c r="D26" s="388"/>
      <c r="E26" s="388"/>
      <c r="F26" s="388"/>
      <c r="G26" s="388"/>
      <c r="H26" s="1056"/>
      <c r="I26" s="1054"/>
      <c r="J26" s="388"/>
      <c r="K26" s="1056"/>
    </row>
    <row r="27" spans="1:11" ht="11.25" customHeight="1" x14ac:dyDescent="0.25">
      <c r="A27" s="818" t="s">
        <v>84</v>
      </c>
      <c r="B27" s="1065">
        <v>2</v>
      </c>
      <c r="C27" s="387"/>
      <c r="D27" s="388"/>
      <c r="E27" s="388"/>
      <c r="F27" s="389"/>
      <c r="G27" s="389"/>
      <c r="H27" s="390"/>
      <c r="I27" s="1055"/>
      <c r="J27" s="389"/>
      <c r="K27" s="390"/>
    </row>
    <row r="28" spans="1:11" ht="5.0999999999999996" customHeight="1" x14ac:dyDescent="0.25">
      <c r="A28" s="367"/>
      <c r="B28" s="1063"/>
      <c r="C28" s="391"/>
      <c r="D28" s="392"/>
      <c r="E28" s="392"/>
      <c r="F28" s="393"/>
      <c r="G28" s="393"/>
      <c r="H28" s="394"/>
      <c r="I28" s="395"/>
      <c r="J28" s="393"/>
      <c r="K28" s="396"/>
    </row>
    <row r="29" spans="1:11" ht="11.25" customHeight="1" x14ac:dyDescent="0.25">
      <c r="A29" s="374" t="s">
        <v>85</v>
      </c>
      <c r="B29" s="1062"/>
      <c r="C29" s="381"/>
      <c r="D29" s="382"/>
      <c r="E29" s="382"/>
      <c r="F29" s="383"/>
      <c r="G29" s="383"/>
      <c r="H29" s="384"/>
      <c r="I29" s="385"/>
      <c r="J29" s="383"/>
      <c r="K29" s="386"/>
    </row>
    <row r="30" spans="1:11" ht="11.25" customHeight="1" x14ac:dyDescent="0.25">
      <c r="A30" s="818" t="s">
        <v>86</v>
      </c>
      <c r="B30" s="1065"/>
      <c r="C30" s="387"/>
      <c r="D30" s="388"/>
      <c r="E30" s="388"/>
      <c r="F30" s="109"/>
      <c r="G30" s="109"/>
      <c r="H30" s="397"/>
      <c r="I30" s="398"/>
      <c r="J30" s="109"/>
      <c r="K30" s="110"/>
    </row>
    <row r="31" spans="1:11" ht="11.25" customHeight="1" x14ac:dyDescent="0.25">
      <c r="A31" s="818" t="s">
        <v>87</v>
      </c>
      <c r="B31" s="1065"/>
      <c r="C31" s="387"/>
      <c r="D31" s="388"/>
      <c r="E31" s="388"/>
      <c r="F31" s="109"/>
      <c r="G31" s="109"/>
      <c r="H31" s="397"/>
      <c r="I31" s="398"/>
      <c r="J31" s="109"/>
      <c r="K31" s="110"/>
    </row>
    <row r="32" spans="1:11" ht="11.25" customHeight="1" x14ac:dyDescent="0.25">
      <c r="A32" s="818" t="s">
        <v>88</v>
      </c>
      <c r="B32" s="1065"/>
      <c r="C32" s="387"/>
      <c r="D32" s="388"/>
      <c r="E32" s="388"/>
      <c r="F32" s="109"/>
      <c r="G32" s="109"/>
      <c r="H32" s="397"/>
      <c r="I32" s="398"/>
      <c r="J32" s="109"/>
      <c r="K32" s="110"/>
    </row>
    <row r="33" spans="1:11" ht="11.25" customHeight="1" x14ac:dyDescent="0.25">
      <c r="A33" s="818" t="s">
        <v>89</v>
      </c>
      <c r="B33" s="1065"/>
      <c r="C33" s="387"/>
      <c r="D33" s="388"/>
      <c r="E33" s="388"/>
      <c r="F33" s="109"/>
      <c r="G33" s="109"/>
      <c r="H33" s="397"/>
      <c r="I33" s="398"/>
      <c r="J33" s="109"/>
      <c r="K33" s="110"/>
    </row>
    <row r="34" spans="1:11" ht="11.25" customHeight="1" x14ac:dyDescent="0.25">
      <c r="A34" s="818" t="s">
        <v>90</v>
      </c>
      <c r="B34" s="1066"/>
      <c r="C34" s="399"/>
      <c r="D34" s="400"/>
      <c r="E34" s="400"/>
      <c r="F34" s="401"/>
      <c r="G34" s="401"/>
      <c r="H34" s="402"/>
      <c r="I34" s="403"/>
      <c r="J34" s="401"/>
      <c r="K34" s="404"/>
    </row>
    <row r="35" spans="1:11" ht="5.0999999999999996" customHeight="1" x14ac:dyDescent="0.25">
      <c r="A35" s="374"/>
      <c r="B35" s="1062"/>
      <c r="C35" s="381"/>
      <c r="D35" s="382"/>
      <c r="E35" s="382"/>
      <c r="F35" s="383"/>
      <c r="G35" s="383"/>
      <c r="H35" s="384"/>
      <c r="I35" s="385"/>
      <c r="J35" s="383"/>
      <c r="K35" s="386"/>
    </row>
    <row r="36" spans="1:11" ht="11.25" customHeight="1" x14ac:dyDescent="0.25">
      <c r="A36" s="374" t="s">
        <v>1531</v>
      </c>
      <c r="B36" s="1062">
        <v>3</v>
      </c>
      <c r="C36" s="381"/>
      <c r="D36" s="382"/>
      <c r="E36" s="382"/>
      <c r="F36" s="383"/>
      <c r="G36" s="383"/>
      <c r="H36" s="384"/>
      <c r="I36" s="385"/>
      <c r="J36" s="383"/>
      <c r="K36" s="386"/>
    </row>
    <row r="37" spans="1:11" ht="11.25" customHeight="1" x14ac:dyDescent="0.25">
      <c r="A37" s="818" t="s">
        <v>91</v>
      </c>
      <c r="B37" s="1065"/>
      <c r="C37" s="387"/>
      <c r="D37" s="388"/>
      <c r="E37" s="388"/>
      <c r="F37" s="405"/>
      <c r="G37" s="405"/>
      <c r="H37" s="406"/>
      <c r="I37" s="407"/>
      <c r="J37" s="405"/>
      <c r="K37" s="408"/>
    </row>
    <row r="38" spans="1:11" ht="11.25" customHeight="1" x14ac:dyDescent="0.25">
      <c r="A38" s="818" t="s">
        <v>92</v>
      </c>
      <c r="B38" s="1065"/>
      <c r="C38" s="399"/>
      <c r="D38" s="400"/>
      <c r="E38" s="400"/>
      <c r="F38" s="409"/>
      <c r="G38" s="409"/>
      <c r="H38" s="410"/>
      <c r="I38" s="411"/>
      <c r="J38" s="409"/>
      <c r="K38" s="412"/>
    </row>
    <row r="39" spans="1:11" ht="11.25" customHeight="1" x14ac:dyDescent="0.25">
      <c r="A39" s="413" t="s">
        <v>1204</v>
      </c>
      <c r="B39" s="1062"/>
      <c r="C39" s="368">
        <f t="shared" ref="C39:K39" si="0">SUM(C37:C38)</f>
        <v>0</v>
      </c>
      <c r="D39" s="369">
        <f t="shared" si="0"/>
        <v>0</v>
      </c>
      <c r="E39" s="369">
        <f t="shared" si="0"/>
        <v>0</v>
      </c>
      <c r="F39" s="414">
        <f t="shared" si="0"/>
        <v>0</v>
      </c>
      <c r="G39" s="414">
        <f t="shared" si="0"/>
        <v>0</v>
      </c>
      <c r="H39" s="415">
        <f t="shared" si="0"/>
        <v>0</v>
      </c>
      <c r="I39" s="416">
        <f t="shared" si="0"/>
        <v>0</v>
      </c>
      <c r="J39" s="414">
        <f t="shared" si="0"/>
        <v>0</v>
      </c>
      <c r="K39" s="417">
        <f t="shared" si="0"/>
        <v>0</v>
      </c>
    </row>
    <row r="40" spans="1:11" ht="11.25" customHeight="1" x14ac:dyDescent="0.25">
      <c r="A40" s="818" t="s">
        <v>1532</v>
      </c>
      <c r="B40" s="1065">
        <v>4</v>
      </c>
      <c r="C40" s="387"/>
      <c r="D40" s="388"/>
      <c r="E40" s="388"/>
      <c r="F40" s="405"/>
      <c r="G40" s="405"/>
      <c r="H40" s="406"/>
      <c r="I40" s="407"/>
      <c r="J40" s="405"/>
      <c r="K40" s="408"/>
    </row>
    <row r="41" spans="1:11" ht="11.25" customHeight="1" x14ac:dyDescent="0.25">
      <c r="A41" s="818" t="s">
        <v>93</v>
      </c>
      <c r="B41" s="1065"/>
      <c r="C41" s="387"/>
      <c r="D41" s="388"/>
      <c r="E41" s="388"/>
      <c r="F41" s="405"/>
      <c r="G41" s="405"/>
      <c r="H41" s="406"/>
      <c r="I41" s="407"/>
      <c r="J41" s="405"/>
      <c r="K41" s="408"/>
    </row>
    <row r="42" spans="1:11" ht="11.25" customHeight="1" x14ac:dyDescent="0.25">
      <c r="A42" s="818" t="s">
        <v>1533</v>
      </c>
      <c r="B42" s="1065">
        <v>5</v>
      </c>
      <c r="C42" s="387"/>
      <c r="D42" s="388"/>
      <c r="E42" s="388"/>
      <c r="F42" s="405"/>
      <c r="G42" s="405"/>
      <c r="H42" s="406"/>
      <c r="I42" s="407"/>
      <c r="J42" s="405"/>
      <c r="K42" s="408"/>
    </row>
    <row r="43" spans="1:11" ht="11.25" customHeight="1" x14ac:dyDescent="0.25">
      <c r="A43" s="418" t="s">
        <v>94</v>
      </c>
      <c r="B43" s="1063"/>
      <c r="C43" s="419">
        <f t="shared" ref="C43:K43" si="1">SUM(C40:C42)</f>
        <v>0</v>
      </c>
      <c r="D43" s="420">
        <f t="shared" si="1"/>
        <v>0</v>
      </c>
      <c r="E43" s="420">
        <f t="shared" si="1"/>
        <v>0</v>
      </c>
      <c r="F43" s="421">
        <f t="shared" si="1"/>
        <v>0</v>
      </c>
      <c r="G43" s="421">
        <f t="shared" si="1"/>
        <v>0</v>
      </c>
      <c r="H43" s="422">
        <f t="shared" si="1"/>
        <v>0</v>
      </c>
      <c r="I43" s="423">
        <f t="shared" si="1"/>
        <v>0</v>
      </c>
      <c r="J43" s="421">
        <f t="shared" si="1"/>
        <v>0</v>
      </c>
      <c r="K43" s="424">
        <f t="shared" si="1"/>
        <v>0</v>
      </c>
    </row>
    <row r="44" spans="1:11" ht="5.0999999999999996" customHeight="1" x14ac:dyDescent="0.25">
      <c r="A44" s="425"/>
      <c r="B44" s="1062"/>
      <c r="C44" s="368"/>
      <c r="D44" s="369"/>
      <c r="E44" s="369"/>
      <c r="F44" s="426"/>
      <c r="G44" s="426"/>
      <c r="H44" s="427"/>
      <c r="I44" s="428"/>
      <c r="J44" s="426"/>
      <c r="K44" s="429"/>
    </row>
    <row r="45" spans="1:11" ht="11.25" customHeight="1" x14ac:dyDescent="0.25">
      <c r="A45" s="430" t="s">
        <v>1534</v>
      </c>
      <c r="B45" s="1062">
        <v>6</v>
      </c>
      <c r="C45" s="431"/>
      <c r="D45" s="432"/>
      <c r="E45" s="432"/>
      <c r="F45" s="433"/>
      <c r="G45" s="433"/>
      <c r="H45" s="434"/>
      <c r="I45" s="435"/>
      <c r="J45" s="436"/>
      <c r="K45" s="437"/>
    </row>
    <row r="46" spans="1:11" ht="11.25" customHeight="1" x14ac:dyDescent="0.25">
      <c r="A46" s="425" t="s">
        <v>95</v>
      </c>
      <c r="B46" s="1065"/>
      <c r="C46" s="438"/>
      <c r="D46" s="439"/>
      <c r="E46" s="439"/>
      <c r="F46" s="440"/>
      <c r="G46" s="440"/>
      <c r="H46" s="441"/>
      <c r="I46" s="442"/>
      <c r="J46" s="440"/>
      <c r="K46" s="443"/>
    </row>
    <row r="47" spans="1:11" ht="11.25" customHeight="1" x14ac:dyDescent="0.25">
      <c r="A47" s="425" t="s">
        <v>96</v>
      </c>
      <c r="B47" s="1065"/>
      <c r="C47" s="438"/>
      <c r="D47" s="439"/>
      <c r="E47" s="439"/>
      <c r="F47" s="440"/>
      <c r="G47" s="440"/>
      <c r="H47" s="441"/>
      <c r="I47" s="442"/>
      <c r="J47" s="440"/>
      <c r="K47" s="443"/>
    </row>
    <row r="48" spans="1:11" ht="11.25" customHeight="1" x14ac:dyDescent="0.25">
      <c r="A48" s="425" t="s">
        <v>97</v>
      </c>
      <c r="B48" s="1065"/>
      <c r="C48" s="444"/>
      <c r="D48" s="445"/>
      <c r="E48" s="445"/>
      <c r="F48" s="440"/>
      <c r="G48" s="440"/>
      <c r="H48" s="441"/>
      <c r="I48" s="442"/>
      <c r="J48" s="440"/>
      <c r="K48" s="443"/>
    </row>
    <row r="49" spans="1:11" ht="11.25" customHeight="1" x14ac:dyDescent="0.25">
      <c r="A49" s="425" t="s">
        <v>98</v>
      </c>
      <c r="B49" s="1065"/>
      <c r="C49" s="438"/>
      <c r="D49" s="439"/>
      <c r="E49" s="439"/>
      <c r="F49" s="446"/>
      <c r="G49" s="446"/>
      <c r="H49" s="447"/>
      <c r="I49" s="448"/>
      <c r="J49" s="446"/>
      <c r="K49" s="449"/>
    </row>
    <row r="50" spans="1:11" ht="11.25" customHeight="1" x14ac:dyDescent="0.25">
      <c r="A50" s="425" t="s">
        <v>99</v>
      </c>
      <c r="B50" s="1065"/>
      <c r="C50" s="438"/>
      <c r="D50" s="439"/>
      <c r="E50" s="439"/>
      <c r="F50" s="446"/>
      <c r="G50" s="446"/>
      <c r="H50" s="447"/>
      <c r="I50" s="448"/>
      <c r="J50" s="446"/>
      <c r="K50" s="449"/>
    </row>
    <row r="51" spans="1:11" ht="11.25" customHeight="1" x14ac:dyDescent="0.25">
      <c r="A51" s="425" t="s">
        <v>100</v>
      </c>
      <c r="B51" s="1065"/>
      <c r="C51" s="438"/>
      <c r="D51" s="439"/>
      <c r="E51" s="439"/>
      <c r="F51" s="446"/>
      <c r="G51" s="446"/>
      <c r="H51" s="447"/>
      <c r="I51" s="448"/>
      <c r="J51" s="446"/>
      <c r="K51" s="449"/>
    </row>
    <row r="52" spans="1:11" ht="5.0999999999999996" customHeight="1" x14ac:dyDescent="0.25">
      <c r="A52" s="450"/>
      <c r="B52" s="1062"/>
      <c r="C52" s="368"/>
      <c r="D52" s="369"/>
      <c r="E52" s="369"/>
      <c r="F52" s="433"/>
      <c r="G52" s="433"/>
      <c r="H52" s="451"/>
      <c r="I52" s="452"/>
      <c r="J52" s="433"/>
      <c r="K52" s="453"/>
    </row>
    <row r="53" spans="1:11" ht="11.25" customHeight="1" x14ac:dyDescent="0.25">
      <c r="A53" s="430" t="s">
        <v>1535</v>
      </c>
      <c r="B53" s="1062">
        <v>7</v>
      </c>
      <c r="C53" s="368"/>
      <c r="D53" s="369"/>
      <c r="E53" s="369"/>
      <c r="F53" s="433"/>
      <c r="G53" s="433"/>
      <c r="H53" s="451"/>
      <c r="I53" s="452"/>
      <c r="J53" s="433"/>
      <c r="K53" s="453"/>
    </row>
    <row r="54" spans="1:11" ht="11.25" customHeight="1" x14ac:dyDescent="0.25">
      <c r="A54" s="425" t="s">
        <v>101</v>
      </c>
      <c r="B54" s="1065"/>
      <c r="C54" s="438"/>
      <c r="D54" s="439"/>
      <c r="E54" s="439"/>
      <c r="F54" s="440" t="s">
        <v>102</v>
      </c>
      <c r="G54" s="440" t="s">
        <v>102</v>
      </c>
      <c r="H54" s="441" t="s">
        <v>102</v>
      </c>
      <c r="I54" s="442" t="s">
        <v>102</v>
      </c>
      <c r="J54" s="440" t="s">
        <v>102</v>
      </c>
      <c r="K54" s="443" t="s">
        <v>102</v>
      </c>
    </row>
    <row r="55" spans="1:11" ht="11.25" customHeight="1" x14ac:dyDescent="0.25">
      <c r="A55" s="425" t="s">
        <v>103</v>
      </c>
      <c r="B55" s="1065"/>
      <c r="C55" s="438"/>
      <c r="D55" s="439"/>
      <c r="E55" s="439"/>
      <c r="F55" s="440" t="s">
        <v>102</v>
      </c>
      <c r="G55" s="440" t="s">
        <v>102</v>
      </c>
      <c r="H55" s="441" t="s">
        <v>102</v>
      </c>
      <c r="I55" s="442" t="s">
        <v>102</v>
      </c>
      <c r="J55" s="440" t="s">
        <v>102</v>
      </c>
      <c r="K55" s="443" t="s">
        <v>102</v>
      </c>
    </row>
    <row r="56" spans="1:11" ht="11.25" customHeight="1" x14ac:dyDescent="0.25">
      <c r="A56" s="425" t="s">
        <v>104</v>
      </c>
      <c r="B56" s="1065"/>
      <c r="C56" s="438"/>
      <c r="D56" s="439"/>
      <c r="E56" s="439"/>
      <c r="F56" s="440" t="s">
        <v>102</v>
      </c>
      <c r="G56" s="440" t="s">
        <v>102</v>
      </c>
      <c r="H56" s="441" t="s">
        <v>102</v>
      </c>
      <c r="I56" s="442" t="s">
        <v>102</v>
      </c>
      <c r="J56" s="440" t="s">
        <v>102</v>
      </c>
      <c r="K56" s="443" t="s">
        <v>102</v>
      </c>
    </row>
    <row r="57" spans="1:11" ht="11.25" customHeight="1" x14ac:dyDescent="0.25">
      <c r="A57" s="425" t="s">
        <v>105</v>
      </c>
      <c r="B57" s="1065"/>
      <c r="C57" s="438"/>
      <c r="D57" s="439"/>
      <c r="E57" s="439"/>
      <c r="F57" s="440" t="s">
        <v>102</v>
      </c>
      <c r="G57" s="440" t="s">
        <v>102</v>
      </c>
      <c r="H57" s="441" t="s">
        <v>102</v>
      </c>
      <c r="I57" s="442" t="s">
        <v>102</v>
      </c>
      <c r="J57" s="440" t="s">
        <v>102</v>
      </c>
      <c r="K57" s="443" t="s">
        <v>102</v>
      </c>
    </row>
    <row r="58" spans="1:11" ht="11.25" customHeight="1" x14ac:dyDescent="0.25">
      <c r="A58" s="425" t="s">
        <v>106</v>
      </c>
      <c r="B58" s="1065"/>
      <c r="C58" s="438"/>
      <c r="D58" s="439"/>
      <c r="E58" s="439"/>
      <c r="F58" s="440" t="s">
        <v>102</v>
      </c>
      <c r="G58" s="440" t="s">
        <v>102</v>
      </c>
      <c r="H58" s="441" t="s">
        <v>102</v>
      </c>
      <c r="I58" s="442" t="s">
        <v>102</v>
      </c>
      <c r="J58" s="440" t="s">
        <v>102</v>
      </c>
      <c r="K58" s="443" t="s">
        <v>102</v>
      </c>
    </row>
    <row r="59" spans="1:11" ht="5.0999999999999996" customHeight="1" x14ac:dyDescent="0.25">
      <c r="A59" s="454"/>
      <c r="B59" s="1067"/>
      <c r="C59" s="455"/>
      <c r="D59" s="456"/>
      <c r="E59" s="456"/>
      <c r="F59" s="457"/>
      <c r="G59" s="457"/>
      <c r="H59" s="458"/>
      <c r="I59" s="459"/>
      <c r="J59" s="460"/>
      <c r="K59" s="461"/>
    </row>
    <row r="60" spans="1:11" ht="11.25" customHeight="1" x14ac:dyDescent="0.25">
      <c r="A60" s="283" t="str">
        <f>head27a</f>
        <v>References</v>
      </c>
    </row>
    <row r="61" spans="1:11" ht="11.25" customHeight="1" x14ac:dyDescent="0.25">
      <c r="A61" s="286" t="s">
        <v>1537</v>
      </c>
    </row>
    <row r="62" spans="1:11" ht="11.25" customHeight="1" x14ac:dyDescent="0.25">
      <c r="A62" s="286" t="s">
        <v>1538</v>
      </c>
    </row>
    <row r="63" spans="1:11" ht="11.25" customHeight="1" x14ac:dyDescent="0.25">
      <c r="A63" s="286" t="s">
        <v>1539</v>
      </c>
    </row>
    <row r="64" spans="1:11" ht="11.25" customHeight="1" x14ac:dyDescent="0.25">
      <c r="A64" s="286" t="s">
        <v>1540</v>
      </c>
    </row>
    <row r="65" spans="1:11" ht="11.25" customHeight="1" x14ac:dyDescent="0.25">
      <c r="A65" s="286" t="s">
        <v>1541</v>
      </c>
    </row>
    <row r="66" spans="1:11" ht="11.25" customHeight="1" x14ac:dyDescent="0.25">
      <c r="A66" s="284" t="s">
        <v>1542</v>
      </c>
      <c r="B66" s="862"/>
      <c r="F66" s="462"/>
      <c r="G66" s="462"/>
      <c r="H66" s="462"/>
      <c r="I66" s="462"/>
      <c r="J66" s="462"/>
      <c r="K66" s="462"/>
    </row>
    <row r="67" spans="1:11" ht="11.25" customHeight="1" x14ac:dyDescent="0.25">
      <c r="A67" s="284" t="s">
        <v>1543</v>
      </c>
      <c r="F67" s="462"/>
      <c r="G67" s="462"/>
      <c r="H67" s="462"/>
      <c r="I67" s="462"/>
      <c r="J67" s="462"/>
      <c r="K67" s="462"/>
    </row>
    <row r="68" spans="1:11" ht="11.25" customHeight="1" x14ac:dyDescent="0.25">
      <c r="A68" s="853" t="s">
        <v>1544</v>
      </c>
      <c r="F68" s="462"/>
      <c r="G68" s="462"/>
      <c r="H68" s="462"/>
      <c r="I68" s="462"/>
      <c r="J68" s="462"/>
      <c r="K68" s="462"/>
    </row>
    <row r="69" spans="1:11" ht="11.25" customHeight="1" x14ac:dyDescent="0.25">
      <c r="A69" s="853" t="s">
        <v>1545</v>
      </c>
      <c r="F69" s="462"/>
      <c r="G69" s="462"/>
      <c r="H69" s="462"/>
      <c r="I69" s="462"/>
      <c r="J69" s="462"/>
      <c r="K69" s="462"/>
    </row>
    <row r="70" spans="1:11" ht="11.25" customHeight="1" x14ac:dyDescent="0.25">
      <c r="A70" s="853" t="s">
        <v>1546</v>
      </c>
      <c r="F70" s="462"/>
      <c r="G70" s="462"/>
      <c r="H70" s="462"/>
      <c r="I70" s="462"/>
      <c r="J70" s="462"/>
      <c r="K70" s="462"/>
    </row>
    <row r="71" spans="1:11" ht="11.25" customHeight="1" x14ac:dyDescent="0.25">
      <c r="A71" s="853" t="s">
        <v>1547</v>
      </c>
    </row>
    <row r="72" spans="1:11" ht="11.25" customHeight="1" x14ac:dyDescent="0.25">
      <c r="A72" s="286" t="s">
        <v>1548</v>
      </c>
      <c r="F72" s="463"/>
      <c r="G72" s="463"/>
      <c r="H72" s="463"/>
      <c r="I72" s="463"/>
      <c r="J72" s="463"/>
      <c r="K72" s="463"/>
    </row>
    <row r="73" spans="1:11" ht="11.25" customHeight="1" x14ac:dyDescent="0.25">
      <c r="A73" s="1068" t="s">
        <v>1549</v>
      </c>
      <c r="F73" s="463"/>
      <c r="G73" s="463"/>
      <c r="H73" s="463"/>
      <c r="I73" s="464"/>
      <c r="J73" s="464"/>
      <c r="K73" s="464"/>
    </row>
  </sheetData>
  <sheetProtection sheet="1" objects="1" scenarios="1"/>
  <phoneticPr fontId="3" type="noConversion"/>
  <printOptions horizontalCentered="1"/>
  <pageMargins left="0.39370078740157483" right="0.19685039370078741" top="0.59055118110236227" bottom="0.59055118110236227" header="0.51181102362204722" footer="0.51181102362204722"/>
  <pageSetup paperSize="9" scale="86"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6">
    <tabColor indexed="42"/>
    <pageSetUpPr fitToPage="1"/>
  </sheetPr>
  <dimension ref="A1:P93"/>
  <sheetViews>
    <sheetView showGridLines="0" workbookViewId="0">
      <pane xSplit="2" ySplit="3" topLeftCell="C4" activePane="bottomRight" state="frozen"/>
      <selection activeCell="M17" sqref="M17:M63"/>
      <selection pane="topRight" activeCell="M17" sqref="M17:M63"/>
      <selection pane="bottomLeft" activeCell="M17" sqref="M17:M63"/>
      <selection pane="bottomRight" activeCell="I40" sqref="I40"/>
    </sheetView>
  </sheetViews>
  <sheetFormatPr defaultRowHeight="12.75" x14ac:dyDescent="0.25"/>
  <cols>
    <col min="1" max="1" width="41.7109375" style="5" customWidth="1"/>
    <col min="2" max="2" width="3.5703125" style="58" customWidth="1"/>
    <col min="3" max="5" width="8.7109375" style="58" customWidth="1"/>
    <col min="6" max="11" width="8.7109375" style="5" customWidth="1"/>
    <col min="12" max="12" width="9.5703125" style="5" customWidth="1"/>
    <col min="13" max="13" width="10.140625" style="5" bestFit="1" customWidth="1"/>
    <col min="14" max="14" width="9.5703125" style="5" bestFit="1" customWidth="1"/>
    <col min="15" max="16384" width="9.140625" style="5"/>
  </cols>
  <sheetData>
    <row r="1" spans="1:11" ht="13.5" x14ac:dyDescent="0.25">
      <c r="A1" s="57" t="str">
        <f>muni &amp;" - "&amp;ADJB6&amp;" - "&amp;Date</f>
        <v>Choose name from list - Supporting Table SB6 Adjustments Budget - funding measurement - 23/01/2014</v>
      </c>
      <c r="C1" s="5"/>
      <c r="D1" s="5"/>
      <c r="E1" s="5"/>
    </row>
    <row r="2" spans="1:11" x14ac:dyDescent="0.25">
      <c r="A2" s="59" t="str">
        <f>desc</f>
        <v>Description</v>
      </c>
      <c r="B2" s="1251" t="str">
        <f>head27</f>
        <v>Ref</v>
      </c>
      <c r="C2" s="1251" t="s">
        <v>107</v>
      </c>
      <c r="D2" s="465" t="str">
        <f>Head1B</f>
        <v>2010/11</v>
      </c>
      <c r="E2" s="325" t="str">
        <f>Head1A</f>
        <v>2011/12</v>
      </c>
      <c r="F2" s="325" t="str">
        <f>Head1</f>
        <v>2012/13</v>
      </c>
      <c r="G2" s="466" t="str">
        <f>Head3a</f>
        <v>Medium Term Revenue and Expenditure Framework</v>
      </c>
      <c r="H2" s="169"/>
      <c r="I2" s="466"/>
      <c r="J2" s="169"/>
      <c r="K2" s="170"/>
    </row>
    <row r="3" spans="1:11" ht="38.25" x14ac:dyDescent="0.25">
      <c r="A3" s="467" t="s">
        <v>637</v>
      </c>
      <c r="B3" s="1252"/>
      <c r="C3" s="1252"/>
      <c r="D3" s="468" t="str">
        <f>Head5</f>
        <v>Audited Outcome</v>
      </c>
      <c r="E3" s="326" t="str">
        <f>Head5</f>
        <v>Audited Outcome</v>
      </c>
      <c r="F3" s="326" t="str">
        <f>Head5</f>
        <v>Audited Outcome</v>
      </c>
      <c r="G3" s="326" t="str">
        <f>Head6</f>
        <v>Original Budget</v>
      </c>
      <c r="H3" s="326" t="str">
        <f>Head54</f>
        <v>Prior Adjusted</v>
      </c>
      <c r="I3" s="326" t="str">
        <f>Head7</f>
        <v>Adjusted Budget</v>
      </c>
      <c r="J3" s="326" t="str">
        <f>Head10</f>
        <v>Budget Year +1 2014/15</v>
      </c>
      <c r="K3" s="328" t="str">
        <f>Head11</f>
        <v>Budget Year +2 2015/16</v>
      </c>
    </row>
    <row r="4" spans="1:11" ht="12.75" customHeight="1" x14ac:dyDescent="0.25">
      <c r="A4" s="125" t="s">
        <v>108</v>
      </c>
      <c r="B4" s="469"/>
      <c r="C4" s="469"/>
      <c r="D4" s="470"/>
      <c r="E4" s="471"/>
      <c r="F4" s="471"/>
      <c r="G4" s="471"/>
      <c r="H4" s="472"/>
      <c r="I4" s="471"/>
      <c r="J4" s="472"/>
      <c r="K4" s="473"/>
    </row>
    <row r="5" spans="1:11" ht="12.75" customHeight="1" x14ac:dyDescent="0.25">
      <c r="A5" s="128" t="s">
        <v>109</v>
      </c>
      <c r="B5" s="73">
        <v>1</v>
      </c>
      <c r="C5" s="73" t="s">
        <v>110</v>
      </c>
      <c r="D5" s="398">
        <v>2366469.5500000054</v>
      </c>
      <c r="E5" s="109">
        <v>-263819.81999999285</v>
      </c>
      <c r="F5" s="109">
        <v>1887038.7699999998</v>
      </c>
      <c r="G5" s="171">
        <f>'B7-CFlow'!C40</f>
        <v>5492698.7787096165</v>
      </c>
      <c r="H5" s="171">
        <f>'B7-CFlow'!D40</f>
        <v>0</v>
      </c>
      <c r="I5" s="171">
        <f>'B7-CFlow'!K40</f>
        <v>2139364.5832640054</v>
      </c>
      <c r="J5" s="474">
        <f>'B7-CFlow'!L40</f>
        <v>6447919.5591358971</v>
      </c>
      <c r="K5" s="235">
        <f>'B7-CFlow'!M40</f>
        <v>13471393.182635471</v>
      </c>
    </row>
    <row r="6" spans="1:11" ht="12.75" customHeight="1" x14ac:dyDescent="0.25">
      <c r="A6" s="128" t="s">
        <v>111</v>
      </c>
      <c r="B6" s="73">
        <v>2</v>
      </c>
      <c r="C6" s="73" t="s">
        <v>110</v>
      </c>
      <c r="D6" s="398">
        <v>4548981</v>
      </c>
      <c r="E6" s="109">
        <v>2925406</v>
      </c>
      <c r="F6" s="109"/>
      <c r="G6" s="171">
        <f>'B8-ResRecon'!C21</f>
        <v>-531686.88103040867</v>
      </c>
      <c r="H6" s="171">
        <f>'B8-ResRecon'!D21</f>
        <v>0</v>
      </c>
      <c r="I6" s="171">
        <f>'B8-ResRecon'!K21</f>
        <v>-2883768.5167360096</v>
      </c>
      <c r="J6" s="474">
        <f>'B8-ResRecon'!L21</f>
        <v>1834996.8674598457</v>
      </c>
      <c r="K6" s="235">
        <f>'B8-ResRecon'!M21</f>
        <v>8901648.6608794332</v>
      </c>
    </row>
    <row r="7" spans="1:11" x14ac:dyDescent="0.25">
      <c r="A7" s="128" t="s">
        <v>112</v>
      </c>
      <c r="B7" s="73">
        <v>3</v>
      </c>
      <c r="C7" s="73" t="s">
        <v>110</v>
      </c>
      <c r="D7" s="1149">
        <v>0.91593941728055539</v>
      </c>
      <c r="E7" s="1150">
        <v>-0.11051509234691051</v>
      </c>
      <c r="F7" s="109"/>
      <c r="G7" s="171">
        <f>'SB4'!F35</f>
        <v>0.1892440391890399</v>
      </c>
      <c r="H7" s="171">
        <f>'SB4'!G35</f>
        <v>0</v>
      </c>
      <c r="I7" s="171">
        <f>'SB4'!H35</f>
        <v>6.9313690156246666E-2</v>
      </c>
      <c r="J7" s="474">
        <f>'SB4'!I35</f>
        <v>0.2130404046151351</v>
      </c>
      <c r="K7" s="235">
        <f>'SB4'!J35</f>
        <v>0.42026370017721548</v>
      </c>
    </row>
    <row r="8" spans="1:11" ht="12.75" customHeight="1" x14ac:dyDescent="0.25">
      <c r="A8" s="128" t="s">
        <v>113</v>
      </c>
      <c r="B8" s="73">
        <v>4</v>
      </c>
      <c r="C8" s="73" t="s">
        <v>114</v>
      </c>
      <c r="D8" s="398">
        <v>835372.99000000209</v>
      </c>
      <c r="E8" s="109">
        <v>-991940.13000000268</v>
      </c>
      <c r="F8" s="109"/>
      <c r="G8" s="171">
        <f>'B4-FinPerf RE'!C44+'SB2'!C52</f>
        <v>2692077</v>
      </c>
      <c r="H8" s="171">
        <f>'B4-FinPerf RE'!D44+'SB2'!D52</f>
        <v>0</v>
      </c>
      <c r="I8" s="171">
        <f>'B4-FinPerf RE'!K44+'SB2'!K52</f>
        <v>2014256.5</v>
      </c>
      <c r="J8" s="171">
        <f>'B4-FinPerf RE'!L44+'SB2'!L52</f>
        <v>7388164.8720000088</v>
      </c>
      <c r="K8" s="235">
        <f>'B4-FinPerf RE'!M44+'SB2'!M52</f>
        <v>12071130.136895999</v>
      </c>
    </row>
    <row r="9" spans="1:11" ht="12.75" customHeight="1" x14ac:dyDescent="0.25">
      <c r="A9" s="30" t="s">
        <v>115</v>
      </c>
      <c r="B9" s="136">
        <v>5</v>
      </c>
      <c r="C9" s="136" t="s">
        <v>116</v>
      </c>
      <c r="D9" s="475">
        <v>-0.06</v>
      </c>
      <c r="E9" s="333">
        <v>-0.06</v>
      </c>
      <c r="F9" s="333"/>
      <c r="G9" s="334">
        <f>IF(ISERROR(((G36/G37)-1)-G35),0,(((G36/G37)-1)-G35))</f>
        <v>0</v>
      </c>
      <c r="H9" s="334">
        <f>IF(ISERROR(((H36/H37)-1)-H35),0,(((H36/H37)-1)-H35))</f>
        <v>0</v>
      </c>
      <c r="I9" s="334">
        <f>IF(ISERROR(((I36/I37)-1)-I35),0,(((I36/I37)-1)-I35))</f>
        <v>0</v>
      </c>
      <c r="J9" s="334">
        <f>IF(ISERROR(((J36/J37)-1)-J35),0,(((J36/J37)-1)-J35))</f>
        <v>0</v>
      </c>
      <c r="K9" s="336">
        <f>IF(ISERROR(((K36/K37)-1)-K35),0,(((K36/K37)-1)-K35))</f>
        <v>0</v>
      </c>
    </row>
    <row r="10" spans="1:11" ht="12.75" customHeight="1" x14ac:dyDescent="0.25">
      <c r="A10" s="30" t="s">
        <v>117</v>
      </c>
      <c r="B10" s="136">
        <v>6</v>
      </c>
      <c r="C10" s="136" t="s">
        <v>116</v>
      </c>
      <c r="D10" s="476">
        <f>IF(ISERROR(D40/D41),0,(D40/41))</f>
        <v>0</v>
      </c>
      <c r="E10" s="477">
        <f>IF(ISERROR(E40/E41),0,(E40/41))</f>
        <v>0</v>
      </c>
      <c r="F10" s="477">
        <f>IF(ISERROR(F40/F41),0,(F40/41))</f>
        <v>0</v>
      </c>
      <c r="G10" s="334">
        <f>IF(ISERROR(G40/G41),0,(G40/G41))</f>
        <v>1.8603837859709853</v>
      </c>
      <c r="H10" s="478">
        <f>IF(ISERROR(H40/H41),0,(H40/41))</f>
        <v>0</v>
      </c>
      <c r="I10" s="334">
        <f>IF(ISERROR(I40/I41),0,(I40/I41))</f>
        <v>0.95687195973340478</v>
      </c>
      <c r="J10" s="335">
        <f>IF(ISERROR(J40/J41),0,(J40/J41))</f>
        <v>0.99530765841674906</v>
      </c>
      <c r="K10" s="336">
        <f>IF(ISERROR(K40/K41),0,(K40/K41))</f>
        <v>0.9952915673106566</v>
      </c>
    </row>
    <row r="11" spans="1:11" ht="12.75" customHeight="1" x14ac:dyDescent="0.25">
      <c r="A11" s="30" t="s">
        <v>118</v>
      </c>
      <c r="B11" s="136">
        <v>7</v>
      </c>
      <c r="C11" s="136" t="s">
        <v>116</v>
      </c>
      <c r="D11" s="337">
        <v>29.974077514143374</v>
      </c>
      <c r="E11" s="333">
        <v>0</v>
      </c>
      <c r="F11" s="333"/>
      <c r="G11" s="334">
        <f>IF(ISERROR('B4-FinPerf RE'!C29/(SUM('B4-FinPerf RE'!C7:C14))),0,('B4-FinPerf RE'!C29/(SUM('B4-FinPerf RE'!C7:C14))))</f>
        <v>0</v>
      </c>
      <c r="H11" s="334">
        <f>IF(ISERROR('B4-FinPerf RE'!D29/(SUM('B4-FinPerf RE'!D7:D14))),0,('B4-FinPerf RE'!D29/(SUM('B4-FinPerf RE'!D7:D14))))</f>
        <v>0</v>
      </c>
      <c r="I11" s="334">
        <f>IF(ISERROR('B4-FinPerf RE'!K29/(SUM('B4-FinPerf RE'!K7:K14))),0,('B4-FinPerf RE'!K29/(SUM('B4-FinPerf RE'!K7:K14))))</f>
        <v>0</v>
      </c>
      <c r="J11" s="335">
        <f>IF(ISERROR('B4-FinPerf RE'!L29/(SUM('B4-FinPerf RE'!L7:L14))),0,('B4-FinPerf RE'!L29/(SUM('B4-FinPerf RE'!L7:L14))))</f>
        <v>0</v>
      </c>
      <c r="K11" s="336">
        <f>IF(ISERROR('B4-FinPerf RE'!M29/(SUM('B4-FinPerf RE'!M7:M14))),0,('B4-FinPerf RE'!M29/(SUM('B4-FinPerf RE'!M7:M14))))</f>
        <v>0</v>
      </c>
    </row>
    <row r="12" spans="1:11" ht="12.75" customHeight="1" x14ac:dyDescent="0.25">
      <c r="A12" s="30" t="s">
        <v>119</v>
      </c>
      <c r="B12" s="136">
        <v>8</v>
      </c>
      <c r="C12" s="136" t="s">
        <v>120</v>
      </c>
      <c r="D12" s="337">
        <v>1.9780981805451736E-2</v>
      </c>
      <c r="E12" s="333">
        <v>1.1590815709969782E-3</v>
      </c>
      <c r="F12" s="333"/>
      <c r="G12" s="334">
        <f>IF(ISERROR(-'B7-CFlow'!C26/'B5-Capex'!C65),0,(-'B7-CFlow'!C26/'B5-Capex'!C65))</f>
        <v>1</v>
      </c>
      <c r="H12" s="334">
        <f>IF(ISERROR(-'B7-CFlow'!D26/'B5-Capex'!D65),0,(-'B7-CFlow'!D26/'B5-Capex'!D65))</f>
        <v>0</v>
      </c>
      <c r="I12" s="334">
        <f>IF(ISERROR(-'B7-CFlow'!E26/'B5-Capex'!E65),0,(-'B7-CFlow'!E26/'B5-Capex'!E65))</f>
        <v>0</v>
      </c>
      <c r="J12" s="334">
        <f>IF(ISERROR(-'B7-CFlow'!F26/'B5-Capex'!F65),0,(-'B7-CFlow'!F26/'B5-Capex'!F65))</f>
        <v>0</v>
      </c>
      <c r="K12" s="336">
        <f>IF(ISERROR(-'B7-CFlow'!G26/'B5-Capex'!G65),0,(-'B7-CFlow'!G26/'B5-Capex'!G65))</f>
        <v>0</v>
      </c>
    </row>
    <row r="13" spans="1:11" ht="12.75" customHeight="1" x14ac:dyDescent="0.25">
      <c r="A13" s="30" t="s">
        <v>121</v>
      </c>
      <c r="B13" s="136">
        <v>9</v>
      </c>
      <c r="C13" s="136" t="s">
        <v>122</v>
      </c>
      <c r="D13" s="337"/>
      <c r="E13" s="333"/>
      <c r="F13" s="333"/>
      <c r="G13" s="334">
        <f>IF(ISERROR('SB4'!F8),0,('SB4'!F8))</f>
        <v>0</v>
      </c>
      <c r="H13" s="334">
        <f>IF(ISERROR('SB4'!G8),0,('SB4'!G8))</f>
        <v>0</v>
      </c>
      <c r="I13" s="334">
        <f>IF(ISERROR('SB4'!H8),0,('SB4'!H8))</f>
        <v>0</v>
      </c>
      <c r="J13" s="335">
        <f>IF(ISERROR('SB4'!I8),0,('SB4'!I8))</f>
        <v>0</v>
      </c>
      <c r="K13" s="336">
        <f>IF(ISERROR('SB4'!J8),0,('SB4'!J8))</f>
        <v>0</v>
      </c>
    </row>
    <row r="14" spans="1:11" ht="12.75" customHeight="1" x14ac:dyDescent="0.25">
      <c r="A14" s="30" t="s">
        <v>123</v>
      </c>
      <c r="B14" s="136">
        <v>10</v>
      </c>
      <c r="C14" s="136" t="s">
        <v>124</v>
      </c>
      <c r="D14" s="337">
        <v>1</v>
      </c>
      <c r="E14" s="333">
        <v>1</v>
      </c>
      <c r="F14" s="333"/>
      <c r="G14" s="334">
        <f>IF(ISERROR(('B4-FinPerf RE'!C21+'B4-FinPerf RE'!C41)/('SB6'!G38+'SB6'!G39)),0,(('B4-FinPerf RE'!C21+'B4-FinPerf RE'!C41)/('SB6'!G38+'SB6'!G39)))</f>
        <v>1.0832666680597411</v>
      </c>
      <c r="H14" s="334">
        <f>IF(ISERROR(('B4-FinPerf RE'!D21+'B4-FinPerf RE'!D41)/('SB6'!H38+'SB6'!H39)),0,(('B4-FinPerf RE'!D21+'B4-FinPerf RE'!D41)/('SB6'!H38+'SB6'!H39)))</f>
        <v>0</v>
      </c>
      <c r="I14" s="334">
        <f>IF(ISERROR(('B4-FinPerf RE'!K21+'B4-FinPerf RE'!K41)/('SB6'!I38+'SB6'!I39)),0,(('B4-FinPerf RE'!K21+'B4-FinPerf RE'!K41)/('SB6'!I38+'SB6'!I39)))</f>
        <v>1.0992183210557676</v>
      </c>
      <c r="J14" s="335">
        <f>IF(ISERROR(('B4-FinPerf RE'!L21+'B4-FinPerf RE'!L41)/('SB6'!J38+'SB6'!J39)),0,(('B4-FinPerf RE'!L21+'B4-FinPerf RE'!L41)/('SB6'!J38+'SB6'!J39)))</f>
        <v>1.0843607176446322</v>
      </c>
      <c r="K14" s="336">
        <f>IF(ISERROR(('B4-FinPerf RE'!M21+'B4-FinPerf RE'!M41)/('SB6'!K38+'SB6'!K39)),0,(('B4-FinPerf RE'!M21+'B4-FinPerf RE'!M41)/('SB6'!K38+'SB6'!K39)))</f>
        <v>1.0765264976095168</v>
      </c>
    </row>
    <row r="15" spans="1:11" ht="12.75" customHeight="1" x14ac:dyDescent="0.25">
      <c r="A15" s="30" t="s">
        <v>125</v>
      </c>
      <c r="B15" s="136">
        <v>11</v>
      </c>
      <c r="C15" s="136" t="s">
        <v>124</v>
      </c>
      <c r="D15" s="337">
        <v>-0.50900000000000001</v>
      </c>
      <c r="E15" s="333">
        <v>-0.17799999999999999</v>
      </c>
      <c r="F15" s="333"/>
      <c r="G15" s="333"/>
      <c r="H15" s="340"/>
      <c r="I15" s="333"/>
      <c r="J15" s="335">
        <f>IF(ISERROR((SUM('B6-FinPos'!L10:L12)-SUM('B6-FinPos'!K10:K12))/SUM('B6-FinPos'!K10:K12)), 0, (SUM('B6-FinPos'!L10:L12)-SUM('B6-FinPos'!K10:K12))/SUM('B6-FinPos'!K10:K12))</f>
        <v>6.0000000000000088E-2</v>
      </c>
      <c r="K15" s="336">
        <f>IF(ISERROR((SUM('B6-FinPos'!M10:M12)-SUM('B6-FinPos'!L10:L12))/SUM('B6-FinPos'!L10:L12)), 0, (SUM('B6-FinPos'!M10:M12)-SUM('B6-FinPos'!L10:L12))/SUM('B6-FinPos'!L10:L12))</f>
        <v>6.0000000000000137E-2</v>
      </c>
    </row>
    <row r="16" spans="1:11" ht="12.75" customHeight="1" x14ac:dyDescent="0.25">
      <c r="A16" s="128" t="s">
        <v>126</v>
      </c>
      <c r="B16" s="73">
        <v>12</v>
      </c>
      <c r="C16" s="73" t="s">
        <v>124</v>
      </c>
      <c r="D16" s="337">
        <v>0</v>
      </c>
      <c r="E16" s="333">
        <v>0</v>
      </c>
      <c r="F16" s="333"/>
      <c r="G16" s="333"/>
      <c r="H16" s="340"/>
      <c r="I16" s="333"/>
      <c r="J16" s="335">
        <f>IF(ISERROR(('B6-FinPos'!L17-'B6-FinPos'!K17)/'B6-FinPos'!K17),0,(('B6-FinPos'!L17-'B6-FinPos'!K17)/'B6-FinPos'!K17))</f>
        <v>0</v>
      </c>
      <c r="K16" s="336">
        <f>IF(ISERROR(('B6-FinPos'!M17-'B6-FinPos'!L17)/'B6-FinPos'!L17),0,(('B6-FinPos'!M17-'B6-FinPos'!L17)/'B6-FinPos'!L17))</f>
        <v>0</v>
      </c>
    </row>
    <row r="17" spans="1:11" ht="12.75" customHeight="1" x14ac:dyDescent="0.25">
      <c r="A17" s="128" t="s">
        <v>127</v>
      </c>
      <c r="B17" s="73">
        <v>13</v>
      </c>
      <c r="C17" s="479" t="s">
        <v>128</v>
      </c>
      <c r="D17" s="337">
        <v>3.5749958356263785E-3</v>
      </c>
      <c r="E17" s="333">
        <v>2.7000164123715927E-2</v>
      </c>
      <c r="F17" s="333"/>
      <c r="G17" s="334">
        <f>IF(ISERROR('B9-Asset'!C71/'B9-Asset'!C67),0,('B9-Asset'!C71/'B9-Asset'!C67))</f>
        <v>0</v>
      </c>
      <c r="H17" s="334">
        <f>IF(ISERROR('B9-Asset'!D71/'B9-Asset'!D67),0,('B9-Asset'!D71/'B9-Asset'!D67))</f>
        <v>0</v>
      </c>
      <c r="I17" s="334">
        <f>IF(ISERROR('B9-Asset'!K71/'B9-Asset'!K67),0,('B9-Asset'!K71/'B9-Asset'!K67))</f>
        <v>1.6534527057476198E-2</v>
      </c>
      <c r="J17" s="335">
        <f>IF(ISERROR('B9-Asset'!L71/'B9-Asset'!L67),0,('B9-Asset'!L71/'B9-Asset'!L67))</f>
        <v>1.4555120382680342E-2</v>
      </c>
      <c r="K17" s="336">
        <f>IF(ISERROR('B9-Asset'!M71/'B9-Asset'!M67),0,('B9-Asset'!M71/'B9-Asset'!M67))</f>
        <v>1.7415999195453492E-2</v>
      </c>
    </row>
    <row r="18" spans="1:11" ht="12.75" customHeight="1" x14ac:dyDescent="0.25">
      <c r="A18" s="175" t="s">
        <v>129</v>
      </c>
      <c r="B18" s="88">
        <v>14</v>
      </c>
      <c r="C18" s="480" t="str">
        <f>C17</f>
        <v>20(1)(vi)</v>
      </c>
      <c r="D18" s="481">
        <v>0</v>
      </c>
      <c r="E18" s="482">
        <v>0</v>
      </c>
      <c r="F18" s="482">
        <v>0</v>
      </c>
      <c r="G18" s="483">
        <f>IF(ISERROR('B9-Asset'!C22/'B9-Asset'!C51),0,('B9-Asset'!C22/'B9-Asset'!C51))</f>
        <v>0</v>
      </c>
      <c r="H18" s="483">
        <f>IF(ISERROR('B9-Asset'!D22/'B9-Asset'!D51),0,('B9-Asset'!D22/'B9-Asset'!D51))</f>
        <v>0</v>
      </c>
      <c r="I18" s="483">
        <f>IF(ISERROR('B9-Asset'!K22/'B9-Asset'!K51),0,('B9-Asset'!K22/'B9-Asset'!K51))</f>
        <v>0</v>
      </c>
      <c r="J18" s="484">
        <f>IF(ISERROR('B9-Asset'!L22/'B9-Asset'!L51),0,('B9-Asset'!L22/'B9-Asset'!L51))</f>
        <v>0</v>
      </c>
      <c r="K18" s="485">
        <f>IF(ISERROR('B9-Asset'!M22/'B9-Asset'!M51),0,('B9-Asset'!M22/'B9-Asset'!M51))</f>
        <v>0</v>
      </c>
    </row>
    <row r="19" spans="1:11" ht="12.75" customHeight="1" x14ac:dyDescent="0.25">
      <c r="A19" s="157" t="str">
        <f>head27a</f>
        <v>References</v>
      </c>
      <c r="B19" s="486"/>
      <c r="C19" s="486"/>
      <c r="D19" s="486"/>
      <c r="E19" s="486"/>
      <c r="F19" s="486"/>
      <c r="G19" s="486"/>
      <c r="H19" s="486"/>
      <c r="I19" s="486"/>
      <c r="J19" s="486"/>
      <c r="K19" s="486"/>
    </row>
    <row r="20" spans="1:11" ht="12.75" customHeight="1" x14ac:dyDescent="0.25">
      <c r="A20" s="95" t="s">
        <v>130</v>
      </c>
      <c r="B20" s="486"/>
      <c r="C20" s="486"/>
      <c r="D20" s="486"/>
      <c r="E20" s="486"/>
      <c r="F20" s="486"/>
      <c r="G20" s="486"/>
      <c r="H20" s="486"/>
      <c r="I20" s="486"/>
      <c r="J20" s="486"/>
      <c r="K20" s="486"/>
    </row>
    <row r="21" spans="1:11" ht="12.75" customHeight="1" x14ac:dyDescent="0.25">
      <c r="A21" s="99" t="s">
        <v>131</v>
      </c>
      <c r="B21" s="486"/>
      <c r="C21" s="486"/>
      <c r="D21" s="486"/>
      <c r="E21" s="486"/>
      <c r="F21" s="486"/>
      <c r="G21" s="486"/>
      <c r="H21" s="486"/>
      <c r="I21" s="486"/>
      <c r="J21" s="486"/>
      <c r="K21" s="486"/>
    </row>
    <row r="22" spans="1:11" ht="12.75" customHeight="1" x14ac:dyDescent="0.25">
      <c r="A22" s="99" t="s">
        <v>132</v>
      </c>
      <c r="B22" s="486"/>
      <c r="C22" s="486"/>
      <c r="D22" s="486"/>
      <c r="E22" s="486"/>
      <c r="F22" s="486"/>
      <c r="G22" s="486"/>
      <c r="H22" s="486"/>
      <c r="I22" s="486"/>
      <c r="J22" s="486"/>
      <c r="K22" s="486"/>
    </row>
    <row r="23" spans="1:11" ht="12.75" customHeight="1" x14ac:dyDescent="0.25">
      <c r="A23" s="99" t="s">
        <v>133</v>
      </c>
      <c r="B23" s="486"/>
      <c r="C23" s="486"/>
      <c r="D23" s="486"/>
      <c r="E23" s="486"/>
      <c r="F23" s="486"/>
      <c r="G23" s="486"/>
      <c r="H23" s="486"/>
      <c r="I23" s="486"/>
      <c r="J23" s="486"/>
      <c r="K23" s="486"/>
    </row>
    <row r="24" spans="1:11" ht="12.75" customHeight="1" x14ac:dyDescent="0.25">
      <c r="A24" s="99" t="s">
        <v>134</v>
      </c>
      <c r="B24" s="486"/>
      <c r="C24" s="486"/>
      <c r="D24" s="486"/>
      <c r="E24" s="486"/>
      <c r="F24" s="486"/>
      <c r="G24" s="486"/>
      <c r="H24" s="486"/>
      <c r="I24" s="486"/>
      <c r="J24" s="486"/>
      <c r="K24" s="486"/>
    </row>
    <row r="25" spans="1:11" ht="12.75" customHeight="1" x14ac:dyDescent="0.25">
      <c r="A25" s="99" t="s">
        <v>135</v>
      </c>
      <c r="B25" s="486"/>
      <c r="C25" s="486"/>
      <c r="D25" s="486"/>
      <c r="E25" s="486"/>
      <c r="F25" s="486"/>
      <c r="G25" s="486"/>
      <c r="H25" s="486"/>
      <c r="I25" s="486"/>
      <c r="J25" s="486"/>
      <c r="K25" s="486"/>
    </row>
    <row r="26" spans="1:11" ht="12.75" customHeight="1" x14ac:dyDescent="0.25">
      <c r="A26" s="99" t="s">
        <v>136</v>
      </c>
      <c r="B26" s="486"/>
      <c r="C26" s="486"/>
      <c r="D26" s="486"/>
      <c r="E26" s="486"/>
      <c r="F26" s="486"/>
      <c r="G26" s="486"/>
      <c r="H26" s="486"/>
      <c r="I26" s="486"/>
      <c r="J26" s="486"/>
      <c r="K26" s="486"/>
    </row>
    <row r="27" spans="1:11" ht="12.75" customHeight="1" x14ac:dyDescent="0.25">
      <c r="A27" s="99" t="s">
        <v>137</v>
      </c>
      <c r="B27" s="486"/>
      <c r="C27" s="486"/>
      <c r="D27" s="486"/>
      <c r="E27" s="486"/>
      <c r="F27" s="486"/>
      <c r="G27" s="486"/>
      <c r="H27" s="486"/>
      <c r="I27" s="486"/>
      <c r="J27" s="486"/>
      <c r="K27" s="486"/>
    </row>
    <row r="28" spans="1:11" ht="12.75" customHeight="1" x14ac:dyDescent="0.25">
      <c r="A28" s="99" t="s">
        <v>138</v>
      </c>
      <c r="B28" s="486"/>
      <c r="C28" s="486"/>
      <c r="D28" s="486"/>
      <c r="E28" s="486"/>
      <c r="F28" s="486"/>
      <c r="G28" s="486"/>
      <c r="H28" s="486"/>
      <c r="I28" s="486"/>
      <c r="J28" s="486"/>
      <c r="K28" s="486"/>
    </row>
    <row r="29" spans="1:11" ht="12.75" customHeight="1" x14ac:dyDescent="0.25">
      <c r="A29" s="99" t="s">
        <v>139</v>
      </c>
      <c r="B29" s="486"/>
      <c r="C29" s="486"/>
      <c r="D29" s="486"/>
      <c r="E29" s="486"/>
      <c r="F29" s="486"/>
      <c r="G29" s="486"/>
      <c r="H29" s="486"/>
      <c r="I29" s="486"/>
      <c r="J29" s="486"/>
      <c r="K29" s="486"/>
    </row>
    <row r="30" spans="1:11" ht="12.75" customHeight="1" x14ac:dyDescent="0.25">
      <c r="A30" s="99" t="s">
        <v>140</v>
      </c>
      <c r="B30" s="486"/>
      <c r="C30" s="486"/>
      <c r="D30" s="486"/>
      <c r="E30" s="486"/>
      <c r="F30" s="486"/>
      <c r="G30" s="486"/>
      <c r="H30" s="486"/>
      <c r="I30" s="486"/>
      <c r="J30" s="486"/>
      <c r="K30" s="486"/>
    </row>
    <row r="31" spans="1:11" ht="12.75" customHeight="1" x14ac:dyDescent="0.25">
      <c r="A31" s="99" t="s">
        <v>141</v>
      </c>
      <c r="B31" s="486"/>
      <c r="C31" s="486"/>
      <c r="D31" s="486"/>
      <c r="E31" s="486"/>
      <c r="F31" s="486"/>
      <c r="G31" s="486"/>
      <c r="H31" s="486"/>
      <c r="I31" s="486"/>
      <c r="J31" s="486"/>
      <c r="K31" s="486"/>
    </row>
    <row r="32" spans="1:11" ht="12.75" customHeight="1" x14ac:dyDescent="0.25">
      <c r="A32" s="99" t="s">
        <v>142</v>
      </c>
      <c r="B32" s="486"/>
      <c r="C32" s="486"/>
      <c r="D32" s="486"/>
      <c r="E32" s="486"/>
      <c r="F32" s="486"/>
      <c r="G32" s="486"/>
      <c r="H32" s="486"/>
      <c r="I32" s="486"/>
      <c r="J32" s="486"/>
      <c r="K32" s="486"/>
    </row>
    <row r="33" spans="1:16" ht="12.75" customHeight="1" x14ac:dyDescent="0.25">
      <c r="A33" s="99" t="s">
        <v>143</v>
      </c>
      <c r="B33" s="486"/>
      <c r="C33" s="486"/>
      <c r="D33" s="486"/>
      <c r="E33" s="486"/>
      <c r="F33" s="486"/>
      <c r="G33" s="486"/>
      <c r="H33" s="486"/>
      <c r="I33" s="486"/>
      <c r="J33" s="486"/>
      <c r="K33" s="486"/>
    </row>
    <row r="34" spans="1:16" ht="12.75" customHeight="1" x14ac:dyDescent="0.25">
      <c r="A34" s="99"/>
      <c r="B34" s="486"/>
      <c r="C34" s="486"/>
      <c r="D34" s="486"/>
      <c r="E34" s="486"/>
      <c r="F34" s="486"/>
      <c r="G34" s="486"/>
      <c r="H34" s="486"/>
      <c r="I34" s="486"/>
      <c r="J34" s="486"/>
      <c r="K34" s="486"/>
    </row>
    <row r="35" spans="1:16" ht="12.75" customHeight="1" x14ac:dyDescent="0.25">
      <c r="A35" s="99" t="s">
        <v>144</v>
      </c>
      <c r="B35" s="486"/>
      <c r="C35" s="486"/>
      <c r="D35" s="486"/>
      <c r="E35" s="486"/>
      <c r="F35" s="486"/>
      <c r="G35" s="819">
        <v>0.06</v>
      </c>
      <c r="H35" s="820">
        <v>0.06</v>
      </c>
      <c r="I35" s="820">
        <v>0.06</v>
      </c>
      <c r="J35" s="820">
        <v>0.06</v>
      </c>
      <c r="K35" s="821">
        <v>0.06</v>
      </c>
    </row>
    <row r="36" spans="1:16" ht="12.75" customHeight="1" x14ac:dyDescent="0.25">
      <c r="A36" s="487" t="s">
        <v>145</v>
      </c>
      <c r="B36" s="488"/>
      <c r="C36" s="488"/>
      <c r="D36" s="488"/>
      <c r="E36" s="488"/>
      <c r="F36" s="84"/>
      <c r="G36" s="349">
        <f>IF(ISERROR(SUM('B4-FinPerf RE'!C7:C13)),0,(SUM('B4-FinPerf RE'!C7:C13)))</f>
        <v>0</v>
      </c>
      <c r="H36" s="349">
        <f>IF(ISERROR(SUM('B4-FinPerf RE'!D7:D13)),0,(SUM('B4-FinPerf RE'!D7:D13)))</f>
        <v>0</v>
      </c>
      <c r="I36" s="349">
        <f>IF(ISERROR(SUM('B4-FinPerf RE'!K7:K13)),0,(SUM('B4-FinPerf RE'!K7:K13)))</f>
        <v>0</v>
      </c>
      <c r="J36" s="349">
        <f>IF(ISERROR(SUM('B4-FinPerf RE'!L7:L13)),0,(SUM('B4-FinPerf RE'!L7:L13)))</f>
        <v>0</v>
      </c>
      <c r="K36" s="349">
        <f>IF(ISERROR(SUM('B4-FinPerf RE'!M7:M13)),0,(SUM('B4-FinPerf RE'!M7:M13)))</f>
        <v>0</v>
      </c>
    </row>
    <row r="37" spans="1:16" ht="12.75" customHeight="1" x14ac:dyDescent="0.25">
      <c r="A37" s="487" t="s">
        <v>146</v>
      </c>
      <c r="B37" s="120"/>
      <c r="C37" s="120"/>
      <c r="D37" s="350"/>
      <c r="E37" s="350"/>
      <c r="F37" s="350"/>
      <c r="G37" s="926"/>
      <c r="H37" s="349"/>
      <c r="I37" s="349">
        <f>G37</f>
        <v>0</v>
      </c>
      <c r="J37" s="349">
        <f>I36</f>
        <v>0</v>
      </c>
      <c r="K37" s="349">
        <f>J36</f>
        <v>0</v>
      </c>
      <c r="O37" s="168"/>
      <c r="P37" s="168"/>
    </row>
    <row r="38" spans="1:16" ht="12.75" customHeight="1" x14ac:dyDescent="0.25">
      <c r="A38" s="489" t="s">
        <v>147</v>
      </c>
      <c r="B38" s="120"/>
      <c r="C38" s="120"/>
      <c r="D38" s="922"/>
      <c r="E38" s="923"/>
      <c r="F38" s="923"/>
      <c r="G38" s="923">
        <f>'SB7'!C17</f>
        <v>27064600</v>
      </c>
      <c r="H38" s="923"/>
      <c r="I38" s="923">
        <f>'SB7'!I17</f>
        <v>1362600</v>
      </c>
      <c r="J38" s="923">
        <f>'SB7'!J17</f>
        <v>89076</v>
      </c>
      <c r="K38" s="923">
        <f>'SB7'!K17</f>
        <v>94426.104000000007</v>
      </c>
      <c r="O38" s="168"/>
      <c r="P38" s="168"/>
    </row>
    <row r="39" spans="1:16" ht="12.75" customHeight="1" x14ac:dyDescent="0.25">
      <c r="A39" s="489" t="s">
        <v>148</v>
      </c>
      <c r="B39" s="120"/>
      <c r="C39" s="120"/>
      <c r="D39" s="921"/>
      <c r="E39" s="919"/>
      <c r="F39" s="919"/>
      <c r="G39" s="925">
        <f>'SB7'!C9</f>
        <v>19977633</v>
      </c>
      <c r="H39" s="925"/>
      <c r="I39" s="925">
        <f>'SB7'!I9</f>
        <v>19774326</v>
      </c>
      <c r="J39" s="925">
        <f>'SB7'!J9</f>
        <v>21397436</v>
      </c>
      <c r="K39" s="925">
        <f>'SB7'!K9</f>
        <v>24864566.199999999</v>
      </c>
      <c r="O39" s="168"/>
      <c r="P39" s="168"/>
    </row>
    <row r="40" spans="1:16" ht="12.75" customHeight="1" x14ac:dyDescent="0.25">
      <c r="A40" s="489" t="s">
        <v>149</v>
      </c>
      <c r="B40" s="120"/>
      <c r="C40" s="120"/>
      <c r="D40" s="921"/>
      <c r="E40" s="919"/>
      <c r="F40" s="928"/>
      <c r="G40" s="349">
        <f>'B7-CFlow'!C8+'B7-CFlow'!C22</f>
        <v>4214522.7306575999</v>
      </c>
      <c r="H40" s="349">
        <f>'B7-CFlow'!D8+'B7-CFlow'!D22</f>
        <v>0</v>
      </c>
      <c r="I40" s="349">
        <f>'B7-CFlow'!K8+'B7-CFlow'!K22</f>
        <v>32995221.570000004</v>
      </c>
      <c r="J40" s="349">
        <f>'B7-CFlow'!L8+'B7-CFlow'!L22</f>
        <v>32487553.297200006</v>
      </c>
      <c r="K40" s="349">
        <f>'B7-CFlow'!M8+'B7-CFlow'!M22</f>
        <v>34241327.70731999</v>
      </c>
      <c r="O40" s="168"/>
      <c r="P40" s="168"/>
    </row>
    <row r="41" spans="1:16" ht="12.75" customHeight="1" x14ac:dyDescent="0.25">
      <c r="A41" s="489" t="s">
        <v>150</v>
      </c>
      <c r="B41" s="120"/>
      <c r="C41" s="120"/>
      <c r="D41" s="921"/>
      <c r="E41" s="919"/>
      <c r="F41" s="928"/>
      <c r="G41" s="349">
        <f>SUM('B4-FinPerf RE'!C7:C14)+'B4-FinPerf RE'!C16+SUM('B4-FinPerf RE'!C18:C20)+'B4-FinPerf RE'!C22</f>
        <v>2265405</v>
      </c>
      <c r="H41" s="349">
        <f>SUM('B4-FinPerf RE'!D7:D14)+'B4-FinPerf RE'!D16+SUM('B4-FinPerf RE'!D18:D20)+'B4-FinPerf RE'!D22</f>
        <v>0</v>
      </c>
      <c r="I41" s="349">
        <f>SUM('B4-FinPerf RE'!K7:K14)+'B4-FinPerf RE'!K16+SUM('B4-FinPerf RE'!K18:K20)+'B4-FinPerf RE'!K22</f>
        <v>34482379</v>
      </c>
      <c r="J41" s="349">
        <f>SUM('B4-FinPerf RE'!L7:L14)+'B4-FinPerf RE'!L16+SUM('B4-FinPerf RE'!L18:L20)+'B4-FinPerf RE'!L22</f>
        <v>32640714.68</v>
      </c>
      <c r="K41" s="349">
        <f>SUM('B4-FinPerf RE'!M7:M14)+'B4-FinPerf RE'!M16+SUM('B4-FinPerf RE'!M18:M20)+'B4-FinPerf RE'!M22</f>
        <v>34403313.392719999</v>
      </c>
      <c r="O41" s="168"/>
      <c r="P41" s="168"/>
    </row>
    <row r="42" spans="1:16" ht="12.75" customHeight="1" x14ac:dyDescent="0.25">
      <c r="A42" s="489" t="s">
        <v>151</v>
      </c>
      <c r="B42" s="120"/>
      <c r="C42" s="120"/>
      <c r="D42" s="924"/>
      <c r="E42" s="925"/>
      <c r="F42" s="925"/>
      <c r="G42" s="927"/>
      <c r="H42" s="927"/>
      <c r="I42" s="920"/>
      <c r="J42" s="349">
        <f>(SUM('B6-FinPos'!L10:L12)+'B6-FinPos'!L17)-(SUM('B6-FinPos'!K10:K12)+'B6-FinPos'!K17)</f>
        <v>152940.75480000023</v>
      </c>
      <c r="K42" s="349">
        <f>(SUM('B6-FinPos'!M10:M12)+'B6-FinPos'!M17)-(SUM('B6-FinPos'!L10:L12)+'B6-FinPos'!L17)</f>
        <v>162117.20008800039</v>
      </c>
      <c r="O42" s="168"/>
      <c r="P42" s="168"/>
    </row>
    <row r="43" spans="1:16" ht="12.75" customHeight="1" x14ac:dyDescent="0.25">
      <c r="A43" s="489"/>
      <c r="B43" s="120"/>
      <c r="C43" s="120"/>
      <c r="D43" s="350"/>
      <c r="E43" s="350"/>
      <c r="F43" s="350"/>
      <c r="G43" s="350"/>
      <c r="H43" s="350"/>
      <c r="I43" s="350"/>
      <c r="J43" s="350"/>
      <c r="K43" s="350"/>
      <c r="O43" s="168"/>
      <c r="P43" s="168"/>
    </row>
    <row r="44" spans="1:16" ht="12.75" customHeight="1" x14ac:dyDescent="0.25">
      <c r="A44" s="489"/>
      <c r="B44" s="120"/>
      <c r="C44" s="120"/>
      <c r="D44" s="350"/>
      <c r="E44" s="350"/>
      <c r="F44" s="350"/>
      <c r="G44" s="350"/>
      <c r="H44" s="350"/>
      <c r="I44" s="350"/>
      <c r="J44" s="350"/>
      <c r="K44" s="350"/>
      <c r="O44" s="168"/>
      <c r="P44" s="168"/>
    </row>
    <row r="45" spans="1:16" ht="12.75" customHeight="1" x14ac:dyDescent="0.25">
      <c r="A45" s="489"/>
      <c r="B45" s="120"/>
      <c r="C45" s="120"/>
      <c r="D45" s="350"/>
      <c r="E45" s="350"/>
      <c r="F45" s="350"/>
      <c r="G45" s="350"/>
      <c r="H45" s="350"/>
      <c r="I45" s="350"/>
      <c r="J45" s="350"/>
      <c r="K45" s="350"/>
      <c r="O45" s="168"/>
      <c r="P45" s="168"/>
    </row>
    <row r="46" spans="1:16" ht="12.75" customHeight="1" x14ac:dyDescent="0.25">
      <c r="A46" s="489"/>
      <c r="B46" s="120"/>
      <c r="C46" s="120"/>
      <c r="D46" s="490"/>
      <c r="E46" s="490"/>
      <c r="F46" s="490"/>
      <c r="G46" s="490"/>
      <c r="H46" s="490"/>
      <c r="I46" s="490"/>
      <c r="J46" s="490"/>
      <c r="K46" s="490"/>
    </row>
    <row r="47" spans="1:16" ht="12.75" customHeight="1" x14ac:dyDescent="0.25">
      <c r="A47" s="489"/>
      <c r="B47" s="120"/>
      <c r="C47" s="120"/>
      <c r="D47" s="490"/>
      <c r="E47" s="490"/>
      <c r="F47" s="490"/>
      <c r="G47" s="490"/>
      <c r="H47" s="490"/>
      <c r="I47" s="490"/>
      <c r="J47" s="490"/>
      <c r="K47" s="490"/>
    </row>
    <row r="48" spans="1:16" ht="12.75" customHeight="1" x14ac:dyDescent="0.25">
      <c r="A48" s="489"/>
      <c r="B48" s="120"/>
      <c r="C48" s="120"/>
      <c r="D48" s="490"/>
      <c r="E48" s="490"/>
      <c r="F48" s="490"/>
      <c r="G48" s="490"/>
      <c r="H48" s="490"/>
      <c r="I48" s="490"/>
      <c r="J48" s="490"/>
      <c r="K48" s="490"/>
    </row>
    <row r="49" spans="1:11" ht="12.75" customHeight="1" x14ac:dyDescent="0.25">
      <c r="A49" s="489"/>
      <c r="B49" s="120"/>
      <c r="C49" s="120"/>
      <c r="D49" s="490"/>
      <c r="E49" s="490"/>
      <c r="F49" s="490"/>
      <c r="G49" s="490"/>
      <c r="H49" s="490"/>
      <c r="I49" s="490"/>
      <c r="J49" s="490"/>
      <c r="K49" s="490"/>
    </row>
    <row r="50" spans="1:11" ht="12.75" customHeight="1" x14ac:dyDescent="0.25">
      <c r="A50" s="489"/>
      <c r="B50" s="120"/>
      <c r="C50" s="120"/>
      <c r="D50" s="490"/>
      <c r="E50" s="490"/>
      <c r="F50" s="490"/>
      <c r="G50" s="490"/>
      <c r="H50" s="490"/>
      <c r="I50" s="490"/>
      <c r="J50" s="490"/>
      <c r="K50" s="490"/>
    </row>
    <row r="51" spans="1:11" ht="12.75" customHeight="1" x14ac:dyDescent="0.25">
      <c r="A51" s="489"/>
      <c r="B51" s="120"/>
      <c r="C51" s="120"/>
      <c r="D51" s="490"/>
      <c r="E51" s="490"/>
      <c r="F51" s="490"/>
      <c r="G51" s="490"/>
      <c r="H51" s="490"/>
      <c r="I51" s="490"/>
      <c r="J51" s="490"/>
      <c r="K51" s="490"/>
    </row>
    <row r="52" spans="1:11" ht="12.75" customHeight="1" x14ac:dyDescent="0.25">
      <c r="A52" s="489"/>
      <c r="B52" s="120"/>
      <c r="C52" s="120"/>
      <c r="D52" s="490"/>
      <c r="E52" s="490"/>
      <c r="F52" s="490"/>
      <c r="G52" s="490"/>
      <c r="H52" s="490"/>
      <c r="I52" s="490"/>
      <c r="J52" s="490"/>
      <c r="K52" s="490"/>
    </row>
    <row r="53" spans="1:11" ht="12.75" customHeight="1" x14ac:dyDescent="0.25">
      <c r="A53" s="489"/>
      <c r="B53" s="120"/>
      <c r="C53" s="120"/>
      <c r="D53" s="490"/>
      <c r="E53" s="490"/>
      <c r="F53" s="490"/>
      <c r="G53" s="490"/>
      <c r="H53" s="490"/>
      <c r="I53" s="490"/>
      <c r="J53" s="490"/>
      <c r="K53" s="490"/>
    </row>
    <row r="54" spans="1:11" ht="12.75" customHeight="1" x14ac:dyDescent="0.25">
      <c r="A54" s="489"/>
      <c r="B54" s="120"/>
      <c r="C54" s="120"/>
      <c r="D54" s="490"/>
      <c r="E54" s="490"/>
      <c r="F54" s="490"/>
      <c r="G54" s="490"/>
      <c r="H54" s="490"/>
      <c r="I54" s="490"/>
      <c r="J54" s="490"/>
      <c r="K54" s="490"/>
    </row>
    <row r="55" spans="1:11" ht="12.75" customHeight="1" x14ac:dyDescent="0.25">
      <c r="A55" s="489"/>
      <c r="B55" s="120"/>
      <c r="C55" s="120"/>
      <c r="D55" s="490"/>
      <c r="E55" s="490"/>
      <c r="F55" s="490"/>
      <c r="G55" s="490"/>
      <c r="H55" s="490"/>
      <c r="I55" s="490"/>
      <c r="J55" s="490"/>
      <c r="K55" s="490"/>
    </row>
    <row r="56" spans="1:11" ht="12.75" customHeight="1" x14ac:dyDescent="0.25">
      <c r="A56" s="489"/>
      <c r="B56" s="801"/>
      <c r="C56" s="120"/>
      <c r="D56" s="490"/>
      <c r="E56" s="490"/>
      <c r="F56" s="490"/>
      <c r="G56" s="490"/>
      <c r="H56" s="490"/>
      <c r="I56" s="490"/>
      <c r="J56" s="490"/>
      <c r="K56" s="490"/>
    </row>
    <row r="57" spans="1:11" ht="12.75" customHeight="1" x14ac:dyDescent="0.25">
      <c r="A57" s="487"/>
      <c r="B57" s="120"/>
      <c r="C57" s="120"/>
      <c r="D57" s="490"/>
      <c r="E57" s="490"/>
      <c r="F57" s="490"/>
      <c r="G57" s="490"/>
      <c r="H57" s="490"/>
      <c r="I57" s="490"/>
      <c r="J57" s="490"/>
      <c r="K57" s="490"/>
    </row>
    <row r="58" spans="1:11" ht="12.75" customHeight="1" x14ac:dyDescent="0.25">
      <c r="A58" s="487"/>
      <c r="B58" s="120"/>
      <c r="C58" s="120"/>
      <c r="D58" s="490"/>
      <c r="E58" s="490"/>
      <c r="F58" s="490"/>
      <c r="G58" s="490"/>
      <c r="H58" s="490"/>
      <c r="I58" s="490"/>
      <c r="J58" s="490"/>
      <c r="K58" s="490"/>
    </row>
    <row r="59" spans="1:11" ht="12.75" customHeight="1" x14ac:dyDescent="0.25">
      <c r="A59" s="487"/>
      <c r="B59" s="120"/>
      <c r="C59" s="491"/>
      <c r="D59" s="490"/>
      <c r="E59" s="490"/>
      <c r="F59" s="490"/>
      <c r="G59" s="490"/>
      <c r="H59" s="490"/>
      <c r="I59" s="490"/>
      <c r="J59" s="490"/>
      <c r="K59" s="490"/>
    </row>
    <row r="60" spans="1:11" ht="12.75" customHeight="1" x14ac:dyDescent="0.25">
      <c r="A60" s="487"/>
      <c r="B60" s="120"/>
      <c r="C60" s="491"/>
      <c r="D60" s="490"/>
      <c r="E60" s="490"/>
      <c r="F60" s="490"/>
      <c r="G60" s="490"/>
      <c r="H60" s="490"/>
      <c r="I60" s="490"/>
      <c r="J60" s="490"/>
      <c r="K60" s="490"/>
    </row>
    <row r="61" spans="1:11" ht="12.75" customHeight="1" x14ac:dyDescent="0.25">
      <c r="A61" s="487"/>
      <c r="B61" s="120"/>
      <c r="C61" s="120"/>
      <c r="D61" s="120"/>
      <c r="E61" s="120"/>
      <c r="F61" s="84"/>
      <c r="G61" s="84"/>
      <c r="H61" s="84"/>
      <c r="I61" s="84"/>
      <c r="J61" s="84"/>
      <c r="K61" s="84"/>
    </row>
    <row r="62" spans="1:11" ht="12.75" customHeight="1" x14ac:dyDescent="0.25">
      <c r="A62" s="492"/>
      <c r="B62" s="120"/>
      <c r="C62" s="120"/>
      <c r="D62" s="120"/>
      <c r="E62" s="120"/>
      <c r="F62" s="84"/>
      <c r="G62" s="84"/>
      <c r="H62" s="84"/>
      <c r="I62" s="84"/>
      <c r="J62" s="84"/>
      <c r="K62" s="84"/>
    </row>
    <row r="63" spans="1:11" ht="12.75" customHeight="1" x14ac:dyDescent="0.25">
      <c r="A63" s="487"/>
      <c r="B63" s="120"/>
      <c r="C63" s="120"/>
      <c r="D63" s="350"/>
      <c r="E63" s="350"/>
      <c r="F63" s="350"/>
      <c r="G63" s="350"/>
      <c r="H63" s="350"/>
      <c r="I63" s="350"/>
      <c r="J63" s="350"/>
      <c r="K63" s="350"/>
    </row>
    <row r="64" spans="1:11" ht="12.75" customHeight="1" x14ac:dyDescent="0.25">
      <c r="A64" s="487"/>
      <c r="B64" s="120"/>
      <c r="C64" s="120"/>
      <c r="D64" s="350"/>
      <c r="E64" s="350"/>
      <c r="F64" s="350"/>
      <c r="G64" s="350"/>
      <c r="H64" s="350"/>
      <c r="I64" s="350"/>
      <c r="J64" s="350"/>
      <c r="K64" s="350"/>
    </row>
    <row r="65" spans="1:11" ht="12.75" customHeight="1" x14ac:dyDescent="0.25">
      <c r="A65" s="487"/>
      <c r="B65" s="120"/>
      <c r="C65" s="120"/>
      <c r="D65" s="490"/>
      <c r="E65" s="490"/>
      <c r="F65" s="490"/>
      <c r="G65" s="490"/>
      <c r="H65" s="490"/>
      <c r="I65" s="490"/>
      <c r="J65" s="490"/>
      <c r="K65" s="490"/>
    </row>
    <row r="66" spans="1:11" ht="12.75" customHeight="1" x14ac:dyDescent="0.25">
      <c r="A66" s="487"/>
      <c r="B66" s="120"/>
      <c r="C66" s="120"/>
      <c r="D66" s="490"/>
      <c r="E66" s="490"/>
      <c r="F66" s="490"/>
      <c r="G66" s="490"/>
      <c r="H66" s="490"/>
      <c r="I66" s="490"/>
      <c r="J66" s="490"/>
      <c r="K66" s="490"/>
    </row>
    <row r="67" spans="1:11" ht="12.75" customHeight="1" x14ac:dyDescent="0.25">
      <c r="A67" s="487"/>
      <c r="B67" s="120"/>
      <c r="C67" s="120"/>
      <c r="D67" s="490"/>
      <c r="E67" s="490"/>
      <c r="F67" s="490"/>
      <c r="G67" s="490"/>
      <c r="H67" s="490"/>
      <c r="I67" s="490"/>
      <c r="J67" s="490"/>
      <c r="K67" s="490"/>
    </row>
    <row r="68" spans="1:11" ht="12.75" customHeight="1" x14ac:dyDescent="0.25">
      <c r="A68" s="487"/>
      <c r="B68" s="120"/>
      <c r="C68" s="120"/>
      <c r="D68" s="490"/>
      <c r="E68" s="490"/>
      <c r="F68" s="490"/>
      <c r="G68" s="490"/>
      <c r="H68" s="490"/>
      <c r="I68" s="490"/>
      <c r="J68" s="490"/>
      <c r="K68" s="490"/>
    </row>
    <row r="69" spans="1:11" ht="12.75" customHeight="1" x14ac:dyDescent="0.25">
      <c r="A69" s="487"/>
      <c r="B69" s="120"/>
      <c r="C69" s="120"/>
      <c r="D69" s="490"/>
      <c r="E69" s="490"/>
      <c r="F69" s="490"/>
      <c r="G69" s="490"/>
      <c r="H69" s="490"/>
      <c r="I69" s="490"/>
      <c r="J69" s="490"/>
      <c r="K69" s="490"/>
    </row>
    <row r="70" spans="1:11" ht="12.75" customHeight="1" x14ac:dyDescent="0.25">
      <c r="A70" s="487"/>
      <c r="B70" s="120"/>
      <c r="C70" s="120"/>
      <c r="D70" s="490"/>
      <c r="E70" s="490"/>
      <c r="F70" s="490"/>
      <c r="G70" s="490"/>
      <c r="H70" s="490"/>
      <c r="I70" s="490"/>
      <c r="J70" s="490"/>
      <c r="K70" s="490"/>
    </row>
    <row r="71" spans="1:11" ht="12.75" customHeight="1" x14ac:dyDescent="0.25">
      <c r="A71" s="487" t="s">
        <v>152</v>
      </c>
      <c r="B71" s="120"/>
      <c r="C71" s="120"/>
      <c r="D71" s="490"/>
      <c r="E71" s="490"/>
      <c r="F71" s="490"/>
      <c r="G71" s="490"/>
      <c r="H71" s="490"/>
      <c r="I71" s="490"/>
      <c r="J71" s="490"/>
      <c r="K71" s="490"/>
    </row>
    <row r="72" spans="1:11" ht="12.75" customHeight="1" x14ac:dyDescent="0.25">
      <c r="A72" s="487"/>
      <c r="B72" s="120"/>
      <c r="C72" s="120"/>
      <c r="D72" s="120"/>
      <c r="E72" s="120"/>
      <c r="F72" s="84"/>
      <c r="G72" s="84"/>
      <c r="H72" s="84"/>
      <c r="I72" s="84"/>
      <c r="J72" s="84"/>
      <c r="K72" s="84"/>
    </row>
    <row r="73" spans="1:11" ht="12.75" customHeight="1" x14ac:dyDescent="0.25">
      <c r="A73" s="48"/>
      <c r="B73" s="120"/>
      <c r="C73" s="120"/>
      <c r="D73" s="120"/>
      <c r="E73" s="120"/>
      <c r="F73" s="48"/>
      <c r="G73" s="48"/>
      <c r="H73" s="48"/>
      <c r="I73" s="48"/>
      <c r="J73" s="48"/>
      <c r="K73" s="48"/>
    </row>
    <row r="74" spans="1:11" ht="12.75" customHeight="1" x14ac:dyDescent="0.25">
      <c r="A74" s="48"/>
      <c r="B74" s="120"/>
      <c r="C74" s="120"/>
      <c r="D74" s="120"/>
      <c r="E74" s="120"/>
      <c r="F74" s="48"/>
      <c r="G74" s="48"/>
      <c r="H74" s="48"/>
      <c r="I74" s="48"/>
      <c r="J74" s="48"/>
      <c r="K74" s="48"/>
    </row>
    <row r="75" spans="1:11" ht="12.75" customHeight="1" x14ac:dyDescent="0.25">
      <c r="A75" s="48"/>
      <c r="B75" s="120"/>
      <c r="C75" s="120"/>
      <c r="D75" s="120"/>
      <c r="E75" s="120"/>
      <c r="F75" s="48"/>
      <c r="G75" s="48"/>
      <c r="H75" s="48"/>
      <c r="I75" s="48"/>
      <c r="J75" s="48"/>
      <c r="K75" s="48"/>
    </row>
    <row r="76" spans="1:11" ht="12.75" customHeight="1" x14ac:dyDescent="0.25">
      <c r="A76" s="48"/>
      <c r="B76" s="120"/>
      <c r="C76" s="120"/>
      <c r="D76" s="120"/>
      <c r="E76" s="120"/>
      <c r="F76" s="48"/>
      <c r="G76" s="48"/>
      <c r="H76" s="48"/>
      <c r="I76" s="48"/>
      <c r="J76" s="48"/>
      <c r="K76" s="48"/>
    </row>
    <row r="77" spans="1:11" ht="12.75" customHeight="1" x14ac:dyDescent="0.25">
      <c r="A77" s="48"/>
      <c r="B77" s="120"/>
      <c r="C77" s="120"/>
      <c r="D77" s="120"/>
      <c r="E77" s="120"/>
      <c r="F77" s="48"/>
      <c r="G77" s="48"/>
      <c r="H77" s="48"/>
      <c r="I77" s="48"/>
      <c r="J77" s="48"/>
      <c r="K77" s="48"/>
    </row>
    <row r="78" spans="1:11" ht="12.75" customHeight="1" x14ac:dyDescent="0.25">
      <c r="A78" s="48"/>
      <c r="B78" s="120"/>
      <c r="C78" s="120"/>
      <c r="D78" s="120"/>
      <c r="E78" s="120"/>
      <c r="F78" s="48"/>
      <c r="G78" s="48"/>
      <c r="H78" s="48"/>
      <c r="I78" s="48"/>
      <c r="J78" s="48"/>
      <c r="K78" s="48"/>
    </row>
    <row r="79" spans="1:11" ht="12.75" customHeight="1" x14ac:dyDescent="0.25">
      <c r="A79" s="48"/>
      <c r="B79" s="120"/>
      <c r="C79" s="120"/>
      <c r="D79" s="120"/>
      <c r="E79" s="120"/>
      <c r="F79" s="48"/>
      <c r="G79" s="48"/>
      <c r="H79" s="48"/>
      <c r="I79" s="48"/>
      <c r="J79" s="48"/>
      <c r="K79" s="48"/>
    </row>
    <row r="80" spans="1:11" ht="12.75" customHeight="1" x14ac:dyDescent="0.25">
      <c r="A80" s="48"/>
      <c r="B80" s="120"/>
      <c r="C80" s="120"/>
      <c r="D80" s="120"/>
      <c r="E80" s="120"/>
      <c r="F80" s="48"/>
      <c r="G80" s="48"/>
      <c r="H80" s="48"/>
      <c r="I80" s="48"/>
      <c r="J80" s="48"/>
      <c r="K80" s="48"/>
    </row>
    <row r="81" spans="1:11" ht="12.75" customHeight="1" x14ac:dyDescent="0.25">
      <c r="A81" s="48"/>
      <c r="B81" s="120"/>
      <c r="C81" s="120"/>
      <c r="D81" s="120"/>
      <c r="E81" s="120"/>
      <c r="F81" s="48"/>
      <c r="G81" s="48"/>
      <c r="H81" s="48"/>
      <c r="I81" s="48"/>
      <c r="J81" s="48"/>
      <c r="K81" s="48"/>
    </row>
    <row r="82" spans="1:11" ht="12.75" customHeight="1" x14ac:dyDescent="0.25">
      <c r="A82" s="48"/>
      <c r="B82" s="120"/>
      <c r="C82" s="120"/>
      <c r="D82" s="120"/>
      <c r="E82" s="120"/>
      <c r="F82" s="48"/>
      <c r="G82" s="48"/>
      <c r="H82" s="48"/>
      <c r="I82" s="48"/>
      <c r="J82" s="48"/>
      <c r="K82" s="48"/>
    </row>
    <row r="83" spans="1:11" ht="12.75" customHeight="1" x14ac:dyDescent="0.25">
      <c r="A83" s="48"/>
      <c r="B83" s="120"/>
      <c r="C83" s="120"/>
      <c r="D83" s="120"/>
      <c r="E83" s="120"/>
      <c r="F83" s="48"/>
      <c r="G83" s="48"/>
      <c r="H83" s="48"/>
      <c r="I83" s="48"/>
      <c r="J83" s="48"/>
      <c r="K83" s="48"/>
    </row>
    <row r="84" spans="1:11" ht="12.75" customHeight="1" x14ac:dyDescent="0.25">
      <c r="A84" s="48"/>
      <c r="B84" s="120"/>
      <c r="C84" s="120"/>
      <c r="D84" s="120"/>
      <c r="E84" s="120"/>
      <c r="F84" s="48"/>
      <c r="G84" s="48"/>
      <c r="H84" s="48"/>
      <c r="I84" s="48"/>
      <c r="J84" s="48"/>
      <c r="K84" s="48"/>
    </row>
    <row r="85" spans="1:11" ht="12.75" customHeight="1" x14ac:dyDescent="0.25">
      <c r="A85" s="48"/>
      <c r="B85" s="120"/>
      <c r="C85" s="120"/>
      <c r="D85" s="120"/>
      <c r="E85" s="120"/>
      <c r="F85" s="48"/>
      <c r="G85" s="48"/>
      <c r="H85" s="48"/>
      <c r="I85" s="48"/>
      <c r="J85" s="48"/>
      <c r="K85" s="48"/>
    </row>
    <row r="86" spans="1:11" ht="12.75" customHeight="1" x14ac:dyDescent="0.25">
      <c r="A86" s="48"/>
      <c r="B86" s="120"/>
      <c r="C86" s="120"/>
      <c r="D86" s="120"/>
      <c r="E86" s="120"/>
      <c r="F86" s="48"/>
      <c r="G86" s="48"/>
      <c r="H86" s="48"/>
      <c r="I86" s="48"/>
      <c r="J86" s="48"/>
      <c r="K86" s="48"/>
    </row>
    <row r="87" spans="1:11" ht="12.75" customHeight="1" x14ac:dyDescent="0.25">
      <c r="A87" s="48"/>
      <c r="B87" s="120"/>
      <c r="C87" s="120"/>
      <c r="D87" s="120"/>
      <c r="E87" s="120"/>
      <c r="F87" s="48"/>
      <c r="G87" s="48"/>
      <c r="H87" s="48"/>
      <c r="I87" s="48"/>
      <c r="J87" s="48"/>
      <c r="K87" s="48"/>
    </row>
    <row r="88" spans="1:11" ht="12.75" customHeight="1" x14ac:dyDescent="0.25">
      <c r="A88" s="48"/>
      <c r="B88" s="120"/>
      <c r="C88" s="120"/>
      <c r="D88" s="120"/>
      <c r="E88" s="120"/>
      <c r="F88" s="48"/>
      <c r="G88" s="48"/>
      <c r="H88" s="48"/>
      <c r="I88" s="48"/>
      <c r="J88" s="48"/>
      <c r="K88" s="48"/>
    </row>
    <row r="89" spans="1:11" ht="12.75" customHeight="1" x14ac:dyDescent="0.25">
      <c r="A89" s="48"/>
      <c r="B89" s="120"/>
      <c r="C89" s="120"/>
      <c r="D89" s="120"/>
      <c r="E89" s="120"/>
      <c r="F89" s="48"/>
      <c r="G89" s="48"/>
      <c r="H89" s="48"/>
      <c r="I89" s="48"/>
      <c r="J89" s="48"/>
      <c r="K89" s="48"/>
    </row>
    <row r="90" spans="1:11" ht="12.75" customHeight="1" x14ac:dyDescent="0.25">
      <c r="A90" s="48"/>
      <c r="B90" s="120"/>
      <c r="C90" s="120"/>
      <c r="D90" s="120"/>
      <c r="E90" s="120"/>
      <c r="F90" s="48"/>
      <c r="G90" s="48"/>
      <c r="H90" s="48"/>
      <c r="I90" s="48"/>
      <c r="J90" s="48"/>
      <c r="K90" s="48"/>
    </row>
    <row r="91" spans="1:11" ht="12.75" customHeight="1" x14ac:dyDescent="0.25">
      <c r="A91" s="48"/>
      <c r="B91" s="120"/>
      <c r="C91" s="120"/>
      <c r="D91" s="120"/>
      <c r="E91" s="120"/>
      <c r="F91" s="48"/>
      <c r="G91" s="48"/>
      <c r="H91" s="48"/>
      <c r="I91" s="48"/>
      <c r="J91" s="48"/>
      <c r="K91" s="48"/>
    </row>
    <row r="92" spans="1:11" ht="12.75" customHeight="1" x14ac:dyDescent="0.25">
      <c r="A92" s="48"/>
      <c r="B92" s="120"/>
      <c r="C92" s="120"/>
      <c r="D92" s="120"/>
      <c r="E92" s="120"/>
      <c r="F92" s="48"/>
      <c r="G92" s="48"/>
      <c r="H92" s="48"/>
      <c r="I92" s="48"/>
      <c r="J92" s="48"/>
      <c r="K92" s="48"/>
    </row>
    <row r="93" spans="1:11" ht="12.75" customHeight="1" x14ac:dyDescent="0.25">
      <c r="A93" s="48"/>
      <c r="B93" s="120"/>
      <c r="C93" s="120"/>
      <c r="D93" s="120"/>
      <c r="E93" s="120"/>
      <c r="F93" s="48"/>
      <c r="G93" s="48"/>
      <c r="H93" s="48"/>
      <c r="I93" s="48"/>
      <c r="J93" s="48"/>
      <c r="K93" s="48"/>
    </row>
  </sheetData>
  <sheetProtection sheet="1" objects="1" scenarios="1"/>
  <mergeCells count="2">
    <mergeCell ref="B2:B3"/>
    <mergeCell ref="C2:C3"/>
  </mergeCells>
  <phoneticPr fontId="3" type="noConversion"/>
  <printOptions horizontalCentered="1"/>
  <pageMargins left="0.37" right="0.16" top="0.77" bottom="0.79" header="0.51181102362204722" footer="0.51181102362204722"/>
  <pageSetup paperSize="9" scale="81" orientation="portrait"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7">
    <tabColor indexed="42"/>
    <pageSetUpPr fitToPage="1"/>
  </sheetPr>
  <dimension ref="A1:M87"/>
  <sheetViews>
    <sheetView showGridLines="0" workbookViewId="0">
      <pane xSplit="2" ySplit="5" topLeftCell="C6" activePane="bottomRight" state="frozen"/>
      <selection activeCell="M17" sqref="M17:M63"/>
      <selection pane="topRight" activeCell="M17" sqref="M17:M63"/>
      <selection pane="bottomLeft" activeCell="M17" sqref="M17:M63"/>
      <selection pane="bottomRight" activeCell="I27" sqref="I27:I29"/>
    </sheetView>
  </sheetViews>
  <sheetFormatPr defaultRowHeight="12.75" x14ac:dyDescent="0.25"/>
  <cols>
    <col min="1" max="1" width="35.7109375" style="5" customWidth="1"/>
    <col min="2" max="2" width="3.28515625" style="58" customWidth="1"/>
    <col min="3" max="11" width="8.7109375" style="5" customWidth="1"/>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
        <v>2519</v>
      </c>
      <c r="B1" s="5"/>
      <c r="C1" s="58"/>
    </row>
    <row r="2" spans="1:11" ht="38.25" x14ac:dyDescent="0.25">
      <c r="A2" s="1213" t="s">
        <v>250</v>
      </c>
      <c r="B2" s="1213" t="s">
        <v>332</v>
      </c>
      <c r="C2" s="1210" t="s">
        <v>2483</v>
      </c>
      <c r="D2" s="1211"/>
      <c r="E2" s="1211"/>
      <c r="F2" s="1211"/>
      <c r="G2" s="1211"/>
      <c r="H2" s="1211"/>
      <c r="I2" s="1211"/>
      <c r="J2" s="103" t="s">
        <v>2484</v>
      </c>
      <c r="K2" s="61" t="s">
        <v>2485</v>
      </c>
    </row>
    <row r="3" spans="1:11" ht="25.5" x14ac:dyDescent="0.25">
      <c r="A3" s="1214"/>
      <c r="B3" s="1214"/>
      <c r="C3" s="9" t="s">
        <v>313</v>
      </c>
      <c r="D3" s="10" t="s">
        <v>384</v>
      </c>
      <c r="E3" s="10" t="s">
        <v>380</v>
      </c>
      <c r="F3" s="10" t="s">
        <v>386</v>
      </c>
      <c r="G3" s="11" t="s">
        <v>376</v>
      </c>
      <c r="H3" s="11" t="s">
        <v>388</v>
      </c>
      <c r="I3" s="11" t="s">
        <v>243</v>
      </c>
      <c r="J3" s="10" t="s">
        <v>243</v>
      </c>
      <c r="K3" s="63" t="s">
        <v>243</v>
      </c>
    </row>
    <row r="4" spans="1:11" x14ac:dyDescent="0.25">
      <c r="A4" s="1214"/>
      <c r="B4" s="1214"/>
      <c r="C4" s="14"/>
      <c r="D4" s="15">
        <v>7</v>
      </c>
      <c r="E4" s="15">
        <v>8</v>
      </c>
      <c r="F4" s="15">
        <v>9</v>
      </c>
      <c r="G4" s="15">
        <v>10</v>
      </c>
      <c r="H4" s="15">
        <v>11</v>
      </c>
      <c r="I4" s="15">
        <v>12</v>
      </c>
      <c r="J4" s="15"/>
      <c r="K4" s="17"/>
    </row>
    <row r="5" spans="1:11" x14ac:dyDescent="0.25">
      <c r="A5" s="66" t="s">
        <v>637</v>
      </c>
      <c r="B5" s="104"/>
      <c r="C5" s="493" t="s">
        <v>577</v>
      </c>
      <c r="D5" s="68" t="s">
        <v>578</v>
      </c>
      <c r="E5" s="69" t="s">
        <v>579</v>
      </c>
      <c r="F5" s="69" t="s">
        <v>580</v>
      </c>
      <c r="G5" s="70" t="s">
        <v>581</v>
      </c>
      <c r="H5" s="70" t="s">
        <v>582</v>
      </c>
      <c r="I5" s="70" t="s">
        <v>583</v>
      </c>
      <c r="J5" s="70"/>
      <c r="K5" s="71"/>
    </row>
    <row r="6" spans="1:11" ht="12.75" customHeight="1" x14ac:dyDescent="0.25">
      <c r="A6" s="138" t="s">
        <v>153</v>
      </c>
      <c r="B6" s="73" t="s">
        <v>154</v>
      </c>
      <c r="C6" s="240"/>
      <c r="D6" s="75"/>
      <c r="E6" s="75"/>
      <c r="F6" s="75"/>
      <c r="G6" s="75"/>
      <c r="H6" s="75"/>
      <c r="I6" s="75"/>
      <c r="J6" s="75"/>
      <c r="K6" s="76"/>
    </row>
    <row r="7" spans="1:11" ht="5.0999999999999996" customHeight="1" x14ac:dyDescent="0.25">
      <c r="A7" s="125"/>
      <c r="B7" s="73"/>
      <c r="C7" s="240"/>
      <c r="D7" s="75"/>
      <c r="E7" s="75"/>
      <c r="F7" s="75"/>
      <c r="G7" s="75"/>
      <c r="H7" s="75"/>
      <c r="I7" s="75"/>
      <c r="J7" s="75"/>
      <c r="K7" s="76"/>
    </row>
    <row r="8" spans="1:11" ht="12.75" customHeight="1" x14ac:dyDescent="0.25">
      <c r="A8" s="504" t="s">
        <v>1258</v>
      </c>
      <c r="B8" s="73"/>
      <c r="C8" s="240"/>
      <c r="D8" s="75"/>
      <c r="E8" s="75"/>
      <c r="F8" s="75"/>
      <c r="G8" s="75"/>
      <c r="H8" s="75"/>
      <c r="I8" s="75"/>
      <c r="J8" s="75"/>
      <c r="K8" s="76"/>
    </row>
    <row r="9" spans="1:11" ht="12.75" customHeight="1" x14ac:dyDescent="0.25">
      <c r="A9" s="138" t="s">
        <v>155</v>
      </c>
      <c r="B9" s="73"/>
      <c r="C9" s="494">
        <v>19977633</v>
      </c>
      <c r="D9" s="140">
        <v>0</v>
      </c>
      <c r="E9" s="140">
        <v>0</v>
      </c>
      <c r="F9" s="140">
        <v>0</v>
      </c>
      <c r="G9" s="140">
        <v>-203307</v>
      </c>
      <c r="H9" s="140">
        <v>-203307</v>
      </c>
      <c r="I9" s="140">
        <v>19774326</v>
      </c>
      <c r="J9" s="140">
        <v>21397436</v>
      </c>
      <c r="K9" s="141">
        <v>24864566.199999999</v>
      </c>
    </row>
    <row r="10" spans="1:11" ht="12.75" customHeight="1" x14ac:dyDescent="0.25">
      <c r="A10" s="495" t="s">
        <v>1450</v>
      </c>
      <c r="B10" s="73"/>
      <c r="C10" s="496">
        <v>5125633</v>
      </c>
      <c r="D10" s="497"/>
      <c r="E10" s="497"/>
      <c r="F10" s="497"/>
      <c r="G10" s="497"/>
      <c r="H10" s="498">
        <v>0</v>
      </c>
      <c r="I10" s="599">
        <v>5125633</v>
      </c>
      <c r="J10" s="497">
        <v>5622636</v>
      </c>
      <c r="K10" s="499">
        <v>5887551</v>
      </c>
    </row>
    <row r="11" spans="1:11" ht="12.75" customHeight="1" x14ac:dyDescent="0.25">
      <c r="A11" s="495" t="s">
        <v>1451</v>
      </c>
      <c r="B11" s="73">
        <v>3</v>
      </c>
      <c r="C11" s="398">
        <v>9512000</v>
      </c>
      <c r="D11" s="109"/>
      <c r="E11" s="109"/>
      <c r="F11" s="109"/>
      <c r="G11" s="109"/>
      <c r="H11" s="75">
        <v>0</v>
      </c>
      <c r="I11" s="171">
        <v>9512000</v>
      </c>
      <c r="J11" s="109">
        <v>11272000</v>
      </c>
      <c r="K11" s="110">
        <v>14316000</v>
      </c>
    </row>
    <row r="12" spans="1:11" ht="12.75" customHeight="1" x14ac:dyDescent="0.25">
      <c r="A12" s="495" t="s">
        <v>1452</v>
      </c>
      <c r="B12" s="73"/>
      <c r="C12" s="398">
        <v>1250000</v>
      </c>
      <c r="D12" s="109"/>
      <c r="E12" s="109"/>
      <c r="F12" s="109"/>
      <c r="G12" s="109"/>
      <c r="H12" s="75">
        <v>0</v>
      </c>
      <c r="I12" s="171">
        <v>1250000</v>
      </c>
      <c r="J12" s="109">
        <v>1250000</v>
      </c>
      <c r="K12" s="110">
        <v>1250000</v>
      </c>
    </row>
    <row r="13" spans="1:11" ht="12.75" customHeight="1" x14ac:dyDescent="0.25">
      <c r="A13" s="495" t="s">
        <v>268</v>
      </c>
      <c r="B13" s="73"/>
      <c r="C13" s="398">
        <v>890000</v>
      </c>
      <c r="D13" s="109"/>
      <c r="E13" s="109"/>
      <c r="F13" s="109"/>
      <c r="G13" s="109"/>
      <c r="H13" s="75">
        <v>0</v>
      </c>
      <c r="I13" s="171">
        <v>890000</v>
      </c>
      <c r="J13" s="109">
        <v>934000</v>
      </c>
      <c r="K13" s="110">
        <v>967000</v>
      </c>
    </row>
    <row r="14" spans="1:11" ht="12.75" customHeight="1" x14ac:dyDescent="0.25">
      <c r="A14" s="495" t="s">
        <v>1453</v>
      </c>
      <c r="B14" s="73"/>
      <c r="C14" s="398">
        <v>2200000</v>
      </c>
      <c r="D14" s="109"/>
      <c r="E14" s="109"/>
      <c r="F14" s="109"/>
      <c r="G14" s="109">
        <v>-203307</v>
      </c>
      <c r="H14" s="75">
        <v>-203307</v>
      </c>
      <c r="I14" s="171">
        <v>1996693</v>
      </c>
      <c r="J14" s="109">
        <v>2318800</v>
      </c>
      <c r="K14" s="110">
        <v>2444015.2000000002</v>
      </c>
    </row>
    <row r="15" spans="1:11" ht="12.75" customHeight="1" x14ac:dyDescent="0.25">
      <c r="A15" s="495" t="s">
        <v>1459</v>
      </c>
      <c r="B15" s="73"/>
      <c r="C15" s="398">
        <v>1000000</v>
      </c>
      <c r="D15" s="109"/>
      <c r="E15" s="109"/>
      <c r="F15" s="109"/>
      <c r="G15" s="109"/>
      <c r="H15" s="75">
        <v>0</v>
      </c>
      <c r="I15" s="171">
        <v>1000000</v>
      </c>
      <c r="J15" s="109"/>
      <c r="K15" s="110"/>
    </row>
    <row r="16" spans="1:11" ht="12.75" customHeight="1" x14ac:dyDescent="0.25">
      <c r="A16" s="495" t="s">
        <v>156</v>
      </c>
      <c r="B16" s="73"/>
      <c r="C16" s="500"/>
      <c r="D16" s="143"/>
      <c r="E16" s="143"/>
      <c r="F16" s="143"/>
      <c r="G16" s="143"/>
      <c r="H16" s="144">
        <v>0</v>
      </c>
      <c r="I16" s="1178">
        <v>0</v>
      </c>
      <c r="J16" s="143"/>
      <c r="K16" s="112"/>
    </row>
    <row r="17" spans="1:11" ht="12.75" customHeight="1" x14ac:dyDescent="0.25">
      <c r="A17" s="138" t="s">
        <v>157</v>
      </c>
      <c r="B17" s="73"/>
      <c r="C17" s="494">
        <v>27064600</v>
      </c>
      <c r="D17" s="140">
        <v>0</v>
      </c>
      <c r="E17" s="140">
        <v>0</v>
      </c>
      <c r="F17" s="140">
        <v>870000</v>
      </c>
      <c r="G17" s="140">
        <v>-26572000</v>
      </c>
      <c r="H17" s="140">
        <v>-25702000</v>
      </c>
      <c r="I17" s="140">
        <v>1362600</v>
      </c>
      <c r="J17" s="140">
        <v>89076</v>
      </c>
      <c r="K17" s="141">
        <v>94426.104000000007</v>
      </c>
    </row>
    <row r="18" spans="1:11" ht="12.75" customHeight="1" x14ac:dyDescent="0.25">
      <c r="A18" s="495" t="s">
        <v>1460</v>
      </c>
      <c r="B18" s="73"/>
      <c r="C18" s="496">
        <v>84600</v>
      </c>
      <c r="D18" s="501"/>
      <c r="E18" s="497"/>
      <c r="F18" s="497"/>
      <c r="G18" s="497">
        <v>408000</v>
      </c>
      <c r="H18" s="498">
        <v>408000</v>
      </c>
      <c r="I18" s="498">
        <v>492600</v>
      </c>
      <c r="J18" s="497">
        <v>89076</v>
      </c>
      <c r="K18" s="499">
        <v>94426.104000000007</v>
      </c>
    </row>
    <row r="19" spans="1:11" ht="12.75" customHeight="1" x14ac:dyDescent="0.25">
      <c r="A19" s="495" t="s">
        <v>1459</v>
      </c>
      <c r="B19" s="73"/>
      <c r="C19" s="398">
        <v>0</v>
      </c>
      <c r="D19" s="129"/>
      <c r="E19" s="109"/>
      <c r="F19" s="109"/>
      <c r="G19" s="109"/>
      <c r="H19" s="75">
        <v>0</v>
      </c>
      <c r="I19" s="75">
        <v>0</v>
      </c>
      <c r="J19" s="109">
        <v>0</v>
      </c>
      <c r="K19" s="110">
        <v>0</v>
      </c>
    </row>
    <row r="20" spans="1:11" ht="12.75" customHeight="1" x14ac:dyDescent="0.25">
      <c r="A20" s="495" t="s">
        <v>2471</v>
      </c>
      <c r="B20" s="73">
        <v>4</v>
      </c>
      <c r="C20" s="398">
        <v>26980000</v>
      </c>
      <c r="D20" s="129"/>
      <c r="E20" s="109"/>
      <c r="F20" s="109"/>
      <c r="G20" s="109">
        <v>-26980000</v>
      </c>
      <c r="H20" s="75">
        <v>-26980000</v>
      </c>
      <c r="I20" s="75">
        <v>0</v>
      </c>
      <c r="J20" s="109">
        <v>0</v>
      </c>
      <c r="K20" s="110">
        <v>0</v>
      </c>
    </row>
    <row r="21" spans="1:11" ht="12.75" customHeight="1" x14ac:dyDescent="0.25">
      <c r="A21" s="495" t="s">
        <v>2474</v>
      </c>
      <c r="B21" s="73"/>
      <c r="C21" s="398"/>
      <c r="D21" s="129"/>
      <c r="E21" s="109"/>
      <c r="F21" s="109">
        <v>870000</v>
      </c>
      <c r="G21" s="109"/>
      <c r="H21" s="75">
        <v>870000</v>
      </c>
      <c r="I21" s="75">
        <v>870000</v>
      </c>
      <c r="J21" s="109">
        <v>0</v>
      </c>
      <c r="K21" s="110">
        <v>0</v>
      </c>
    </row>
    <row r="22" spans="1:11" ht="12.75" customHeight="1" x14ac:dyDescent="0.25">
      <c r="A22" s="495" t="s">
        <v>156</v>
      </c>
      <c r="B22" s="73">
        <v>5</v>
      </c>
      <c r="C22" s="500"/>
      <c r="D22" s="142"/>
      <c r="E22" s="143"/>
      <c r="F22" s="143"/>
      <c r="G22" s="143"/>
      <c r="H22" s="144">
        <v>0</v>
      </c>
      <c r="I22" s="144">
        <v>0</v>
      </c>
      <c r="J22" s="143"/>
      <c r="K22" s="112"/>
    </row>
    <row r="23" spans="1:11" ht="12.75" customHeight="1" x14ac:dyDescent="0.25">
      <c r="A23" s="138" t="s">
        <v>158</v>
      </c>
      <c r="B23" s="73"/>
      <c r="C23" s="494">
        <v>0</v>
      </c>
      <c r="D23" s="140">
        <v>0</v>
      </c>
      <c r="E23" s="140">
        <v>0</v>
      </c>
      <c r="F23" s="140">
        <v>0</v>
      </c>
      <c r="G23" s="140">
        <v>0</v>
      </c>
      <c r="H23" s="140">
        <v>0</v>
      </c>
      <c r="I23" s="140">
        <v>0</v>
      </c>
      <c r="J23" s="140">
        <v>0</v>
      </c>
      <c r="K23" s="141">
        <v>0</v>
      </c>
    </row>
    <row r="24" spans="1:11" ht="12.75" customHeight="1" x14ac:dyDescent="0.25">
      <c r="A24" s="292" t="s">
        <v>159</v>
      </c>
      <c r="B24" s="73"/>
      <c r="C24" s="496"/>
      <c r="D24" s="497"/>
      <c r="E24" s="497"/>
      <c r="F24" s="497"/>
      <c r="G24" s="497"/>
      <c r="H24" s="498">
        <v>0</v>
      </c>
      <c r="I24" s="498">
        <v>0</v>
      </c>
      <c r="J24" s="497"/>
      <c r="K24" s="499"/>
    </row>
    <row r="25" spans="1:11" ht="12.75" customHeight="1" x14ac:dyDescent="0.25">
      <c r="A25" s="292"/>
      <c r="B25" s="73"/>
      <c r="C25" s="500"/>
      <c r="D25" s="143"/>
      <c r="E25" s="143"/>
      <c r="F25" s="143"/>
      <c r="G25" s="143"/>
      <c r="H25" s="144">
        <v>0</v>
      </c>
      <c r="I25" s="144">
        <v>0</v>
      </c>
      <c r="J25" s="143"/>
      <c r="K25" s="112"/>
    </row>
    <row r="26" spans="1:11" ht="12.75" customHeight="1" x14ac:dyDescent="0.25">
      <c r="A26" s="138" t="s">
        <v>160</v>
      </c>
      <c r="B26" s="73"/>
      <c r="C26" s="240">
        <v>710126</v>
      </c>
      <c r="D26" s="75">
        <v>0</v>
      </c>
      <c r="E26" s="75">
        <v>0</v>
      </c>
      <c r="F26" s="75">
        <v>0</v>
      </c>
      <c r="G26" s="75">
        <v>1386675</v>
      </c>
      <c r="H26" s="75">
        <v>1386675</v>
      </c>
      <c r="I26" s="75">
        <v>2096801</v>
      </c>
      <c r="J26" s="75">
        <v>1812838.2</v>
      </c>
      <c r="K26" s="76">
        <v>1909892.7502000001</v>
      </c>
    </row>
    <row r="27" spans="1:11" ht="12.75" customHeight="1" x14ac:dyDescent="0.25">
      <c r="A27" s="292" t="s">
        <v>1144</v>
      </c>
      <c r="B27" s="73"/>
      <c r="C27" s="496">
        <v>174176</v>
      </c>
      <c r="D27" s="497"/>
      <c r="E27" s="497"/>
      <c r="F27" s="497"/>
      <c r="G27" s="497"/>
      <c r="H27" s="498">
        <v>0</v>
      </c>
      <c r="I27" s="599">
        <v>174176</v>
      </c>
      <c r="J27" s="497">
        <v>0</v>
      </c>
      <c r="K27" s="499">
        <v>0</v>
      </c>
    </row>
    <row r="28" spans="1:11" ht="12.75" customHeight="1" x14ac:dyDescent="0.25">
      <c r="A28" s="292" t="s">
        <v>2472</v>
      </c>
      <c r="B28" s="73"/>
      <c r="C28" s="398">
        <v>0</v>
      </c>
      <c r="D28" s="109"/>
      <c r="E28" s="109"/>
      <c r="F28" s="109"/>
      <c r="G28" s="109"/>
      <c r="H28" s="75"/>
      <c r="I28" s="171"/>
      <c r="J28" s="109">
        <v>0</v>
      </c>
      <c r="K28" s="110">
        <v>0</v>
      </c>
    </row>
    <row r="29" spans="1:11" ht="12.75" customHeight="1" x14ac:dyDescent="0.25">
      <c r="A29" s="292" t="s">
        <v>1728</v>
      </c>
      <c r="B29" s="73"/>
      <c r="C29" s="500">
        <v>535950</v>
      </c>
      <c r="D29" s="143"/>
      <c r="E29" s="143"/>
      <c r="F29" s="143"/>
      <c r="G29" s="143">
        <v>1386675</v>
      </c>
      <c r="H29" s="144">
        <v>1386675</v>
      </c>
      <c r="I29" s="1178">
        <v>1922625</v>
      </c>
      <c r="J29" s="143">
        <v>1812838.2</v>
      </c>
      <c r="K29" s="112">
        <v>1909892.7502000001</v>
      </c>
    </row>
    <row r="30" spans="1:11" ht="12.75" customHeight="1" x14ac:dyDescent="0.25">
      <c r="A30" s="502" t="s">
        <v>1259</v>
      </c>
      <c r="B30" s="79">
        <v>6</v>
      </c>
      <c r="C30" s="503">
        <v>47752359</v>
      </c>
      <c r="D30" s="81">
        <v>0</v>
      </c>
      <c r="E30" s="81">
        <v>0</v>
      </c>
      <c r="F30" s="81">
        <v>870000</v>
      </c>
      <c r="G30" s="81">
        <v>-25388632</v>
      </c>
      <c r="H30" s="81">
        <v>-24518632</v>
      </c>
      <c r="I30" s="81">
        <v>23233727</v>
      </c>
      <c r="J30" s="81">
        <v>23299350.199999999</v>
      </c>
      <c r="K30" s="82">
        <v>26868885.054199997</v>
      </c>
    </row>
    <row r="31" spans="1:11" ht="5.0999999999999996" customHeight="1" x14ac:dyDescent="0.25">
      <c r="A31" s="135"/>
      <c r="B31" s="73"/>
      <c r="C31" s="240"/>
      <c r="D31" s="75"/>
      <c r="E31" s="75"/>
      <c r="F31" s="75"/>
      <c r="G31" s="75"/>
      <c r="H31" s="75"/>
      <c r="I31" s="75"/>
      <c r="J31" s="75"/>
      <c r="K31" s="76"/>
    </row>
    <row r="32" spans="1:11" ht="12.75" customHeight="1" x14ac:dyDescent="0.25">
      <c r="A32" s="504" t="s">
        <v>1260</v>
      </c>
      <c r="B32" s="73"/>
      <c r="C32" s="240"/>
      <c r="D32" s="75"/>
      <c r="E32" s="75"/>
      <c r="F32" s="75"/>
      <c r="G32" s="75"/>
      <c r="H32" s="75"/>
      <c r="I32" s="75"/>
      <c r="J32" s="75"/>
      <c r="K32" s="76"/>
    </row>
    <row r="33" spans="1:13" ht="12.75" customHeight="1" x14ac:dyDescent="0.25">
      <c r="A33" s="138" t="s">
        <v>155</v>
      </c>
      <c r="B33" s="73"/>
      <c r="C33" s="494">
        <v>0</v>
      </c>
      <c r="D33" s="140">
        <v>0</v>
      </c>
      <c r="E33" s="140">
        <v>0</v>
      </c>
      <c r="F33" s="140">
        <v>0</v>
      </c>
      <c r="G33" s="140">
        <v>0</v>
      </c>
      <c r="H33" s="140">
        <v>0</v>
      </c>
      <c r="I33" s="140">
        <v>0</v>
      </c>
      <c r="J33" s="140">
        <v>0</v>
      </c>
      <c r="K33" s="141">
        <v>0</v>
      </c>
    </row>
    <row r="34" spans="1:13" ht="12.75" customHeight="1" x14ac:dyDescent="0.25">
      <c r="A34" s="495"/>
      <c r="B34" s="73"/>
      <c r="C34" s="496"/>
      <c r="D34" s="497"/>
      <c r="E34" s="497"/>
      <c r="F34" s="497"/>
      <c r="G34" s="497"/>
      <c r="H34" s="498">
        <v>0</v>
      </c>
      <c r="I34" s="498">
        <v>0</v>
      </c>
      <c r="J34" s="497"/>
      <c r="K34" s="499"/>
    </row>
    <row r="35" spans="1:13" ht="12.75" customHeight="1" x14ac:dyDescent="0.25">
      <c r="A35" s="495"/>
      <c r="B35" s="73"/>
      <c r="C35" s="398"/>
      <c r="D35" s="109"/>
      <c r="E35" s="109"/>
      <c r="F35" s="109"/>
      <c r="G35" s="109"/>
      <c r="H35" s="75">
        <v>0</v>
      </c>
      <c r="I35" s="75">
        <v>0</v>
      </c>
      <c r="J35" s="109"/>
      <c r="K35" s="110"/>
    </row>
    <row r="36" spans="1:13" ht="12.75" customHeight="1" x14ac:dyDescent="0.25">
      <c r="A36" s="495"/>
      <c r="B36" s="73"/>
      <c r="C36" s="398"/>
      <c r="D36" s="109"/>
      <c r="E36" s="109"/>
      <c r="F36" s="109"/>
      <c r="G36" s="109"/>
      <c r="H36" s="75">
        <v>0</v>
      </c>
      <c r="I36" s="75">
        <v>0</v>
      </c>
      <c r="J36" s="109"/>
      <c r="K36" s="110"/>
    </row>
    <row r="37" spans="1:13" ht="12.75" customHeight="1" x14ac:dyDescent="0.25">
      <c r="A37" s="495"/>
      <c r="B37" s="73"/>
      <c r="C37" s="398"/>
      <c r="D37" s="109"/>
      <c r="E37" s="109"/>
      <c r="F37" s="109"/>
      <c r="G37" s="109"/>
      <c r="H37" s="75">
        <v>0</v>
      </c>
      <c r="I37" s="75">
        <v>0</v>
      </c>
      <c r="J37" s="109"/>
      <c r="K37" s="110"/>
      <c r="M37" s="5" t="s">
        <v>1449</v>
      </c>
    </row>
    <row r="38" spans="1:13" ht="12.75" customHeight="1" x14ac:dyDescent="0.25">
      <c r="A38" s="495"/>
      <c r="B38" s="73"/>
      <c r="C38" s="398"/>
      <c r="D38" s="109"/>
      <c r="E38" s="109"/>
      <c r="F38" s="109"/>
      <c r="G38" s="109"/>
      <c r="H38" s="75">
        <v>0</v>
      </c>
      <c r="I38" s="75">
        <v>0</v>
      </c>
      <c r="J38" s="109"/>
      <c r="K38" s="110"/>
    </row>
    <row r="39" spans="1:13" ht="12.75" customHeight="1" x14ac:dyDescent="0.25">
      <c r="A39" s="495" t="s">
        <v>161</v>
      </c>
      <c r="B39" s="73"/>
      <c r="C39" s="500"/>
      <c r="D39" s="143"/>
      <c r="E39" s="143"/>
      <c r="F39" s="143"/>
      <c r="G39" s="143"/>
      <c r="H39" s="144">
        <v>0</v>
      </c>
      <c r="I39" s="144">
        <v>0</v>
      </c>
      <c r="J39" s="143"/>
      <c r="K39" s="112"/>
    </row>
    <row r="40" spans="1:13" ht="12.75" customHeight="1" x14ac:dyDescent="0.25">
      <c r="A40" s="138" t="s">
        <v>157</v>
      </c>
      <c r="B40" s="73"/>
      <c r="C40" s="494">
        <v>0</v>
      </c>
      <c r="D40" s="140">
        <v>0</v>
      </c>
      <c r="E40" s="140">
        <v>0</v>
      </c>
      <c r="F40" s="140">
        <v>0</v>
      </c>
      <c r="G40" s="140">
        <v>0</v>
      </c>
      <c r="H40" s="140">
        <v>0</v>
      </c>
      <c r="I40" s="140">
        <v>0</v>
      </c>
      <c r="J40" s="140">
        <v>0</v>
      </c>
      <c r="K40" s="141">
        <v>0</v>
      </c>
    </row>
    <row r="41" spans="1:13" ht="12.75" customHeight="1" x14ac:dyDescent="0.25">
      <c r="A41" s="495"/>
      <c r="B41" s="73"/>
      <c r="C41" s="496"/>
      <c r="D41" s="497"/>
      <c r="E41" s="497"/>
      <c r="F41" s="497"/>
      <c r="G41" s="497"/>
      <c r="H41" s="498">
        <v>0</v>
      </c>
      <c r="I41" s="498">
        <v>0</v>
      </c>
      <c r="J41" s="497"/>
      <c r="K41" s="499"/>
    </row>
    <row r="42" spans="1:13" ht="12.75" customHeight="1" x14ac:dyDescent="0.25">
      <c r="A42" s="495" t="s">
        <v>159</v>
      </c>
      <c r="B42" s="73"/>
      <c r="C42" s="500"/>
      <c r="D42" s="143"/>
      <c r="E42" s="143"/>
      <c r="F42" s="143"/>
      <c r="G42" s="143"/>
      <c r="H42" s="144">
        <v>0</v>
      </c>
      <c r="I42" s="144">
        <v>0</v>
      </c>
      <c r="J42" s="143"/>
      <c r="K42" s="112"/>
    </row>
    <row r="43" spans="1:13" ht="12.75" customHeight="1" x14ac:dyDescent="0.25">
      <c r="A43" s="138" t="s">
        <v>158</v>
      </c>
      <c r="B43" s="73"/>
      <c r="C43" s="494">
        <v>0</v>
      </c>
      <c r="D43" s="140">
        <v>0</v>
      </c>
      <c r="E43" s="140">
        <v>0</v>
      </c>
      <c r="F43" s="140">
        <v>0</v>
      </c>
      <c r="G43" s="140">
        <v>0</v>
      </c>
      <c r="H43" s="140">
        <v>0</v>
      </c>
      <c r="I43" s="140">
        <v>0</v>
      </c>
      <c r="J43" s="140">
        <v>0</v>
      </c>
      <c r="K43" s="141">
        <v>0</v>
      </c>
    </row>
    <row r="44" spans="1:13" ht="12.75" customHeight="1" x14ac:dyDescent="0.25">
      <c r="A44" s="292" t="s">
        <v>159</v>
      </c>
      <c r="B44" s="73"/>
      <c r="C44" s="496"/>
      <c r="D44" s="497"/>
      <c r="E44" s="497"/>
      <c r="F44" s="497"/>
      <c r="G44" s="497"/>
      <c r="H44" s="498">
        <v>0</v>
      </c>
      <c r="I44" s="498">
        <v>0</v>
      </c>
      <c r="J44" s="497"/>
      <c r="K44" s="499"/>
    </row>
    <row r="45" spans="1:13" ht="12.75" customHeight="1" x14ac:dyDescent="0.25">
      <c r="A45" s="292"/>
      <c r="B45" s="73"/>
      <c r="C45" s="500"/>
      <c r="D45" s="143"/>
      <c r="E45" s="143"/>
      <c r="F45" s="143"/>
      <c r="G45" s="143"/>
      <c r="H45" s="144">
        <v>0</v>
      </c>
      <c r="I45" s="144">
        <v>0</v>
      </c>
      <c r="J45" s="143"/>
      <c r="K45" s="112"/>
    </row>
    <row r="46" spans="1:13" ht="12.75" customHeight="1" x14ac:dyDescent="0.25">
      <c r="A46" s="138" t="s">
        <v>160</v>
      </c>
      <c r="B46" s="73"/>
      <c r="C46" s="494">
        <v>0</v>
      </c>
      <c r="D46" s="140">
        <v>0</v>
      </c>
      <c r="E46" s="140">
        <v>0</v>
      </c>
      <c r="F46" s="140">
        <v>0</v>
      </c>
      <c r="G46" s="140">
        <v>0</v>
      </c>
      <c r="H46" s="140">
        <v>0</v>
      </c>
      <c r="I46" s="140">
        <v>0</v>
      </c>
      <c r="J46" s="140">
        <v>0</v>
      </c>
      <c r="K46" s="141">
        <v>0</v>
      </c>
    </row>
    <row r="47" spans="1:13" ht="12.75" customHeight="1" x14ac:dyDescent="0.25">
      <c r="A47" s="292" t="s">
        <v>159</v>
      </c>
      <c r="B47" s="73"/>
      <c r="C47" s="496"/>
      <c r="D47" s="497"/>
      <c r="E47" s="497"/>
      <c r="F47" s="497"/>
      <c r="G47" s="497"/>
      <c r="H47" s="498">
        <v>0</v>
      </c>
      <c r="I47" s="498">
        <v>0</v>
      </c>
      <c r="J47" s="497"/>
      <c r="K47" s="499"/>
    </row>
    <row r="48" spans="1:13" ht="12.75" customHeight="1" x14ac:dyDescent="0.25">
      <c r="A48" s="292"/>
      <c r="B48" s="73"/>
      <c r="C48" s="500"/>
      <c r="D48" s="143"/>
      <c r="E48" s="143"/>
      <c r="F48" s="143"/>
      <c r="G48" s="143"/>
      <c r="H48" s="144">
        <v>0</v>
      </c>
      <c r="I48" s="144">
        <v>0</v>
      </c>
      <c r="J48" s="143"/>
      <c r="K48" s="112"/>
    </row>
    <row r="49" spans="1:13" ht="12.75" customHeight="1" x14ac:dyDescent="0.25">
      <c r="A49" s="505" t="s">
        <v>1261</v>
      </c>
      <c r="B49" s="79">
        <v>6</v>
      </c>
      <c r="C49" s="503">
        <v>0</v>
      </c>
      <c r="D49" s="81">
        <v>0</v>
      </c>
      <c r="E49" s="81">
        <v>0</v>
      </c>
      <c r="F49" s="81">
        <v>0</v>
      </c>
      <c r="G49" s="81">
        <v>0</v>
      </c>
      <c r="H49" s="81">
        <v>0</v>
      </c>
      <c r="I49" s="81">
        <v>0</v>
      </c>
      <c r="J49" s="81">
        <v>0</v>
      </c>
      <c r="K49" s="82">
        <v>0</v>
      </c>
    </row>
    <row r="50" spans="1:13" ht="12.75" customHeight="1" x14ac:dyDescent="0.25">
      <c r="A50" s="506" t="s">
        <v>1262</v>
      </c>
      <c r="B50" s="155"/>
      <c r="C50" s="115">
        <v>47752359</v>
      </c>
      <c r="D50" s="116">
        <v>0</v>
      </c>
      <c r="E50" s="116">
        <v>0</v>
      </c>
      <c r="F50" s="116">
        <v>870000</v>
      </c>
      <c r="G50" s="116">
        <v>-25388632</v>
      </c>
      <c r="H50" s="116">
        <v>-24518632</v>
      </c>
      <c r="I50" s="116">
        <v>23233727</v>
      </c>
      <c r="J50" s="116">
        <v>23299350.199999999</v>
      </c>
      <c r="K50" s="117">
        <v>26868885.054199997</v>
      </c>
    </row>
    <row r="51" spans="1:13" ht="12.75" customHeight="1" x14ac:dyDescent="0.25">
      <c r="A51" s="157" t="s">
        <v>549</v>
      </c>
      <c r="B51" s="93"/>
      <c r="C51" s="96"/>
      <c r="D51" s="96"/>
      <c r="E51" s="96"/>
      <c r="F51" s="96"/>
      <c r="G51" s="96"/>
      <c r="H51" s="96"/>
      <c r="I51" s="96"/>
      <c r="J51" s="96"/>
      <c r="K51" s="96"/>
    </row>
    <row r="52" spans="1:13" ht="12.75" customHeight="1" x14ac:dyDescent="0.25">
      <c r="A52" s="99" t="s">
        <v>162</v>
      </c>
      <c r="B52" s="93"/>
      <c r="C52" s="96"/>
      <c r="D52" s="96"/>
      <c r="E52" s="96"/>
      <c r="F52" s="96"/>
      <c r="G52" s="96"/>
      <c r="H52" s="96"/>
      <c r="I52" s="96"/>
      <c r="J52" s="96"/>
      <c r="K52" s="96"/>
    </row>
    <row r="53" spans="1:13" ht="12.75" customHeight="1" x14ac:dyDescent="0.25">
      <c r="A53" s="99" t="s">
        <v>572</v>
      </c>
      <c r="B53" s="93"/>
      <c r="C53" s="96"/>
      <c r="D53" s="96"/>
      <c r="E53" s="96"/>
      <c r="F53" s="96"/>
      <c r="G53" s="96"/>
      <c r="H53" s="96"/>
      <c r="I53" s="96"/>
      <c r="J53" s="96"/>
      <c r="K53" s="96"/>
    </row>
    <row r="54" spans="1:13" ht="12.75" customHeight="1" x14ac:dyDescent="0.25">
      <c r="A54" s="99" t="s">
        <v>163</v>
      </c>
      <c r="B54" s="93"/>
      <c r="C54" s="96"/>
      <c r="D54" s="96"/>
      <c r="E54" s="96"/>
      <c r="F54" s="96"/>
      <c r="G54" s="96"/>
      <c r="H54" s="96"/>
      <c r="I54" s="96"/>
      <c r="J54" s="96"/>
      <c r="K54" s="96"/>
    </row>
    <row r="55" spans="1:13" ht="12.75" customHeight="1" x14ac:dyDescent="0.25">
      <c r="A55" s="95" t="s">
        <v>165</v>
      </c>
      <c r="B55" s="93"/>
      <c r="C55" s="96"/>
      <c r="D55" s="96"/>
      <c r="E55" s="96"/>
      <c r="F55" s="96"/>
      <c r="G55" s="96"/>
      <c r="H55" s="96"/>
      <c r="I55" s="96"/>
      <c r="J55" s="96"/>
      <c r="K55" s="96"/>
    </row>
    <row r="56" spans="1:13" ht="12.75" customHeight="1" x14ac:dyDescent="0.25">
      <c r="A56" s="507" t="s">
        <v>166</v>
      </c>
      <c r="B56" s="93"/>
      <c r="C56" s="96"/>
      <c r="D56" s="96"/>
      <c r="E56" s="96"/>
      <c r="F56" s="96"/>
      <c r="G56" s="96"/>
      <c r="H56" s="96"/>
      <c r="I56" s="96"/>
      <c r="J56" s="96"/>
      <c r="K56" s="96"/>
    </row>
    <row r="57" spans="1:13" ht="12.75" customHeight="1" x14ac:dyDescent="0.25">
      <c r="A57" s="507" t="s">
        <v>167</v>
      </c>
      <c r="B57" s="159"/>
      <c r="C57" s="508"/>
      <c r="D57" s="508"/>
      <c r="E57" s="508"/>
      <c r="F57" s="508"/>
      <c r="G57" s="508"/>
      <c r="H57" s="508"/>
      <c r="I57" s="508"/>
      <c r="J57" s="508"/>
      <c r="K57" s="509"/>
    </row>
    <row r="58" spans="1:13" ht="12.75" customHeight="1" x14ac:dyDescent="0.25">
      <c r="A58" s="1209" t="s">
        <v>1099</v>
      </c>
      <c r="B58" s="1209"/>
      <c r="C58" s="1209"/>
      <c r="D58" s="1209"/>
      <c r="E58" s="1209"/>
      <c r="F58" s="1209"/>
      <c r="G58" s="1209"/>
      <c r="H58" s="1209"/>
      <c r="I58" s="1209"/>
      <c r="J58" s="1209"/>
      <c r="K58" s="1209"/>
    </row>
    <row r="59" spans="1:13" ht="12.75" customHeight="1" x14ac:dyDescent="0.25">
      <c r="A59" s="99" t="s">
        <v>1341</v>
      </c>
      <c r="B59" s="99"/>
      <c r="C59" s="99"/>
      <c r="D59" s="99"/>
      <c r="E59" s="99"/>
      <c r="F59" s="99"/>
      <c r="G59" s="99"/>
      <c r="H59" s="99"/>
      <c r="I59" s="99"/>
      <c r="J59" s="99"/>
      <c r="K59" s="98"/>
    </row>
    <row r="60" spans="1:13" ht="12.75" customHeight="1" x14ac:dyDescent="0.25">
      <c r="A60" s="99" t="s">
        <v>674</v>
      </c>
      <c r="B60" s="93"/>
      <c r="C60" s="96"/>
      <c r="D60" s="96"/>
      <c r="E60" s="96"/>
      <c r="F60" s="96"/>
      <c r="G60" s="96"/>
      <c r="H60" s="96"/>
      <c r="I60" s="96"/>
      <c r="J60" s="96"/>
      <c r="K60" s="96"/>
    </row>
    <row r="61" spans="1:13" ht="24.95" customHeight="1" x14ac:dyDescent="0.25">
      <c r="A61" s="1209" t="s">
        <v>168</v>
      </c>
      <c r="B61" s="1209"/>
      <c r="C61" s="1209"/>
      <c r="D61" s="1209"/>
      <c r="E61" s="1209"/>
      <c r="F61" s="1209"/>
      <c r="G61" s="1209"/>
      <c r="H61" s="1209"/>
      <c r="I61" s="1209"/>
      <c r="J61" s="1209"/>
      <c r="K61" s="1209"/>
      <c r="L61" s="54"/>
      <c r="M61" s="54"/>
    </row>
    <row r="62" spans="1:13" ht="12.75" customHeight="1" x14ac:dyDescent="0.25">
      <c r="A62" s="99" t="s">
        <v>169</v>
      </c>
      <c r="B62" s="93"/>
      <c r="C62" s="96"/>
      <c r="D62" s="96"/>
      <c r="E62" s="96"/>
      <c r="F62" s="96"/>
      <c r="G62" s="96"/>
      <c r="H62" s="96"/>
      <c r="I62" s="96"/>
      <c r="J62" s="96"/>
      <c r="K62" s="96"/>
    </row>
    <row r="63" spans="1:13" ht="12.75" customHeight="1" x14ac:dyDescent="0.25">
      <c r="A63" s="99" t="s">
        <v>170</v>
      </c>
      <c r="B63" s="99"/>
      <c r="C63" s="99"/>
      <c r="D63" s="99"/>
      <c r="E63" s="99"/>
      <c r="F63" s="99"/>
      <c r="G63" s="99"/>
      <c r="H63" s="99"/>
      <c r="I63" s="99"/>
      <c r="J63" s="99"/>
      <c r="K63" s="99"/>
    </row>
    <row r="64" spans="1:13"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sheetData>
  <sheetProtection sheet="1" objects="1" scenarios="1"/>
  <mergeCells count="5">
    <mergeCell ref="A61:K61"/>
    <mergeCell ref="A58:K58"/>
    <mergeCell ref="A2:A4"/>
    <mergeCell ref="B2:B4"/>
    <mergeCell ref="C2:I2"/>
  </mergeCells>
  <phoneticPr fontId="3" type="noConversion"/>
  <dataValidations count="4">
    <dataValidation type="list" allowBlank="1" showInputMessage="1" showErrorMessage="1" sqref="A10:A15">
      <formula1>NatOpexGrantNames</formula1>
    </dataValidation>
    <dataValidation type="list" allowBlank="1" showInputMessage="1" showErrorMessage="1" sqref="A18:A21">
      <formula1>ProvOpexGrantNames</formula1>
    </dataValidation>
    <dataValidation type="list" allowBlank="1" showInputMessage="1" showErrorMessage="1" sqref="A34:A38">
      <formula1>NatCapexGrantNames</formula1>
    </dataValidation>
    <dataValidation type="list" allowBlank="1" showInputMessage="1" showErrorMessage="1" sqref="A41">
      <formula1>ProvCapexGrantNames</formula1>
    </dataValidation>
  </dataValidations>
  <printOptions horizontalCentered="1"/>
  <pageMargins left="0.35433070866141736" right="0.15748031496062992" top="0.78740157480314965" bottom="0.78740157480314965" header="0.51181102362204722" footer="0.51181102362204722"/>
  <pageSetup paperSize="9" scale="85" orientation="portrait"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8">
    <tabColor indexed="42"/>
    <pageSetUpPr fitToPage="1"/>
  </sheetPr>
  <dimension ref="A1:K83"/>
  <sheetViews>
    <sheetView showGridLines="0" showZeros="0" workbookViewId="0">
      <pane xSplit="2" ySplit="5" topLeftCell="C6" activePane="bottomRight" state="frozen"/>
      <selection activeCell="M17" sqref="M17:M63"/>
      <selection pane="topRight" activeCell="M17" sqref="M17:M63"/>
      <selection pane="bottomLeft" activeCell="M17" sqref="M17:M63"/>
      <selection pane="bottomRight" activeCell="I53" sqref="I52:L53"/>
    </sheetView>
  </sheetViews>
  <sheetFormatPr defaultRowHeight="12.75" x14ac:dyDescent="0.25"/>
  <cols>
    <col min="1" max="1" width="40.7109375" style="5" customWidth="1"/>
    <col min="2" max="2" width="3.140625" style="58" customWidth="1"/>
    <col min="3"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1" ht="13.5" x14ac:dyDescent="0.25">
      <c r="A1" s="57" t="s">
        <v>2520</v>
      </c>
      <c r="B1" s="5"/>
      <c r="C1" s="58"/>
    </row>
    <row r="2" spans="1:11" ht="25.5" x14ac:dyDescent="0.25">
      <c r="A2" s="1213" t="s">
        <v>250</v>
      </c>
      <c r="B2" s="1213" t="s">
        <v>332</v>
      </c>
      <c r="C2" s="1210" t="s">
        <v>2483</v>
      </c>
      <c r="D2" s="1211"/>
      <c r="E2" s="1211"/>
      <c r="F2" s="1211"/>
      <c r="G2" s="1211"/>
      <c r="H2" s="1211"/>
      <c r="I2" s="1211"/>
      <c r="J2" s="103" t="s">
        <v>2484</v>
      </c>
      <c r="K2" s="61" t="s">
        <v>2485</v>
      </c>
    </row>
    <row r="3" spans="1:11" ht="25.5" x14ac:dyDescent="0.25">
      <c r="A3" s="1214"/>
      <c r="B3" s="1214"/>
      <c r="C3" s="62" t="s">
        <v>313</v>
      </c>
      <c r="D3" s="10" t="s">
        <v>384</v>
      </c>
      <c r="E3" s="10" t="s">
        <v>380</v>
      </c>
      <c r="F3" s="10" t="s">
        <v>386</v>
      </c>
      <c r="G3" s="11" t="s">
        <v>376</v>
      </c>
      <c r="H3" s="11" t="s">
        <v>388</v>
      </c>
      <c r="I3" s="11" t="s">
        <v>243</v>
      </c>
      <c r="J3" s="11" t="s">
        <v>243</v>
      </c>
      <c r="K3" s="13" t="s">
        <v>243</v>
      </c>
    </row>
    <row r="4" spans="1:11" x14ac:dyDescent="0.25">
      <c r="A4" s="1214"/>
      <c r="B4" s="1214"/>
      <c r="C4" s="65"/>
      <c r="D4" s="15">
        <v>2</v>
      </c>
      <c r="E4" s="15">
        <v>3</v>
      </c>
      <c r="F4" s="15">
        <v>4</v>
      </c>
      <c r="G4" s="15">
        <v>5</v>
      </c>
      <c r="H4" s="15">
        <v>6</v>
      </c>
      <c r="I4" s="15">
        <v>7</v>
      </c>
      <c r="J4" s="15"/>
      <c r="K4" s="17"/>
    </row>
    <row r="5" spans="1:11" x14ac:dyDescent="0.25">
      <c r="A5" s="66" t="s">
        <v>637</v>
      </c>
      <c r="B5" s="104"/>
      <c r="C5" s="67" t="s">
        <v>577</v>
      </c>
      <c r="D5" s="68" t="s">
        <v>578</v>
      </c>
      <c r="E5" s="69" t="s">
        <v>579</v>
      </c>
      <c r="F5" s="69" t="s">
        <v>580</v>
      </c>
      <c r="G5" s="70" t="s">
        <v>581</v>
      </c>
      <c r="H5" s="70" t="s">
        <v>582</v>
      </c>
      <c r="I5" s="70" t="s">
        <v>583</v>
      </c>
      <c r="J5" s="70"/>
      <c r="K5" s="71"/>
    </row>
    <row r="6" spans="1:11" ht="12.75" customHeight="1" x14ac:dyDescent="0.25">
      <c r="A6" s="138" t="s">
        <v>171</v>
      </c>
      <c r="B6" s="73">
        <v>1</v>
      </c>
      <c r="C6" s="240"/>
      <c r="D6" s="75"/>
      <c r="E6" s="75"/>
      <c r="F6" s="75"/>
      <c r="G6" s="75"/>
      <c r="H6" s="75"/>
      <c r="I6" s="75"/>
      <c r="J6" s="75"/>
      <c r="K6" s="76"/>
    </row>
    <row r="7" spans="1:11" ht="5.0999999999999996" customHeight="1" x14ac:dyDescent="0.25">
      <c r="A7" s="138"/>
      <c r="B7" s="73"/>
      <c r="C7" s="240"/>
      <c r="D7" s="75"/>
      <c r="E7" s="75"/>
      <c r="F7" s="75"/>
      <c r="G7" s="75"/>
      <c r="H7" s="75"/>
      <c r="I7" s="75"/>
      <c r="J7" s="75"/>
      <c r="K7" s="76"/>
    </row>
    <row r="8" spans="1:11" ht="12.75" customHeight="1" x14ac:dyDescent="0.25">
      <c r="A8" s="504" t="s">
        <v>1254</v>
      </c>
      <c r="B8" s="73"/>
      <c r="C8" s="240"/>
      <c r="D8" s="75"/>
      <c r="E8" s="75"/>
      <c r="F8" s="75"/>
      <c r="G8" s="75"/>
      <c r="H8" s="75"/>
      <c r="I8" s="75"/>
      <c r="J8" s="75"/>
      <c r="K8" s="76"/>
    </row>
    <row r="9" spans="1:11" ht="12.75" customHeight="1" x14ac:dyDescent="0.25">
      <c r="A9" s="138" t="s">
        <v>155</v>
      </c>
      <c r="B9" s="73"/>
      <c r="C9" s="494">
        <v>19977633</v>
      </c>
      <c r="D9" s="237">
        <v>0</v>
      </c>
      <c r="E9" s="237">
        <v>0</v>
      </c>
      <c r="F9" s="237">
        <v>0</v>
      </c>
      <c r="G9" s="237">
        <v>-203307</v>
      </c>
      <c r="H9" s="140">
        <v>-203307</v>
      </c>
      <c r="I9" s="140">
        <v>19774326</v>
      </c>
      <c r="J9" s="140">
        <v>21397436</v>
      </c>
      <c r="K9" s="141">
        <v>24864566.199999999</v>
      </c>
    </row>
    <row r="10" spans="1:11" ht="12.75" customHeight="1" x14ac:dyDescent="0.25">
      <c r="A10" s="510" t="s">
        <v>1450</v>
      </c>
      <c r="B10" s="73"/>
      <c r="C10" s="496">
        <v>5125633</v>
      </c>
      <c r="D10" s="497">
        <v>0</v>
      </c>
      <c r="E10" s="497">
        <v>0</v>
      </c>
      <c r="F10" s="497">
        <v>0</v>
      </c>
      <c r="G10" s="129">
        <v>0</v>
      </c>
      <c r="H10" s="498">
        <v>0</v>
      </c>
      <c r="I10" s="498">
        <v>5125633</v>
      </c>
      <c r="J10" s="497">
        <v>5622636</v>
      </c>
      <c r="K10" s="499">
        <v>5887551</v>
      </c>
    </row>
    <row r="11" spans="1:11" ht="12.75" customHeight="1" x14ac:dyDescent="0.25">
      <c r="A11" s="510" t="s">
        <v>1451</v>
      </c>
      <c r="B11" s="73"/>
      <c r="C11" s="398">
        <v>9512000</v>
      </c>
      <c r="D11" s="109">
        <v>0</v>
      </c>
      <c r="E11" s="109">
        <v>0</v>
      </c>
      <c r="F11" s="109">
        <v>0</v>
      </c>
      <c r="G11" s="129">
        <v>0</v>
      </c>
      <c r="H11" s="75">
        <v>0</v>
      </c>
      <c r="I11" s="75">
        <v>9512000</v>
      </c>
      <c r="J11" s="109">
        <v>11272000</v>
      </c>
      <c r="K11" s="110">
        <v>14316000</v>
      </c>
    </row>
    <row r="12" spans="1:11" ht="12.75" customHeight="1" x14ac:dyDescent="0.25">
      <c r="A12" s="510" t="s">
        <v>1452</v>
      </c>
      <c r="B12" s="73"/>
      <c r="C12" s="398">
        <v>1250000</v>
      </c>
      <c r="D12" s="109">
        <v>0</v>
      </c>
      <c r="E12" s="109">
        <v>0</v>
      </c>
      <c r="F12" s="109">
        <v>0</v>
      </c>
      <c r="G12" s="129">
        <v>0</v>
      </c>
      <c r="H12" s="75">
        <v>0</v>
      </c>
      <c r="I12" s="75">
        <v>1250000</v>
      </c>
      <c r="J12" s="109">
        <v>1250000</v>
      </c>
      <c r="K12" s="110">
        <v>1250000</v>
      </c>
    </row>
    <row r="13" spans="1:11" ht="12.75" customHeight="1" x14ac:dyDescent="0.25">
      <c r="A13" s="510" t="s">
        <v>268</v>
      </c>
      <c r="B13" s="73"/>
      <c r="C13" s="398">
        <v>890000</v>
      </c>
      <c r="D13" s="109">
        <v>0</v>
      </c>
      <c r="E13" s="109">
        <v>0</v>
      </c>
      <c r="F13" s="109">
        <v>0</v>
      </c>
      <c r="G13" s="129">
        <v>0</v>
      </c>
      <c r="H13" s="75">
        <v>0</v>
      </c>
      <c r="I13" s="75">
        <v>890000</v>
      </c>
      <c r="J13" s="109">
        <v>934000</v>
      </c>
      <c r="K13" s="110">
        <v>967000</v>
      </c>
    </row>
    <row r="14" spans="1:11" ht="12.75" customHeight="1" x14ac:dyDescent="0.25">
      <c r="A14" s="510" t="s">
        <v>1453</v>
      </c>
      <c r="B14" s="73"/>
      <c r="C14" s="398">
        <v>2200000</v>
      </c>
      <c r="D14" s="109">
        <v>0</v>
      </c>
      <c r="E14" s="109">
        <v>0</v>
      </c>
      <c r="F14" s="109">
        <v>0</v>
      </c>
      <c r="G14" s="129">
        <v>-203307</v>
      </c>
      <c r="H14" s="75">
        <v>-203307</v>
      </c>
      <c r="I14" s="75">
        <v>1996693</v>
      </c>
      <c r="J14" s="109">
        <v>2318800</v>
      </c>
      <c r="K14" s="110">
        <v>2444015.2000000002</v>
      </c>
    </row>
    <row r="15" spans="1:11" ht="12.75" customHeight="1" x14ac:dyDescent="0.25">
      <c r="A15" s="510" t="s">
        <v>1459</v>
      </c>
      <c r="B15" s="73"/>
      <c r="C15" s="398">
        <v>1000000</v>
      </c>
      <c r="D15" s="109">
        <v>0</v>
      </c>
      <c r="E15" s="109">
        <v>0</v>
      </c>
      <c r="F15" s="109">
        <v>0</v>
      </c>
      <c r="G15" s="129">
        <v>0</v>
      </c>
      <c r="H15" s="75">
        <v>0</v>
      </c>
      <c r="I15" s="75">
        <v>1000000</v>
      </c>
      <c r="J15" s="109">
        <v>0</v>
      </c>
      <c r="K15" s="110">
        <v>0</v>
      </c>
    </row>
    <row r="16" spans="1:11" ht="12.75" customHeight="1" x14ac:dyDescent="0.25">
      <c r="A16" s="822" t="s">
        <v>156</v>
      </c>
      <c r="B16" s="73"/>
      <c r="C16" s="500">
        <v>0</v>
      </c>
      <c r="D16" s="143">
        <v>0</v>
      </c>
      <c r="E16" s="142">
        <v>0</v>
      </c>
      <c r="F16" s="143">
        <v>0</v>
      </c>
      <c r="G16" s="143">
        <v>0</v>
      </c>
      <c r="H16" s="144">
        <v>0</v>
      </c>
      <c r="I16" s="144">
        <v>0</v>
      </c>
      <c r="J16" s="143">
        <v>0</v>
      </c>
      <c r="K16" s="112">
        <v>0</v>
      </c>
    </row>
    <row r="17" spans="1:11" ht="12.75" customHeight="1" x14ac:dyDescent="0.25">
      <c r="A17" s="511" t="s">
        <v>157</v>
      </c>
      <c r="B17" s="73"/>
      <c r="C17" s="494">
        <v>27064600</v>
      </c>
      <c r="D17" s="140">
        <v>0</v>
      </c>
      <c r="E17" s="140">
        <v>0</v>
      </c>
      <c r="F17" s="140">
        <v>870000</v>
      </c>
      <c r="G17" s="140">
        <v>-26572000</v>
      </c>
      <c r="H17" s="140">
        <v>-25702000</v>
      </c>
      <c r="I17" s="140">
        <v>1362600</v>
      </c>
      <c r="J17" s="140">
        <v>89076</v>
      </c>
      <c r="K17" s="141">
        <v>94426.104000000007</v>
      </c>
    </row>
    <row r="18" spans="1:11" ht="12.75" customHeight="1" x14ac:dyDescent="0.25">
      <c r="A18" s="510" t="s">
        <v>1460</v>
      </c>
      <c r="B18" s="73"/>
      <c r="C18" s="496">
        <v>84600</v>
      </c>
      <c r="D18" s="497">
        <v>0</v>
      </c>
      <c r="E18" s="497">
        <v>0</v>
      </c>
      <c r="F18" s="497">
        <v>0</v>
      </c>
      <c r="G18" s="497">
        <v>408000</v>
      </c>
      <c r="H18" s="498">
        <v>408000</v>
      </c>
      <c r="I18" s="498">
        <v>492600</v>
      </c>
      <c r="J18" s="497">
        <v>89076</v>
      </c>
      <c r="K18" s="499">
        <v>94426.104000000007</v>
      </c>
    </row>
    <row r="19" spans="1:11" ht="12.75" customHeight="1" x14ac:dyDescent="0.25">
      <c r="A19" s="510" t="s">
        <v>1459</v>
      </c>
      <c r="B19" s="73"/>
      <c r="C19" s="398">
        <v>0</v>
      </c>
      <c r="D19" s="109">
        <v>0</v>
      </c>
      <c r="E19" s="109">
        <v>0</v>
      </c>
      <c r="F19" s="109">
        <v>0</v>
      </c>
      <c r="G19" s="109">
        <v>0</v>
      </c>
      <c r="H19" s="75">
        <v>0</v>
      </c>
      <c r="I19" s="75">
        <v>0</v>
      </c>
      <c r="J19" s="109">
        <v>0</v>
      </c>
      <c r="K19" s="110">
        <v>0</v>
      </c>
    </row>
    <row r="20" spans="1:11" ht="12.75" customHeight="1" x14ac:dyDescent="0.25">
      <c r="A20" s="510" t="s">
        <v>2471</v>
      </c>
      <c r="B20" s="73"/>
      <c r="C20" s="398">
        <v>26980000</v>
      </c>
      <c r="D20" s="129">
        <v>0</v>
      </c>
      <c r="E20" s="109">
        <v>0</v>
      </c>
      <c r="F20" s="109">
        <v>0</v>
      </c>
      <c r="G20" s="109">
        <v>-26980000</v>
      </c>
      <c r="H20" s="75">
        <v>-26980000</v>
      </c>
      <c r="I20" s="75">
        <v>0</v>
      </c>
      <c r="J20" s="109">
        <v>0</v>
      </c>
      <c r="K20" s="110">
        <v>0</v>
      </c>
    </row>
    <row r="21" spans="1:11" ht="12.75" customHeight="1" x14ac:dyDescent="0.25">
      <c r="A21" s="510" t="s">
        <v>2474</v>
      </c>
      <c r="B21" s="73"/>
      <c r="C21" s="398">
        <v>0</v>
      </c>
      <c r="D21" s="129">
        <v>0</v>
      </c>
      <c r="E21" s="109">
        <v>0</v>
      </c>
      <c r="F21" s="109">
        <v>870000</v>
      </c>
      <c r="G21" s="109">
        <v>0</v>
      </c>
      <c r="H21" s="75">
        <v>870000</v>
      </c>
      <c r="I21" s="75">
        <v>870000</v>
      </c>
      <c r="J21" s="109">
        <v>0</v>
      </c>
      <c r="K21" s="110">
        <v>0</v>
      </c>
    </row>
    <row r="22" spans="1:11" ht="12.75" customHeight="1" x14ac:dyDescent="0.25">
      <c r="A22" s="510" t="s">
        <v>156</v>
      </c>
      <c r="B22" s="73"/>
      <c r="C22" s="500">
        <v>0</v>
      </c>
      <c r="D22" s="142">
        <v>0</v>
      </c>
      <c r="E22" s="143">
        <v>0</v>
      </c>
      <c r="F22" s="143">
        <v>0</v>
      </c>
      <c r="G22" s="143">
        <v>0</v>
      </c>
      <c r="H22" s="144">
        <v>0</v>
      </c>
      <c r="I22" s="144">
        <v>0</v>
      </c>
      <c r="J22" s="143">
        <v>0</v>
      </c>
      <c r="K22" s="112">
        <v>0</v>
      </c>
    </row>
    <row r="23" spans="1:11" ht="12.75" customHeight="1" x14ac:dyDescent="0.25">
      <c r="A23" s="511" t="s">
        <v>158</v>
      </c>
      <c r="B23" s="73"/>
      <c r="C23" s="494">
        <v>0</v>
      </c>
      <c r="D23" s="140">
        <v>0</v>
      </c>
      <c r="E23" s="140">
        <v>0</v>
      </c>
      <c r="F23" s="140">
        <v>0</v>
      </c>
      <c r="G23" s="140">
        <v>0</v>
      </c>
      <c r="H23" s="140">
        <v>0</v>
      </c>
      <c r="I23" s="140">
        <v>0</v>
      </c>
      <c r="J23" s="140">
        <v>0</v>
      </c>
      <c r="K23" s="141">
        <v>0</v>
      </c>
    </row>
    <row r="24" spans="1:11" ht="12.75" customHeight="1" x14ac:dyDescent="0.25">
      <c r="A24" s="512" t="s">
        <v>159</v>
      </c>
      <c r="B24" s="73"/>
      <c r="C24" s="496">
        <v>0</v>
      </c>
      <c r="D24" s="497">
        <v>0</v>
      </c>
      <c r="E24" s="497">
        <v>0</v>
      </c>
      <c r="F24" s="501">
        <v>0</v>
      </c>
      <c r="G24" s="497">
        <v>0</v>
      </c>
      <c r="H24" s="498">
        <v>0</v>
      </c>
      <c r="I24" s="498">
        <v>0</v>
      </c>
      <c r="J24" s="497">
        <v>0</v>
      </c>
      <c r="K24" s="499">
        <v>0</v>
      </c>
    </row>
    <row r="25" spans="1:11" ht="12.75" customHeight="1" x14ac:dyDescent="0.25">
      <c r="A25" s="512">
        <v>0</v>
      </c>
      <c r="B25" s="73"/>
      <c r="C25" s="500">
        <v>0</v>
      </c>
      <c r="D25" s="143">
        <v>0</v>
      </c>
      <c r="E25" s="143">
        <v>0</v>
      </c>
      <c r="F25" s="142">
        <v>0</v>
      </c>
      <c r="G25" s="143">
        <v>0</v>
      </c>
      <c r="H25" s="144">
        <v>0</v>
      </c>
      <c r="I25" s="144">
        <v>0</v>
      </c>
      <c r="J25" s="143">
        <v>0</v>
      </c>
      <c r="K25" s="112">
        <v>0</v>
      </c>
    </row>
    <row r="26" spans="1:11" ht="12.75" customHeight="1" x14ac:dyDescent="0.25">
      <c r="A26" s="511" t="s">
        <v>160</v>
      </c>
      <c r="B26" s="73"/>
      <c r="C26" s="240">
        <v>710126</v>
      </c>
      <c r="D26" s="144">
        <v>0</v>
      </c>
      <c r="E26" s="74">
        <v>0</v>
      </c>
      <c r="F26" s="75">
        <v>0</v>
      </c>
      <c r="G26" s="75">
        <v>1386675</v>
      </c>
      <c r="H26" s="75">
        <v>1386675</v>
      </c>
      <c r="I26" s="75">
        <v>2096801</v>
      </c>
      <c r="J26" s="75">
        <v>1812838.2</v>
      </c>
      <c r="K26" s="76">
        <v>1909892.7502000001</v>
      </c>
    </row>
    <row r="27" spans="1:11" ht="12.75" customHeight="1" x14ac:dyDescent="0.25">
      <c r="A27" s="512" t="s">
        <v>1144</v>
      </c>
      <c r="B27" s="73"/>
      <c r="C27" s="496">
        <v>174176</v>
      </c>
      <c r="D27" s="497">
        <v>0</v>
      </c>
      <c r="E27" s="497">
        <v>0</v>
      </c>
      <c r="F27" s="497">
        <v>0</v>
      </c>
      <c r="G27" s="497">
        <v>0</v>
      </c>
      <c r="H27" s="498">
        <v>0</v>
      </c>
      <c r="I27" s="498">
        <v>174176</v>
      </c>
      <c r="J27" s="497">
        <v>0</v>
      </c>
      <c r="K27" s="499">
        <v>0</v>
      </c>
    </row>
    <row r="28" spans="1:11" ht="12.75" customHeight="1" x14ac:dyDescent="0.25">
      <c r="A28" s="512" t="s">
        <v>1728</v>
      </c>
      <c r="B28" s="73"/>
      <c r="C28" s="500">
        <v>535950</v>
      </c>
      <c r="D28" s="143">
        <v>0</v>
      </c>
      <c r="E28" s="143">
        <v>0</v>
      </c>
      <c r="F28" s="143">
        <v>0</v>
      </c>
      <c r="G28" s="143">
        <v>1386675</v>
      </c>
      <c r="H28" s="144">
        <v>1386675</v>
      </c>
      <c r="I28" s="144">
        <v>1922625</v>
      </c>
      <c r="J28" s="143">
        <v>1812838.2</v>
      </c>
      <c r="K28" s="112">
        <v>1909892.7502000001</v>
      </c>
    </row>
    <row r="29" spans="1:11" ht="12.75" customHeight="1" x14ac:dyDescent="0.25">
      <c r="A29" s="502" t="s">
        <v>1255</v>
      </c>
      <c r="B29" s="79"/>
      <c r="C29" s="503">
        <v>47752359</v>
      </c>
      <c r="D29" s="81">
        <v>0</v>
      </c>
      <c r="E29" s="81">
        <v>0</v>
      </c>
      <c r="F29" s="81">
        <v>870000</v>
      </c>
      <c r="G29" s="81">
        <v>-25388632</v>
      </c>
      <c r="H29" s="81">
        <v>-24518632</v>
      </c>
      <c r="I29" s="81">
        <v>23233727</v>
      </c>
      <c r="J29" s="81">
        <v>23299350.199999999</v>
      </c>
      <c r="K29" s="82">
        <v>26868885.054199997</v>
      </c>
    </row>
    <row r="30" spans="1:11" ht="5.0999999999999996" customHeight="1" x14ac:dyDescent="0.25">
      <c r="A30" s="135"/>
      <c r="B30" s="73"/>
      <c r="C30" s="240"/>
      <c r="D30" s="75"/>
      <c r="E30" s="75"/>
      <c r="F30" s="75"/>
      <c r="G30" s="75"/>
      <c r="H30" s="75"/>
      <c r="I30" s="75"/>
      <c r="J30" s="75"/>
      <c r="K30" s="76"/>
    </row>
    <row r="31" spans="1:11" ht="12.75" customHeight="1" x14ac:dyDescent="0.25">
      <c r="A31" s="504" t="s">
        <v>1256</v>
      </c>
      <c r="B31" s="73"/>
      <c r="C31" s="240"/>
      <c r="D31" s="75"/>
      <c r="E31" s="75"/>
      <c r="F31" s="75"/>
      <c r="G31" s="75"/>
      <c r="H31" s="75"/>
      <c r="I31" s="75"/>
      <c r="J31" s="75"/>
      <c r="K31" s="76"/>
    </row>
    <row r="32" spans="1:11" ht="12.75" customHeight="1" x14ac:dyDescent="0.25">
      <c r="A32" s="511" t="s">
        <v>155</v>
      </c>
      <c r="B32" s="73"/>
      <c r="C32" s="494">
        <v>0</v>
      </c>
      <c r="D32" s="140">
        <v>0</v>
      </c>
      <c r="E32" s="140">
        <v>0</v>
      </c>
      <c r="F32" s="140">
        <v>0</v>
      </c>
      <c r="G32" s="140">
        <v>0</v>
      </c>
      <c r="H32" s="140">
        <v>0</v>
      </c>
      <c r="I32" s="140">
        <v>0</v>
      </c>
      <c r="J32" s="140">
        <v>0</v>
      </c>
      <c r="K32" s="141">
        <v>0</v>
      </c>
    </row>
    <row r="33" spans="1:11" ht="12.75" customHeight="1" x14ac:dyDescent="0.25">
      <c r="A33" s="513">
        <v>0</v>
      </c>
      <c r="B33" s="73"/>
      <c r="C33" s="496">
        <v>0</v>
      </c>
      <c r="D33" s="497">
        <v>0</v>
      </c>
      <c r="E33" s="497">
        <v>0</v>
      </c>
      <c r="F33" s="497">
        <v>0</v>
      </c>
      <c r="G33" s="501">
        <v>0</v>
      </c>
      <c r="H33" s="498">
        <v>0</v>
      </c>
      <c r="I33" s="498">
        <v>0</v>
      </c>
      <c r="J33" s="497">
        <v>0</v>
      </c>
      <c r="K33" s="499">
        <v>0</v>
      </c>
    </row>
    <row r="34" spans="1:11" ht="12.75" customHeight="1" x14ac:dyDescent="0.25">
      <c r="A34" s="513">
        <v>0</v>
      </c>
      <c r="B34" s="73"/>
      <c r="C34" s="398">
        <v>0</v>
      </c>
      <c r="D34" s="109">
        <v>0</v>
      </c>
      <c r="E34" s="109">
        <v>0</v>
      </c>
      <c r="F34" s="109">
        <v>0</v>
      </c>
      <c r="G34" s="129">
        <v>0</v>
      </c>
      <c r="H34" s="75">
        <v>0</v>
      </c>
      <c r="I34" s="75">
        <v>0</v>
      </c>
      <c r="J34" s="109">
        <v>0</v>
      </c>
      <c r="K34" s="110">
        <v>0</v>
      </c>
    </row>
    <row r="35" spans="1:11" ht="12.75" customHeight="1" x14ac:dyDescent="0.25">
      <c r="A35" s="513">
        <v>0</v>
      </c>
      <c r="B35" s="73"/>
      <c r="C35" s="398">
        <v>0</v>
      </c>
      <c r="D35" s="109">
        <v>0</v>
      </c>
      <c r="E35" s="109">
        <v>0</v>
      </c>
      <c r="F35" s="109">
        <v>0</v>
      </c>
      <c r="G35" s="129">
        <v>0</v>
      </c>
      <c r="H35" s="75">
        <v>0</v>
      </c>
      <c r="I35" s="75">
        <v>0</v>
      </c>
      <c r="J35" s="109">
        <v>0</v>
      </c>
      <c r="K35" s="110">
        <v>0</v>
      </c>
    </row>
    <row r="36" spans="1:11" ht="12.75" customHeight="1" x14ac:dyDescent="0.25">
      <c r="A36" s="513">
        <v>0</v>
      </c>
      <c r="B36" s="73"/>
      <c r="C36" s="398">
        <v>0</v>
      </c>
      <c r="D36" s="109">
        <v>0</v>
      </c>
      <c r="E36" s="109">
        <v>0</v>
      </c>
      <c r="F36" s="109">
        <v>0</v>
      </c>
      <c r="G36" s="129">
        <v>0</v>
      </c>
      <c r="H36" s="75">
        <v>0</v>
      </c>
      <c r="I36" s="75">
        <v>0</v>
      </c>
      <c r="J36" s="109">
        <v>0</v>
      </c>
      <c r="K36" s="110">
        <v>0</v>
      </c>
    </row>
    <row r="37" spans="1:11" ht="12.75" customHeight="1" x14ac:dyDescent="0.25">
      <c r="A37" s="513">
        <v>0</v>
      </c>
      <c r="B37" s="73"/>
      <c r="C37" s="398">
        <v>0</v>
      </c>
      <c r="D37" s="109">
        <v>0</v>
      </c>
      <c r="E37" s="109">
        <v>0</v>
      </c>
      <c r="F37" s="109">
        <v>0</v>
      </c>
      <c r="G37" s="129">
        <v>0</v>
      </c>
      <c r="H37" s="75">
        <v>0</v>
      </c>
      <c r="I37" s="75">
        <v>0</v>
      </c>
      <c r="J37" s="109">
        <v>0</v>
      </c>
      <c r="K37" s="110">
        <v>0</v>
      </c>
    </row>
    <row r="38" spans="1:11" ht="12.75" customHeight="1" x14ac:dyDescent="0.25">
      <c r="A38" s="513" t="s">
        <v>161</v>
      </c>
      <c r="B38" s="73"/>
      <c r="C38" s="500">
        <v>0</v>
      </c>
      <c r="D38" s="143">
        <v>0</v>
      </c>
      <c r="E38" s="143">
        <v>0</v>
      </c>
      <c r="F38" s="143">
        <v>0</v>
      </c>
      <c r="G38" s="142">
        <v>0</v>
      </c>
      <c r="H38" s="144">
        <v>0</v>
      </c>
      <c r="I38" s="144">
        <v>0</v>
      </c>
      <c r="J38" s="143">
        <v>0</v>
      </c>
      <c r="K38" s="112">
        <v>0</v>
      </c>
    </row>
    <row r="39" spans="1:11" ht="12.75" customHeight="1" x14ac:dyDescent="0.25">
      <c r="A39" s="511" t="s">
        <v>157</v>
      </c>
      <c r="B39" s="73"/>
      <c r="C39" s="494">
        <v>0</v>
      </c>
      <c r="D39" s="140">
        <v>0</v>
      </c>
      <c r="E39" s="150">
        <v>0</v>
      </c>
      <c r="F39" s="139">
        <v>0</v>
      </c>
      <c r="G39" s="140">
        <v>0</v>
      </c>
      <c r="H39" s="140">
        <v>0</v>
      </c>
      <c r="I39" s="140">
        <v>0</v>
      </c>
      <c r="J39" s="140">
        <v>0</v>
      </c>
      <c r="K39" s="141">
        <v>0</v>
      </c>
    </row>
    <row r="40" spans="1:11" ht="12.75" customHeight="1" x14ac:dyDescent="0.25">
      <c r="A40" s="513">
        <v>0</v>
      </c>
      <c r="B40" s="73"/>
      <c r="C40" s="496">
        <v>0</v>
      </c>
      <c r="D40" s="497">
        <v>0</v>
      </c>
      <c r="E40" s="497">
        <v>0</v>
      </c>
      <c r="F40" s="497">
        <v>0</v>
      </c>
      <c r="G40" s="501">
        <v>0</v>
      </c>
      <c r="H40" s="498">
        <v>0</v>
      </c>
      <c r="I40" s="498">
        <v>0</v>
      </c>
      <c r="J40" s="497"/>
      <c r="K40" s="499"/>
    </row>
    <row r="41" spans="1:11" ht="12.75" customHeight="1" x14ac:dyDescent="0.25">
      <c r="A41" s="513" t="s">
        <v>159</v>
      </c>
      <c r="B41" s="73"/>
      <c r="C41" s="500">
        <v>0</v>
      </c>
      <c r="D41" s="143">
        <v>0</v>
      </c>
      <c r="E41" s="143">
        <v>0</v>
      </c>
      <c r="F41" s="143">
        <v>0</v>
      </c>
      <c r="G41" s="142">
        <v>0</v>
      </c>
      <c r="H41" s="144">
        <v>0</v>
      </c>
      <c r="I41" s="144">
        <v>0</v>
      </c>
      <c r="J41" s="143"/>
      <c r="K41" s="112"/>
    </row>
    <row r="42" spans="1:11" ht="12.75" customHeight="1" x14ac:dyDescent="0.25">
      <c r="A42" s="511" t="s">
        <v>158</v>
      </c>
      <c r="B42" s="73"/>
      <c r="C42" s="494">
        <v>0</v>
      </c>
      <c r="D42" s="140">
        <v>0</v>
      </c>
      <c r="E42" s="140">
        <v>0</v>
      </c>
      <c r="F42" s="140">
        <v>0</v>
      </c>
      <c r="G42" s="139">
        <v>0</v>
      </c>
      <c r="H42" s="140">
        <v>0</v>
      </c>
      <c r="I42" s="140">
        <v>0</v>
      </c>
      <c r="J42" s="140">
        <v>0</v>
      </c>
      <c r="K42" s="141">
        <v>0</v>
      </c>
    </row>
    <row r="43" spans="1:11" ht="12.75" customHeight="1" x14ac:dyDescent="0.25">
      <c r="A43" s="512" t="s">
        <v>159</v>
      </c>
      <c r="B43" s="73"/>
      <c r="C43" s="496">
        <v>0</v>
      </c>
      <c r="D43" s="497">
        <v>0</v>
      </c>
      <c r="E43" s="497">
        <v>0</v>
      </c>
      <c r="F43" s="497">
        <v>0</v>
      </c>
      <c r="G43" s="501">
        <v>0</v>
      </c>
      <c r="H43" s="498">
        <v>0</v>
      </c>
      <c r="I43" s="498">
        <v>0</v>
      </c>
      <c r="J43" s="497"/>
      <c r="K43" s="499"/>
    </row>
    <row r="44" spans="1:11" ht="12.75" customHeight="1" x14ac:dyDescent="0.25">
      <c r="A44" s="512">
        <v>0</v>
      </c>
      <c r="B44" s="73"/>
      <c r="C44" s="500">
        <v>0</v>
      </c>
      <c r="D44" s="143">
        <v>0</v>
      </c>
      <c r="E44" s="143">
        <v>0</v>
      </c>
      <c r="F44" s="143">
        <v>0</v>
      </c>
      <c r="G44" s="142">
        <v>0</v>
      </c>
      <c r="H44" s="144">
        <v>0</v>
      </c>
      <c r="I44" s="144">
        <v>0</v>
      </c>
      <c r="J44" s="143"/>
      <c r="K44" s="112"/>
    </row>
    <row r="45" spans="1:11" ht="12.75" customHeight="1" x14ac:dyDescent="0.25">
      <c r="A45" s="511" t="s">
        <v>160</v>
      </c>
      <c r="B45" s="73"/>
      <c r="C45" s="494">
        <v>0</v>
      </c>
      <c r="D45" s="140">
        <v>0</v>
      </c>
      <c r="E45" s="140">
        <v>0</v>
      </c>
      <c r="F45" s="140">
        <v>0</v>
      </c>
      <c r="G45" s="139">
        <v>0</v>
      </c>
      <c r="H45" s="140">
        <v>0</v>
      </c>
      <c r="I45" s="140">
        <v>0</v>
      </c>
      <c r="J45" s="140">
        <v>0</v>
      </c>
      <c r="K45" s="141">
        <v>0</v>
      </c>
    </row>
    <row r="46" spans="1:11" ht="12.75" customHeight="1" x14ac:dyDescent="0.25">
      <c r="A46" s="512" t="s">
        <v>159</v>
      </c>
      <c r="B46" s="73"/>
      <c r="C46" s="496">
        <v>0</v>
      </c>
      <c r="D46" s="497">
        <v>0</v>
      </c>
      <c r="E46" s="497">
        <v>0</v>
      </c>
      <c r="F46" s="497">
        <v>0</v>
      </c>
      <c r="G46" s="501">
        <v>0</v>
      </c>
      <c r="H46" s="498">
        <v>0</v>
      </c>
      <c r="I46" s="498">
        <v>0</v>
      </c>
      <c r="J46" s="497"/>
      <c r="K46" s="499"/>
    </row>
    <row r="47" spans="1:11" ht="12.75" customHeight="1" x14ac:dyDescent="0.25">
      <c r="A47" s="512">
        <v>0</v>
      </c>
      <c r="B47" s="73"/>
      <c r="C47" s="500">
        <v>0</v>
      </c>
      <c r="D47" s="143">
        <v>0</v>
      </c>
      <c r="E47" s="143">
        <v>0</v>
      </c>
      <c r="F47" s="143">
        <v>0</v>
      </c>
      <c r="G47" s="142">
        <v>0</v>
      </c>
      <c r="H47" s="144">
        <v>0</v>
      </c>
      <c r="I47" s="144">
        <v>0</v>
      </c>
      <c r="J47" s="143"/>
      <c r="K47" s="112"/>
    </row>
    <row r="48" spans="1:11" ht="12.75" customHeight="1" x14ac:dyDescent="0.25">
      <c r="A48" s="505" t="s">
        <v>1257</v>
      </c>
      <c r="B48" s="105"/>
      <c r="C48" s="302">
        <v>0</v>
      </c>
      <c r="D48" s="150">
        <v>0</v>
      </c>
      <c r="E48" s="150">
        <v>0</v>
      </c>
      <c r="F48" s="149">
        <v>0</v>
      </c>
      <c r="G48" s="150">
        <v>0</v>
      </c>
      <c r="H48" s="150">
        <v>0</v>
      </c>
      <c r="I48" s="150">
        <v>0</v>
      </c>
      <c r="J48" s="150">
        <v>0</v>
      </c>
      <c r="K48" s="151">
        <v>0</v>
      </c>
    </row>
    <row r="49" spans="1:11" ht="5.0999999999999996" customHeight="1" x14ac:dyDescent="0.25">
      <c r="A49" s="135"/>
      <c r="B49" s="73"/>
      <c r="C49" s="240"/>
      <c r="D49" s="75"/>
      <c r="E49" s="75"/>
      <c r="F49" s="75"/>
      <c r="G49" s="75"/>
      <c r="H49" s="75"/>
      <c r="I49" s="75"/>
      <c r="J49" s="75"/>
      <c r="K49" s="76"/>
    </row>
    <row r="50" spans="1:11" ht="12.75" customHeight="1" x14ac:dyDescent="0.25">
      <c r="A50" s="514" t="s">
        <v>1257</v>
      </c>
      <c r="B50" s="155"/>
      <c r="C50" s="115">
        <v>47752359</v>
      </c>
      <c r="D50" s="116">
        <v>0</v>
      </c>
      <c r="E50" s="116">
        <v>0</v>
      </c>
      <c r="F50" s="116">
        <v>870000</v>
      </c>
      <c r="G50" s="116">
        <v>-25388632</v>
      </c>
      <c r="H50" s="116">
        <v>-24518632</v>
      </c>
      <c r="I50" s="116">
        <v>23233727</v>
      </c>
      <c r="J50" s="116">
        <v>23299350.199999999</v>
      </c>
      <c r="K50" s="117">
        <v>26868885.054199997</v>
      </c>
    </row>
    <row r="51" spans="1:11" ht="12.75" customHeight="1" x14ac:dyDescent="0.25">
      <c r="A51" s="157" t="s">
        <v>549</v>
      </c>
      <c r="B51" s="93"/>
      <c r="C51" s="99"/>
      <c r="D51" s="99"/>
      <c r="E51" s="99"/>
      <c r="F51" s="99"/>
      <c r="G51" s="99"/>
      <c r="H51" s="99"/>
      <c r="I51" s="99"/>
      <c r="J51" s="99"/>
      <c r="K51" s="99"/>
    </row>
    <row r="52" spans="1:11" ht="12.75" customHeight="1" x14ac:dyDescent="0.25">
      <c r="A52" s="99" t="s">
        <v>173</v>
      </c>
      <c r="B52" s="93"/>
      <c r="C52" s="99"/>
      <c r="D52" s="99"/>
      <c r="E52" s="99"/>
      <c r="F52" s="99"/>
      <c r="G52" s="99"/>
      <c r="H52" s="99"/>
      <c r="I52" s="99"/>
      <c r="J52" s="99"/>
      <c r="K52" s="99"/>
    </row>
    <row r="53" spans="1:11" ht="12.75" customHeight="1" x14ac:dyDescent="0.25">
      <c r="A53" s="99" t="s">
        <v>1100</v>
      </c>
      <c r="B53" s="99"/>
      <c r="C53" s="99"/>
      <c r="D53" s="99"/>
      <c r="E53" s="99"/>
      <c r="F53" s="99"/>
      <c r="G53" s="99"/>
      <c r="H53" s="99"/>
      <c r="I53" s="179"/>
      <c r="J53" s="179"/>
      <c r="K53" s="179"/>
    </row>
    <row r="54" spans="1:11" ht="12.75" customHeight="1" x14ac:dyDescent="0.25">
      <c r="A54" s="99" t="s">
        <v>174</v>
      </c>
      <c r="B54" s="93"/>
      <c r="C54" s="99"/>
      <c r="D54" s="99"/>
      <c r="E54" s="99"/>
      <c r="F54" s="99"/>
      <c r="G54" s="99"/>
      <c r="H54" s="99"/>
      <c r="I54" s="99"/>
      <c r="J54" s="99"/>
      <c r="K54" s="99"/>
    </row>
    <row r="55" spans="1:11" ht="12.75" customHeight="1" x14ac:dyDescent="0.25">
      <c r="A55" s="99" t="s">
        <v>175</v>
      </c>
      <c r="B55" s="93"/>
      <c r="C55" s="99"/>
      <c r="D55" s="99"/>
      <c r="E55" s="99"/>
      <c r="F55" s="99"/>
      <c r="G55" s="99"/>
      <c r="H55" s="99"/>
      <c r="I55" s="99"/>
      <c r="J55" s="99"/>
      <c r="K55" s="99"/>
    </row>
    <row r="56" spans="1:11" ht="24.95" customHeight="1" x14ac:dyDescent="0.25">
      <c r="A56" s="1209" t="s">
        <v>176</v>
      </c>
      <c r="B56" s="1215"/>
      <c r="C56" s="1209"/>
      <c r="D56" s="1209"/>
      <c r="E56" s="1209"/>
      <c r="F56" s="1209"/>
      <c r="G56" s="1209"/>
      <c r="H56" s="1209"/>
      <c r="I56" s="1209"/>
      <c r="J56" s="1209"/>
      <c r="K56" s="1209"/>
    </row>
    <row r="57" spans="1:11" ht="12.75" customHeight="1" x14ac:dyDescent="0.25">
      <c r="A57" s="99" t="s">
        <v>177</v>
      </c>
      <c r="B57" s="93"/>
      <c r="C57" s="99"/>
      <c r="D57" s="99"/>
      <c r="E57" s="99"/>
      <c r="F57" s="99"/>
      <c r="G57" s="99"/>
      <c r="H57" s="99"/>
      <c r="I57" s="99"/>
      <c r="J57" s="99"/>
      <c r="K57" s="99"/>
    </row>
    <row r="58" spans="1:11" ht="12.75" customHeight="1" x14ac:dyDescent="0.25">
      <c r="A58" s="99" t="s">
        <v>178</v>
      </c>
      <c r="B58" s="93"/>
      <c r="C58" s="99"/>
      <c r="D58" s="99"/>
      <c r="E58" s="99"/>
      <c r="F58" s="99"/>
      <c r="G58" s="99"/>
      <c r="H58" s="99"/>
      <c r="I58" s="99"/>
      <c r="J58" s="99"/>
      <c r="K58" s="99"/>
    </row>
    <row r="59" spans="1:11" ht="11.25" customHeight="1" x14ac:dyDescent="0.25"/>
    <row r="60" spans="1:11" ht="11.25" customHeight="1" x14ac:dyDescent="0.25"/>
    <row r="61" spans="1:11" ht="11.25" customHeight="1" x14ac:dyDescent="0.25"/>
    <row r="62" spans="1:11" ht="11.25" customHeight="1" x14ac:dyDescent="0.25"/>
    <row r="63" spans="1:11" ht="11.25" customHeight="1" x14ac:dyDescent="0.25"/>
    <row r="64" spans="1:11"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row r="77" ht="11.25" customHeight="1" x14ac:dyDescent="0.25"/>
    <row r="78" ht="11.25" customHeight="1" x14ac:dyDescent="0.25"/>
    <row r="79" ht="11.25" customHeight="1" x14ac:dyDescent="0.25"/>
    <row r="80" ht="11.25" customHeight="1" x14ac:dyDescent="0.25"/>
    <row r="81" ht="11.25" customHeight="1" x14ac:dyDescent="0.25"/>
    <row r="82" ht="11.25" customHeight="1" x14ac:dyDescent="0.25"/>
    <row r="83" ht="11.25" customHeight="1" x14ac:dyDescent="0.25"/>
  </sheetData>
  <sheetProtection sheet="1" objects="1" scenarios="1"/>
  <mergeCells count="4">
    <mergeCell ref="A56:K56"/>
    <mergeCell ref="A2:A4"/>
    <mergeCell ref="B2:B4"/>
    <mergeCell ref="C2:I2"/>
  </mergeCells>
  <phoneticPr fontId="3" type="noConversion"/>
  <printOptions horizontalCentered="1"/>
  <pageMargins left="0.35433070866141736" right="0.15748031496062992" top="0.78740157480314965" bottom="0.78740157480314965" header="0.51181102362204722" footer="0.51181102362204722"/>
  <pageSetup paperSize="9" scale="7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9">
    <tabColor indexed="42"/>
    <pageSetUpPr fitToPage="1"/>
  </sheetPr>
  <dimension ref="A1:R89"/>
  <sheetViews>
    <sheetView showGridLines="0" workbookViewId="0">
      <pane xSplit="2" ySplit="5" topLeftCell="C45" activePane="bottomRight" state="frozen"/>
      <selection activeCell="M17" sqref="M17:M63"/>
      <selection pane="topRight" activeCell="M17" sqref="M17:M63"/>
      <selection pane="bottomLeft" activeCell="M17" sqref="M17:M63"/>
      <selection pane="bottomRight" activeCell="I57" sqref="I57:L58"/>
    </sheetView>
  </sheetViews>
  <sheetFormatPr defaultRowHeight="12.75" x14ac:dyDescent="0.25"/>
  <cols>
    <col min="1" max="1" width="40.7109375" style="5" customWidth="1"/>
    <col min="2" max="2" width="3.140625" style="58" customWidth="1"/>
    <col min="3" max="3" width="9.28515625" style="5" customWidth="1"/>
    <col min="4" max="8" width="9.28515625" style="5" bestFit="1" customWidth="1"/>
    <col min="9" max="10" width="9.28515625" style="5" customWidth="1"/>
    <col min="11" max="11" width="9.140625" style="5"/>
    <col min="12" max="12" width="9.85546875" style="5" customWidth="1"/>
    <col min="13" max="13" width="9.5703125" style="5" customWidth="1"/>
    <col min="14" max="14" width="9.85546875" style="5" customWidth="1"/>
    <col min="15" max="17" width="9.5703125" style="5" customWidth="1"/>
    <col min="18" max="18" width="9.85546875" style="5" customWidth="1"/>
    <col min="19" max="21" width="9.5703125" style="5" customWidth="1"/>
    <col min="22" max="23" width="9.85546875" style="5" customWidth="1"/>
    <col min="24" max="16384" width="9.140625" style="5"/>
  </cols>
  <sheetData>
    <row r="1" spans="1:18" ht="13.5" x14ac:dyDescent="0.25">
      <c r="A1" s="57" t="s">
        <v>2521</v>
      </c>
      <c r="B1" s="5"/>
      <c r="C1" s="58"/>
    </row>
    <row r="2" spans="1:18" ht="25.5" x14ac:dyDescent="0.25">
      <c r="A2" s="1213" t="s">
        <v>250</v>
      </c>
      <c r="B2" s="1213" t="s">
        <v>332</v>
      </c>
      <c r="C2" s="1210" t="s">
        <v>2483</v>
      </c>
      <c r="D2" s="1211"/>
      <c r="E2" s="1211"/>
      <c r="F2" s="1211"/>
      <c r="G2" s="1211"/>
      <c r="H2" s="1211"/>
      <c r="I2" s="1211"/>
      <c r="J2" s="103" t="s">
        <v>2484</v>
      </c>
      <c r="K2" s="61" t="s">
        <v>2485</v>
      </c>
    </row>
    <row r="3" spans="1:18" ht="25.5" x14ac:dyDescent="0.25">
      <c r="A3" s="1214"/>
      <c r="B3" s="1214"/>
      <c r="C3" s="62" t="s">
        <v>313</v>
      </c>
      <c r="D3" s="10" t="s">
        <v>384</v>
      </c>
      <c r="E3" s="10" t="s">
        <v>380</v>
      </c>
      <c r="F3" s="10" t="s">
        <v>386</v>
      </c>
      <c r="G3" s="11" t="s">
        <v>376</v>
      </c>
      <c r="H3" s="11" t="s">
        <v>388</v>
      </c>
      <c r="I3" s="11" t="s">
        <v>243</v>
      </c>
      <c r="J3" s="11" t="s">
        <v>243</v>
      </c>
      <c r="K3" s="13" t="s">
        <v>243</v>
      </c>
    </row>
    <row r="4" spans="1:18" x14ac:dyDescent="0.25">
      <c r="A4" s="1214"/>
      <c r="B4" s="1214"/>
      <c r="C4" s="65"/>
      <c r="D4" s="15">
        <v>2</v>
      </c>
      <c r="E4" s="15">
        <v>3</v>
      </c>
      <c r="F4" s="15">
        <v>4</v>
      </c>
      <c r="G4" s="15">
        <v>5</v>
      </c>
      <c r="H4" s="15">
        <v>6</v>
      </c>
      <c r="I4" s="15">
        <v>7</v>
      </c>
      <c r="J4" s="15"/>
      <c r="K4" s="17"/>
    </row>
    <row r="5" spans="1:18" x14ac:dyDescent="0.25">
      <c r="A5" s="66" t="s">
        <v>637</v>
      </c>
      <c r="B5" s="104"/>
      <c r="C5" s="67" t="s">
        <v>577</v>
      </c>
      <c r="D5" s="68" t="s">
        <v>578</v>
      </c>
      <c r="E5" s="69" t="s">
        <v>579</v>
      </c>
      <c r="F5" s="69" t="s">
        <v>580</v>
      </c>
      <c r="G5" s="70" t="s">
        <v>581</v>
      </c>
      <c r="H5" s="70" t="s">
        <v>582</v>
      </c>
      <c r="I5" s="70" t="s">
        <v>583</v>
      </c>
      <c r="J5" s="70"/>
      <c r="K5" s="71"/>
    </row>
    <row r="6" spans="1:18" ht="12.75" customHeight="1" x14ac:dyDescent="0.25">
      <c r="A6" s="125" t="s">
        <v>1246</v>
      </c>
      <c r="B6" s="73"/>
      <c r="C6" s="240"/>
      <c r="D6" s="75"/>
      <c r="E6" s="75"/>
      <c r="F6" s="75"/>
      <c r="G6" s="75"/>
      <c r="H6" s="75"/>
      <c r="I6" s="75"/>
      <c r="J6" s="75"/>
      <c r="K6" s="76"/>
    </row>
    <row r="7" spans="1:18" ht="12.75" customHeight="1" x14ac:dyDescent="0.25">
      <c r="A7" s="165" t="s">
        <v>155</v>
      </c>
      <c r="B7" s="73"/>
      <c r="C7" s="240"/>
      <c r="D7" s="75"/>
      <c r="E7" s="75"/>
      <c r="F7" s="75"/>
      <c r="G7" s="75"/>
      <c r="H7" s="75"/>
      <c r="I7" s="75"/>
      <c r="J7" s="75"/>
      <c r="K7" s="76"/>
    </row>
    <row r="8" spans="1:18" ht="12.75" customHeight="1" x14ac:dyDescent="0.25">
      <c r="A8" s="163" t="s">
        <v>179</v>
      </c>
      <c r="B8" s="73"/>
      <c r="C8" s="398">
        <v>855962.35632395977</v>
      </c>
      <c r="D8" s="109">
        <v>0</v>
      </c>
      <c r="E8" s="109">
        <v>0</v>
      </c>
      <c r="F8" s="109">
        <v>0</v>
      </c>
      <c r="G8" s="109">
        <v>0</v>
      </c>
      <c r="H8" s="75">
        <v>0</v>
      </c>
      <c r="I8" s="75">
        <v>855962.35632395977</v>
      </c>
      <c r="J8" s="109">
        <v>855962.35632395977</v>
      </c>
      <c r="K8" s="110">
        <v>855962.35632395977</v>
      </c>
    </row>
    <row r="9" spans="1:18" ht="12.75" customHeight="1" x14ac:dyDescent="0.25">
      <c r="A9" s="163" t="s">
        <v>180</v>
      </c>
      <c r="B9" s="73"/>
      <c r="C9" s="398">
        <v>21161633</v>
      </c>
      <c r="D9" s="109"/>
      <c r="E9" s="109"/>
      <c r="F9" s="109"/>
      <c r="G9" s="109">
        <v>-1387307</v>
      </c>
      <c r="H9" s="75">
        <v>-1387307</v>
      </c>
      <c r="I9" s="75">
        <v>19774326</v>
      </c>
      <c r="J9" s="109">
        <v>21397436</v>
      </c>
      <c r="K9" s="109">
        <v>24864566.199999999</v>
      </c>
      <c r="P9" s="252"/>
      <c r="Q9" s="252"/>
    </row>
    <row r="10" spans="1:18" ht="12.75" customHeight="1" x14ac:dyDescent="0.25">
      <c r="A10" s="515" t="s">
        <v>181</v>
      </c>
      <c r="B10" s="148"/>
      <c r="C10" s="503">
        <v>21161633</v>
      </c>
      <c r="D10" s="81">
        <v>0</v>
      </c>
      <c r="E10" s="81">
        <v>0</v>
      </c>
      <c r="F10" s="81">
        <v>0</v>
      </c>
      <c r="G10" s="81">
        <v>-1387307</v>
      </c>
      <c r="H10" s="81">
        <v>-1387307</v>
      </c>
      <c r="I10" s="81">
        <v>19774326</v>
      </c>
      <c r="J10" s="81">
        <v>21397436</v>
      </c>
      <c r="K10" s="82">
        <v>24864566.199999999</v>
      </c>
      <c r="M10" s="252"/>
      <c r="P10" s="252"/>
      <c r="Q10" s="252"/>
    </row>
    <row r="11" spans="1:18" ht="12.75" customHeight="1" x14ac:dyDescent="0.25">
      <c r="A11" s="163" t="s">
        <v>182</v>
      </c>
      <c r="B11" s="73"/>
      <c r="C11" s="398">
        <v>855962.35632395977</v>
      </c>
      <c r="D11" s="109">
        <v>0</v>
      </c>
      <c r="E11" s="109">
        <v>0</v>
      </c>
      <c r="F11" s="109">
        <v>0</v>
      </c>
      <c r="G11" s="109">
        <v>0</v>
      </c>
      <c r="H11" s="75">
        <v>0</v>
      </c>
      <c r="I11" s="75">
        <v>855962.35632395977</v>
      </c>
      <c r="J11" s="109">
        <v>855962.35632395977</v>
      </c>
      <c r="K11" s="110">
        <v>855962.35632395977</v>
      </c>
      <c r="P11" s="252"/>
      <c r="Q11" s="252"/>
    </row>
    <row r="12" spans="1:18" ht="12.75" customHeight="1" x14ac:dyDescent="0.25">
      <c r="A12" s="516" t="s">
        <v>157</v>
      </c>
      <c r="B12" s="73"/>
      <c r="C12" s="240"/>
      <c r="D12" s="75"/>
      <c r="E12" s="75"/>
      <c r="F12" s="75"/>
      <c r="G12" s="75"/>
      <c r="H12" s="75"/>
      <c r="I12" s="75"/>
      <c r="J12" s="75"/>
      <c r="K12" s="76"/>
      <c r="P12" s="252"/>
      <c r="Q12" s="252"/>
    </row>
    <row r="13" spans="1:18" ht="12.75" customHeight="1" x14ac:dyDescent="0.25">
      <c r="A13" s="163" t="s">
        <v>179</v>
      </c>
      <c r="B13" s="73"/>
      <c r="C13" s="398">
        <v>700000</v>
      </c>
      <c r="D13" s="109">
        <v>0</v>
      </c>
      <c r="E13" s="109">
        <v>0</v>
      </c>
      <c r="F13" s="109">
        <v>-570000</v>
      </c>
      <c r="G13" s="109">
        <v>0</v>
      </c>
      <c r="H13" s="75">
        <v>-570000</v>
      </c>
      <c r="I13" s="75">
        <v>130000</v>
      </c>
      <c r="J13" s="109">
        <v>130000</v>
      </c>
      <c r="K13" s="110">
        <v>130000</v>
      </c>
      <c r="P13" s="252"/>
      <c r="Q13" s="252"/>
      <c r="R13" s="252"/>
    </row>
    <row r="14" spans="1:18" ht="12.75" customHeight="1" x14ac:dyDescent="0.25">
      <c r="A14" s="517" t="s">
        <v>180</v>
      </c>
      <c r="B14" s="73"/>
      <c r="C14" s="398">
        <v>27064600</v>
      </c>
      <c r="D14" s="109">
        <v>0</v>
      </c>
      <c r="E14" s="109">
        <v>0</v>
      </c>
      <c r="F14" s="109">
        <v>300000</v>
      </c>
      <c r="G14" s="109">
        <v>-26002000</v>
      </c>
      <c r="H14" s="75">
        <v>-25702000</v>
      </c>
      <c r="I14" s="75">
        <v>1362600</v>
      </c>
      <c r="J14" s="109">
        <v>89076</v>
      </c>
      <c r="K14" s="109">
        <v>94426.104000000007</v>
      </c>
    </row>
    <row r="15" spans="1:18" ht="12.75" customHeight="1" x14ac:dyDescent="0.25">
      <c r="A15" s="515" t="s">
        <v>181</v>
      </c>
      <c r="B15" s="148"/>
      <c r="C15" s="503">
        <v>27064600</v>
      </c>
      <c r="D15" s="81">
        <v>0</v>
      </c>
      <c r="E15" s="81">
        <v>0</v>
      </c>
      <c r="F15" s="81">
        <v>300000</v>
      </c>
      <c r="G15" s="81">
        <v>-26002000</v>
      </c>
      <c r="H15" s="81">
        <v>-25702000</v>
      </c>
      <c r="I15" s="81">
        <v>1362600</v>
      </c>
      <c r="J15" s="81">
        <v>89076</v>
      </c>
      <c r="K15" s="82">
        <v>94426.103999999992</v>
      </c>
    </row>
    <row r="16" spans="1:18" ht="12.75" customHeight="1" x14ac:dyDescent="0.25">
      <c r="A16" s="517" t="s">
        <v>182</v>
      </c>
      <c r="B16" s="73"/>
      <c r="C16" s="398">
        <v>700000</v>
      </c>
      <c r="D16" s="109">
        <v>0</v>
      </c>
      <c r="E16" s="109">
        <v>0</v>
      </c>
      <c r="F16" s="109">
        <v>-570000</v>
      </c>
      <c r="G16" s="109">
        <v>0</v>
      </c>
      <c r="H16" s="75">
        <v>-570000</v>
      </c>
      <c r="I16" s="75">
        <v>130000</v>
      </c>
      <c r="J16" s="109">
        <v>130000</v>
      </c>
      <c r="K16" s="110">
        <v>130000</v>
      </c>
    </row>
    <row r="17" spans="1:14" ht="12.75" customHeight="1" x14ac:dyDescent="0.25">
      <c r="A17" s="516" t="s">
        <v>158</v>
      </c>
      <c r="B17" s="73"/>
      <c r="C17" s="240"/>
      <c r="D17" s="75"/>
      <c r="E17" s="75"/>
      <c r="F17" s="75"/>
      <c r="G17" s="75"/>
      <c r="H17" s="75"/>
      <c r="I17" s="75"/>
      <c r="J17" s="75"/>
      <c r="K17" s="76"/>
    </row>
    <row r="18" spans="1:14" ht="12.75" customHeight="1" x14ac:dyDescent="0.25">
      <c r="A18" s="163" t="s">
        <v>179</v>
      </c>
      <c r="B18" s="73"/>
      <c r="C18" s="398">
        <v>0</v>
      </c>
      <c r="D18" s="109">
        <v>0</v>
      </c>
      <c r="E18" s="109">
        <v>0</v>
      </c>
      <c r="F18" s="109">
        <v>0</v>
      </c>
      <c r="G18" s="109">
        <v>0</v>
      </c>
      <c r="H18" s="75">
        <v>0</v>
      </c>
      <c r="I18" s="75">
        <v>0</v>
      </c>
      <c r="J18" s="109">
        <v>0</v>
      </c>
      <c r="K18" s="110">
        <v>0</v>
      </c>
    </row>
    <row r="19" spans="1:14" ht="12.75" customHeight="1" x14ac:dyDescent="0.25">
      <c r="A19" s="517" t="s">
        <v>180</v>
      </c>
      <c r="B19" s="73"/>
      <c r="C19" s="398">
        <v>0</v>
      </c>
      <c r="D19" s="109">
        <v>0</v>
      </c>
      <c r="E19" s="109">
        <v>0</v>
      </c>
      <c r="F19" s="109">
        <v>0</v>
      </c>
      <c r="G19" s="109">
        <v>0</v>
      </c>
      <c r="H19" s="75">
        <v>0</v>
      </c>
      <c r="I19" s="75">
        <v>0</v>
      </c>
      <c r="J19" s="109">
        <v>0</v>
      </c>
      <c r="K19" s="110">
        <v>0</v>
      </c>
    </row>
    <row r="20" spans="1:14" ht="12.75" customHeight="1" x14ac:dyDescent="0.25">
      <c r="A20" s="515" t="s">
        <v>181</v>
      </c>
      <c r="B20" s="148"/>
      <c r="C20" s="503">
        <v>0</v>
      </c>
      <c r="D20" s="81">
        <v>0</v>
      </c>
      <c r="E20" s="81">
        <v>0</v>
      </c>
      <c r="F20" s="81">
        <v>0</v>
      </c>
      <c r="G20" s="81">
        <v>0</v>
      </c>
      <c r="H20" s="81">
        <v>0</v>
      </c>
      <c r="I20" s="81">
        <v>0</v>
      </c>
      <c r="J20" s="81">
        <v>0</v>
      </c>
      <c r="K20" s="82">
        <v>0</v>
      </c>
    </row>
    <row r="21" spans="1:14" ht="12.75" customHeight="1" x14ac:dyDescent="0.25">
      <c r="A21" s="517" t="s">
        <v>182</v>
      </c>
      <c r="B21" s="73"/>
      <c r="C21" s="398">
        <v>0</v>
      </c>
      <c r="D21" s="109">
        <v>0</v>
      </c>
      <c r="E21" s="109">
        <v>0</v>
      </c>
      <c r="F21" s="109">
        <v>0</v>
      </c>
      <c r="G21" s="109">
        <v>0</v>
      </c>
      <c r="H21" s="75">
        <v>0</v>
      </c>
      <c r="I21" s="75">
        <v>0</v>
      </c>
      <c r="J21" s="109">
        <v>0</v>
      </c>
      <c r="K21" s="110">
        <v>0</v>
      </c>
    </row>
    <row r="22" spans="1:14" ht="12.75" customHeight="1" x14ac:dyDescent="0.25">
      <c r="A22" s="516" t="s">
        <v>160</v>
      </c>
      <c r="B22" s="73"/>
      <c r="C22" s="240"/>
      <c r="D22" s="75"/>
      <c r="E22" s="75"/>
      <c r="F22" s="75"/>
      <c r="G22" s="75"/>
      <c r="H22" s="75"/>
      <c r="I22" s="75"/>
      <c r="J22" s="75"/>
      <c r="K22" s="76"/>
    </row>
    <row r="23" spans="1:14" ht="12.75" customHeight="1" x14ac:dyDescent="0.25">
      <c r="A23" s="517" t="s">
        <v>179</v>
      </c>
      <c r="B23" s="73"/>
      <c r="C23" s="398">
        <v>1474176</v>
      </c>
      <c r="D23" s="109">
        <v>0</v>
      </c>
      <c r="E23" s="109">
        <v>0</v>
      </c>
      <c r="F23" s="109">
        <v>0</v>
      </c>
      <c r="G23" s="109">
        <v>0</v>
      </c>
      <c r="H23" s="75">
        <v>0</v>
      </c>
      <c r="I23" s="75">
        <v>1474176</v>
      </c>
      <c r="J23" s="109">
        <v>1014000</v>
      </c>
      <c r="K23" s="110">
        <v>814000</v>
      </c>
    </row>
    <row r="24" spans="1:14" ht="12.75" customHeight="1" x14ac:dyDescent="0.25">
      <c r="A24" s="517" t="s">
        <v>180</v>
      </c>
      <c r="B24" s="73"/>
      <c r="C24" s="398">
        <v>710126</v>
      </c>
      <c r="D24" s="109">
        <v>0</v>
      </c>
      <c r="E24" s="109">
        <v>0</v>
      </c>
      <c r="F24" s="109">
        <v>0</v>
      </c>
      <c r="G24" s="109">
        <v>1386675</v>
      </c>
      <c r="H24" s="75">
        <v>1386675</v>
      </c>
      <c r="I24" s="75">
        <v>2096801</v>
      </c>
      <c r="J24" s="109">
        <v>1812838.2</v>
      </c>
      <c r="K24" s="109">
        <v>1909892.7502000001</v>
      </c>
    </row>
    <row r="25" spans="1:14" ht="12.75" customHeight="1" x14ac:dyDescent="0.25">
      <c r="A25" s="515" t="s">
        <v>181</v>
      </c>
      <c r="B25" s="148"/>
      <c r="C25" s="503">
        <v>710126</v>
      </c>
      <c r="D25" s="81">
        <v>0</v>
      </c>
      <c r="E25" s="81">
        <v>0</v>
      </c>
      <c r="F25" s="81">
        <v>0</v>
      </c>
      <c r="G25" s="81">
        <v>1386675</v>
      </c>
      <c r="H25" s="81">
        <v>1386675</v>
      </c>
      <c r="I25" s="81">
        <v>2096801</v>
      </c>
      <c r="J25" s="81">
        <v>1812838.2000000002</v>
      </c>
      <c r="K25" s="82">
        <v>1909892.7502000001</v>
      </c>
    </row>
    <row r="26" spans="1:14" ht="12.75" customHeight="1" x14ac:dyDescent="0.25">
      <c r="A26" s="517" t="s">
        <v>182</v>
      </c>
      <c r="B26" s="73"/>
      <c r="C26" s="398">
        <v>1474176</v>
      </c>
      <c r="D26" s="109">
        <v>0</v>
      </c>
      <c r="E26" s="109">
        <v>0</v>
      </c>
      <c r="F26" s="109">
        <v>0</v>
      </c>
      <c r="G26" s="109">
        <v>0</v>
      </c>
      <c r="H26" s="75">
        <v>0</v>
      </c>
      <c r="I26" s="75">
        <v>1474176</v>
      </c>
      <c r="J26" s="109">
        <v>1014000</v>
      </c>
      <c r="K26" s="110">
        <v>814000</v>
      </c>
      <c r="L26" s="252"/>
      <c r="M26" s="252"/>
      <c r="N26" s="252"/>
    </row>
    <row r="27" spans="1:14" ht="12.75" customHeight="1" x14ac:dyDescent="0.25">
      <c r="A27" s="162" t="s">
        <v>1247</v>
      </c>
      <c r="B27" s="79"/>
      <c r="C27" s="503">
        <v>48936359</v>
      </c>
      <c r="D27" s="81">
        <v>0</v>
      </c>
      <c r="E27" s="81">
        <v>0</v>
      </c>
      <c r="F27" s="81">
        <v>300000</v>
      </c>
      <c r="G27" s="81">
        <v>-26002632</v>
      </c>
      <c r="H27" s="81">
        <v>-25702632</v>
      </c>
      <c r="I27" s="81">
        <v>23233727</v>
      </c>
      <c r="J27" s="81">
        <v>23299350.199999999</v>
      </c>
      <c r="K27" s="82">
        <v>26868885.054199997</v>
      </c>
      <c r="L27" s="252"/>
      <c r="M27" s="252"/>
      <c r="N27" s="252"/>
    </row>
    <row r="28" spans="1:14" ht="12.75" customHeight="1" x14ac:dyDescent="0.25">
      <c r="A28" s="162" t="s">
        <v>1248</v>
      </c>
      <c r="B28" s="79">
        <v>2</v>
      </c>
      <c r="C28" s="503">
        <v>3030138.3563239598</v>
      </c>
      <c r="D28" s="81">
        <v>0</v>
      </c>
      <c r="E28" s="81">
        <v>0</v>
      </c>
      <c r="F28" s="81">
        <v>-570000</v>
      </c>
      <c r="G28" s="81">
        <v>0</v>
      </c>
      <c r="H28" s="81">
        <v>-570000</v>
      </c>
      <c r="I28" s="81">
        <v>2460138.3563239598</v>
      </c>
      <c r="J28" s="81">
        <v>1999962.3563239598</v>
      </c>
      <c r="K28" s="81">
        <v>1799962.3563239598</v>
      </c>
      <c r="L28" s="252"/>
      <c r="M28" s="252"/>
      <c r="N28" s="252"/>
    </row>
    <row r="29" spans="1:14" ht="5.0999999999999996" customHeight="1" x14ac:dyDescent="0.25">
      <c r="A29" s="135"/>
      <c r="B29" s="73"/>
      <c r="C29" s="240"/>
      <c r="D29" s="75"/>
      <c r="E29" s="75"/>
      <c r="F29" s="75"/>
      <c r="G29" s="75"/>
      <c r="H29" s="75"/>
      <c r="I29" s="75"/>
      <c r="J29" s="75"/>
      <c r="K29" s="76"/>
    </row>
    <row r="30" spans="1:14" ht="12.75" customHeight="1" x14ac:dyDescent="0.25">
      <c r="A30" s="125" t="s">
        <v>1249</v>
      </c>
      <c r="B30" s="73"/>
      <c r="C30" s="240"/>
      <c r="D30" s="75"/>
      <c r="E30" s="75"/>
      <c r="F30" s="75"/>
      <c r="G30" s="75"/>
      <c r="H30" s="75"/>
      <c r="I30" s="75"/>
      <c r="J30" s="75"/>
      <c r="K30" s="76"/>
      <c r="L30" s="252"/>
      <c r="M30" s="252"/>
      <c r="N30" s="252"/>
    </row>
    <row r="31" spans="1:14" ht="12.75" customHeight="1" x14ac:dyDescent="0.25">
      <c r="A31" s="516" t="s">
        <v>155</v>
      </c>
      <c r="B31" s="73"/>
      <c r="C31" s="240"/>
      <c r="D31" s="75"/>
      <c r="E31" s="75"/>
      <c r="F31" s="75"/>
      <c r="G31" s="75"/>
      <c r="H31" s="75"/>
      <c r="I31" s="75"/>
      <c r="J31" s="75"/>
      <c r="K31" s="76"/>
    </row>
    <row r="32" spans="1:14" ht="12.75" customHeight="1" x14ac:dyDescent="0.25">
      <c r="A32" s="163" t="s">
        <v>179</v>
      </c>
      <c r="B32" s="73"/>
      <c r="C32" s="398">
        <v>0</v>
      </c>
      <c r="D32" s="109">
        <v>0</v>
      </c>
      <c r="E32" s="109">
        <v>0</v>
      </c>
      <c r="F32" s="109">
        <v>0</v>
      </c>
      <c r="G32" s="109">
        <v>0</v>
      </c>
      <c r="H32" s="75">
        <v>0</v>
      </c>
      <c r="I32" s="75">
        <v>0</v>
      </c>
      <c r="J32" s="109">
        <v>0</v>
      </c>
      <c r="K32" s="110">
        <v>0</v>
      </c>
    </row>
    <row r="33" spans="1:11" ht="12.75" customHeight="1" x14ac:dyDescent="0.25">
      <c r="A33" s="163" t="s">
        <v>180</v>
      </c>
      <c r="B33" s="73"/>
      <c r="C33" s="398">
        <v>0</v>
      </c>
      <c r="D33" s="109">
        <v>0</v>
      </c>
      <c r="E33" s="109">
        <v>0</v>
      </c>
      <c r="F33" s="109">
        <v>0</v>
      </c>
      <c r="G33" s="109">
        <v>0</v>
      </c>
      <c r="H33" s="75">
        <v>0</v>
      </c>
      <c r="I33" s="75">
        <v>0</v>
      </c>
      <c r="J33" s="109">
        <v>0</v>
      </c>
      <c r="K33" s="110">
        <v>0</v>
      </c>
    </row>
    <row r="34" spans="1:11" ht="12.75" customHeight="1" x14ac:dyDescent="0.25">
      <c r="A34" s="515" t="s">
        <v>181</v>
      </c>
      <c r="B34" s="148"/>
      <c r="C34" s="503">
        <v>0</v>
      </c>
      <c r="D34" s="81">
        <v>0</v>
      </c>
      <c r="E34" s="81">
        <v>0</v>
      </c>
      <c r="F34" s="81">
        <v>0</v>
      </c>
      <c r="G34" s="81">
        <v>0</v>
      </c>
      <c r="H34" s="81">
        <v>0</v>
      </c>
      <c r="I34" s="81">
        <v>0</v>
      </c>
      <c r="J34" s="81">
        <v>0</v>
      </c>
      <c r="K34" s="82">
        <v>0</v>
      </c>
    </row>
    <row r="35" spans="1:11" ht="12.75" customHeight="1" x14ac:dyDescent="0.25">
      <c r="A35" s="163" t="s">
        <v>182</v>
      </c>
      <c r="B35" s="73"/>
      <c r="C35" s="496">
        <v>0</v>
      </c>
      <c r="D35" s="497">
        <v>0</v>
      </c>
      <c r="E35" s="497">
        <v>0</v>
      </c>
      <c r="F35" s="497">
        <v>0</v>
      </c>
      <c r="G35" s="129">
        <v>0</v>
      </c>
      <c r="H35" s="75">
        <v>0</v>
      </c>
      <c r="I35" s="75">
        <v>0</v>
      </c>
      <c r="J35" s="109">
        <v>0</v>
      </c>
      <c r="K35" s="110">
        <v>0</v>
      </c>
    </row>
    <row r="36" spans="1:11" ht="12.75" customHeight="1" x14ac:dyDescent="0.25">
      <c r="A36" s="516" t="s">
        <v>157</v>
      </c>
      <c r="B36" s="73"/>
      <c r="C36" s="240"/>
      <c r="D36" s="75"/>
      <c r="E36" s="75"/>
      <c r="F36" s="75"/>
      <c r="G36" s="74"/>
      <c r="H36" s="75"/>
      <c r="I36" s="75"/>
      <c r="J36" s="75"/>
      <c r="K36" s="76"/>
    </row>
    <row r="37" spans="1:11" ht="12.75" customHeight="1" x14ac:dyDescent="0.25">
      <c r="A37" s="163" t="s">
        <v>179</v>
      </c>
      <c r="B37" s="73"/>
      <c r="C37" s="398">
        <v>0</v>
      </c>
      <c r="D37" s="109">
        <v>0</v>
      </c>
      <c r="E37" s="109">
        <v>0</v>
      </c>
      <c r="F37" s="109">
        <v>0</v>
      </c>
      <c r="G37" s="129">
        <v>0</v>
      </c>
      <c r="H37" s="75">
        <v>0</v>
      </c>
      <c r="I37" s="75">
        <v>0</v>
      </c>
      <c r="J37" s="109">
        <v>0</v>
      </c>
      <c r="K37" s="110">
        <v>0</v>
      </c>
    </row>
    <row r="38" spans="1:11" ht="12.75" customHeight="1" x14ac:dyDescent="0.25">
      <c r="A38" s="517" t="s">
        <v>180</v>
      </c>
      <c r="B38" s="73"/>
      <c r="C38" s="398">
        <v>0</v>
      </c>
      <c r="D38" s="109">
        <v>0</v>
      </c>
      <c r="E38" s="109">
        <v>0</v>
      </c>
      <c r="F38" s="109">
        <v>0</v>
      </c>
      <c r="G38" s="129">
        <v>0</v>
      </c>
      <c r="H38" s="75">
        <v>0</v>
      </c>
      <c r="I38" s="75">
        <v>0</v>
      </c>
      <c r="J38" s="109">
        <v>0</v>
      </c>
      <c r="K38" s="110">
        <v>0</v>
      </c>
    </row>
    <row r="39" spans="1:11" ht="12.75" customHeight="1" x14ac:dyDescent="0.25">
      <c r="A39" s="515" t="s">
        <v>181</v>
      </c>
      <c r="B39" s="148"/>
      <c r="C39" s="503">
        <v>0</v>
      </c>
      <c r="D39" s="81">
        <v>0</v>
      </c>
      <c r="E39" s="81">
        <v>0</v>
      </c>
      <c r="F39" s="81">
        <v>0</v>
      </c>
      <c r="G39" s="80">
        <v>0</v>
      </c>
      <c r="H39" s="81">
        <v>0</v>
      </c>
      <c r="I39" s="81">
        <v>0</v>
      </c>
      <c r="J39" s="81">
        <v>0</v>
      </c>
      <c r="K39" s="82">
        <v>0</v>
      </c>
    </row>
    <row r="40" spans="1:11" ht="12.75" customHeight="1" x14ac:dyDescent="0.25">
      <c r="A40" s="517" t="s">
        <v>182</v>
      </c>
      <c r="B40" s="73"/>
      <c r="C40" s="959">
        <v>0</v>
      </c>
      <c r="D40" s="945">
        <v>0</v>
      </c>
      <c r="E40" s="945">
        <v>0</v>
      </c>
      <c r="F40" s="945">
        <v>0</v>
      </c>
      <c r="G40" s="944">
        <v>0</v>
      </c>
      <c r="H40" s="75">
        <v>0</v>
      </c>
      <c r="I40" s="75">
        <v>0</v>
      </c>
      <c r="J40" s="945">
        <v>0</v>
      </c>
      <c r="K40" s="946">
        <v>0</v>
      </c>
    </row>
    <row r="41" spans="1:11" ht="12.75" customHeight="1" x14ac:dyDescent="0.25">
      <c r="A41" s="516" t="s">
        <v>158</v>
      </c>
      <c r="B41" s="73"/>
      <c r="C41" s="240"/>
      <c r="D41" s="74"/>
      <c r="E41" s="75"/>
      <c r="F41" s="75"/>
      <c r="G41" s="75"/>
      <c r="H41" s="75"/>
      <c r="I41" s="75"/>
      <c r="J41" s="75"/>
      <c r="K41" s="76"/>
    </row>
    <row r="42" spans="1:11" ht="12.75" customHeight="1" x14ac:dyDescent="0.25">
      <c r="A42" s="163" t="s">
        <v>179</v>
      </c>
      <c r="B42" s="73"/>
      <c r="C42" s="398">
        <v>0</v>
      </c>
      <c r="D42" s="109">
        <v>0</v>
      </c>
      <c r="E42" s="109">
        <v>0</v>
      </c>
      <c r="F42" s="109">
        <v>0</v>
      </c>
      <c r="G42" s="109">
        <v>0</v>
      </c>
      <c r="H42" s="75">
        <v>0</v>
      </c>
      <c r="I42" s="75">
        <v>0</v>
      </c>
      <c r="J42" s="109">
        <v>0</v>
      </c>
      <c r="K42" s="110">
        <v>0</v>
      </c>
    </row>
    <row r="43" spans="1:11" ht="12.75" customHeight="1" x14ac:dyDescent="0.25">
      <c r="A43" s="517" t="s">
        <v>180</v>
      </c>
      <c r="B43" s="73"/>
      <c r="C43" s="398">
        <v>0</v>
      </c>
      <c r="D43" s="109">
        <v>0</v>
      </c>
      <c r="E43" s="109">
        <v>0</v>
      </c>
      <c r="F43" s="109">
        <v>0</v>
      </c>
      <c r="G43" s="109">
        <v>0</v>
      </c>
      <c r="H43" s="75">
        <v>0</v>
      </c>
      <c r="I43" s="75">
        <v>0</v>
      </c>
      <c r="J43" s="109">
        <v>0</v>
      </c>
      <c r="K43" s="110">
        <v>0</v>
      </c>
    </row>
    <row r="44" spans="1:11" ht="12.75" customHeight="1" x14ac:dyDescent="0.25">
      <c r="A44" s="515" t="s">
        <v>181</v>
      </c>
      <c r="B44" s="148"/>
      <c r="C44" s="503">
        <v>0</v>
      </c>
      <c r="D44" s="81">
        <v>0</v>
      </c>
      <c r="E44" s="81">
        <v>0</v>
      </c>
      <c r="F44" s="81">
        <v>0</v>
      </c>
      <c r="G44" s="81">
        <v>0</v>
      </c>
      <c r="H44" s="81">
        <v>0</v>
      </c>
      <c r="I44" s="81">
        <v>0</v>
      </c>
      <c r="J44" s="81">
        <v>0</v>
      </c>
      <c r="K44" s="82">
        <v>0</v>
      </c>
    </row>
    <row r="45" spans="1:11" ht="12.75" customHeight="1" x14ac:dyDescent="0.25">
      <c r="A45" s="517" t="s">
        <v>182</v>
      </c>
      <c r="B45" s="73"/>
      <c r="C45" s="398">
        <v>0</v>
      </c>
      <c r="D45" s="109">
        <v>0</v>
      </c>
      <c r="E45" s="109">
        <v>0</v>
      </c>
      <c r="F45" s="109">
        <v>0</v>
      </c>
      <c r="G45" s="109">
        <v>0</v>
      </c>
      <c r="H45" s="75">
        <v>0</v>
      </c>
      <c r="I45" s="75">
        <v>0</v>
      </c>
      <c r="J45" s="109">
        <v>0</v>
      </c>
      <c r="K45" s="110">
        <v>0</v>
      </c>
    </row>
    <row r="46" spans="1:11" ht="12.75" customHeight="1" x14ac:dyDescent="0.25">
      <c r="A46" s="516" t="s">
        <v>160</v>
      </c>
      <c r="B46" s="73"/>
      <c r="C46" s="240"/>
      <c r="D46" s="75"/>
      <c r="E46" s="75"/>
      <c r="F46" s="75"/>
      <c r="G46" s="75"/>
      <c r="H46" s="75"/>
      <c r="I46" s="75"/>
      <c r="J46" s="75"/>
      <c r="K46" s="76"/>
    </row>
    <row r="47" spans="1:11" ht="12.75" customHeight="1" x14ac:dyDescent="0.25">
      <c r="A47" s="517" t="s">
        <v>179</v>
      </c>
      <c r="B47" s="73"/>
      <c r="C47" s="398">
        <v>0</v>
      </c>
      <c r="D47" s="109">
        <v>0</v>
      </c>
      <c r="E47" s="109">
        <v>0</v>
      </c>
      <c r="F47" s="109">
        <v>0</v>
      </c>
      <c r="G47" s="109">
        <v>0</v>
      </c>
      <c r="H47" s="75">
        <v>0</v>
      </c>
      <c r="I47" s="75">
        <v>0</v>
      </c>
      <c r="J47" s="109">
        <v>0</v>
      </c>
      <c r="K47" s="110">
        <v>0</v>
      </c>
    </row>
    <row r="48" spans="1:11" ht="12.75" customHeight="1" x14ac:dyDescent="0.25">
      <c r="A48" s="517" t="s">
        <v>180</v>
      </c>
      <c r="B48" s="73"/>
      <c r="C48" s="398">
        <v>0</v>
      </c>
      <c r="D48" s="109">
        <v>0</v>
      </c>
      <c r="E48" s="109">
        <v>0</v>
      </c>
      <c r="F48" s="109">
        <v>0</v>
      </c>
      <c r="G48" s="109">
        <v>0</v>
      </c>
      <c r="H48" s="75">
        <v>0</v>
      </c>
      <c r="I48" s="75">
        <v>0</v>
      </c>
      <c r="J48" s="109">
        <v>0</v>
      </c>
      <c r="K48" s="110">
        <v>0</v>
      </c>
    </row>
    <row r="49" spans="1:13" ht="12.75" customHeight="1" x14ac:dyDescent="0.25">
      <c r="A49" s="515" t="s">
        <v>181</v>
      </c>
      <c r="B49" s="148"/>
      <c r="C49" s="503">
        <v>0</v>
      </c>
      <c r="D49" s="81">
        <v>0</v>
      </c>
      <c r="E49" s="81">
        <v>0</v>
      </c>
      <c r="F49" s="81">
        <v>0</v>
      </c>
      <c r="G49" s="81">
        <v>0</v>
      </c>
      <c r="H49" s="81">
        <v>0</v>
      </c>
      <c r="I49" s="81">
        <v>0</v>
      </c>
      <c r="J49" s="81">
        <v>0</v>
      </c>
      <c r="K49" s="82">
        <v>0</v>
      </c>
    </row>
    <row r="50" spans="1:13" ht="12.75" customHeight="1" x14ac:dyDescent="0.25">
      <c r="A50" s="517" t="s">
        <v>182</v>
      </c>
      <c r="B50" s="73"/>
      <c r="C50" s="398">
        <v>0</v>
      </c>
      <c r="D50" s="109">
        <v>0</v>
      </c>
      <c r="E50" s="109">
        <v>0</v>
      </c>
      <c r="F50" s="109">
        <v>0</v>
      </c>
      <c r="G50" s="109">
        <v>0</v>
      </c>
      <c r="H50" s="75">
        <v>0</v>
      </c>
      <c r="I50" s="75">
        <v>0</v>
      </c>
      <c r="J50" s="109">
        <v>0</v>
      </c>
      <c r="K50" s="110">
        <v>0</v>
      </c>
    </row>
    <row r="51" spans="1:13" ht="12.75" customHeight="1" x14ac:dyDescent="0.25">
      <c r="A51" s="162" t="s">
        <v>1250</v>
      </c>
      <c r="B51" s="79"/>
      <c r="C51" s="503">
        <v>0</v>
      </c>
      <c r="D51" s="81">
        <v>0</v>
      </c>
      <c r="E51" s="81">
        <v>0</v>
      </c>
      <c r="F51" s="81">
        <v>0</v>
      </c>
      <c r="G51" s="81">
        <v>0</v>
      </c>
      <c r="H51" s="81">
        <v>0</v>
      </c>
      <c r="I51" s="81">
        <v>0</v>
      </c>
      <c r="J51" s="81">
        <v>0</v>
      </c>
      <c r="K51" s="82">
        <v>0</v>
      </c>
    </row>
    <row r="52" spans="1:13" ht="12.75" customHeight="1" x14ac:dyDescent="0.25">
      <c r="A52" s="162" t="s">
        <v>1251</v>
      </c>
      <c r="B52" s="79"/>
      <c r="C52" s="503">
        <v>0</v>
      </c>
      <c r="D52" s="81">
        <v>0</v>
      </c>
      <c r="E52" s="81">
        <v>0</v>
      </c>
      <c r="F52" s="81">
        <v>0</v>
      </c>
      <c r="G52" s="81">
        <v>0</v>
      </c>
      <c r="H52" s="81">
        <v>0</v>
      </c>
      <c r="I52" s="81">
        <v>0</v>
      </c>
      <c r="J52" s="81">
        <v>0</v>
      </c>
      <c r="K52" s="82">
        <v>0</v>
      </c>
    </row>
    <row r="53" spans="1:13" ht="5.0999999999999996" customHeight="1" x14ac:dyDescent="0.25">
      <c r="A53" s="511"/>
      <c r="B53" s="73"/>
      <c r="C53" s="240"/>
      <c r="D53" s="75"/>
      <c r="E53" s="75"/>
      <c r="F53" s="75"/>
      <c r="G53" s="75"/>
      <c r="H53" s="75"/>
      <c r="I53" s="75"/>
      <c r="J53" s="75"/>
      <c r="K53" s="76"/>
    </row>
    <row r="54" spans="1:13" ht="12.75" customHeight="1" x14ac:dyDescent="0.25">
      <c r="A54" s="162" t="s">
        <v>1252</v>
      </c>
      <c r="B54" s="79"/>
      <c r="C54" s="503">
        <v>48936359</v>
      </c>
      <c r="D54" s="81">
        <v>0</v>
      </c>
      <c r="E54" s="81">
        <v>0</v>
      </c>
      <c r="F54" s="81">
        <v>300000</v>
      </c>
      <c r="G54" s="81">
        <v>-26002632</v>
      </c>
      <c r="H54" s="81">
        <v>-25702632</v>
      </c>
      <c r="I54" s="81">
        <v>23233727</v>
      </c>
      <c r="J54" s="81">
        <v>23299350.199999999</v>
      </c>
      <c r="K54" s="82">
        <v>26868885.054199997</v>
      </c>
    </row>
    <row r="55" spans="1:13" ht="12.75" customHeight="1" x14ac:dyDescent="0.25">
      <c r="A55" s="295" t="s">
        <v>1253</v>
      </c>
      <c r="B55" s="88"/>
      <c r="C55" s="89">
        <v>3030138.3563239598</v>
      </c>
      <c r="D55" s="90">
        <v>0</v>
      </c>
      <c r="E55" s="90">
        <v>0</v>
      </c>
      <c r="F55" s="90">
        <v>-570000</v>
      </c>
      <c r="G55" s="90">
        <v>0</v>
      </c>
      <c r="H55" s="90">
        <v>-570000</v>
      </c>
      <c r="I55" s="90">
        <v>2460138.3563239598</v>
      </c>
      <c r="J55" s="90">
        <v>1999962.3563239598</v>
      </c>
      <c r="K55" s="91">
        <v>1799962.3563239598</v>
      </c>
    </row>
    <row r="56" spans="1:13" ht="5.25" customHeight="1" x14ac:dyDescent="0.25">
      <c r="A56" s="518"/>
      <c r="B56" s="801"/>
      <c r="C56" s="519"/>
      <c r="D56" s="519"/>
      <c r="E56" s="519"/>
      <c r="F56" s="519"/>
      <c r="G56" s="519"/>
      <c r="H56" s="519"/>
      <c r="I56" s="519"/>
      <c r="J56" s="519"/>
      <c r="K56" s="519"/>
    </row>
    <row r="57" spans="1:13" ht="12.75" customHeight="1" x14ac:dyDescent="0.25">
      <c r="A57" s="157" t="s">
        <v>549</v>
      </c>
      <c r="B57" s="93"/>
      <c r="C57" s="99"/>
      <c r="D57" s="99"/>
      <c r="E57" s="99"/>
      <c r="F57" s="99"/>
      <c r="G57" s="99"/>
      <c r="H57" s="99"/>
      <c r="I57" s="99"/>
      <c r="J57" s="99"/>
      <c r="K57" s="99"/>
    </row>
    <row r="58" spans="1:13" ht="12.75" customHeight="1" x14ac:dyDescent="0.25">
      <c r="A58" s="99" t="s">
        <v>183</v>
      </c>
      <c r="B58" s="157"/>
      <c r="C58" s="99"/>
      <c r="D58" s="99"/>
      <c r="E58" s="99"/>
      <c r="F58" s="99"/>
      <c r="G58" s="99"/>
      <c r="H58" s="99"/>
      <c r="I58" s="179"/>
      <c r="J58" s="179"/>
      <c r="K58" s="179"/>
    </row>
    <row r="59" spans="1:13" ht="12.75" customHeight="1" x14ac:dyDescent="0.25">
      <c r="A59" s="99" t="s">
        <v>184</v>
      </c>
      <c r="B59" s="157"/>
      <c r="C59" s="99"/>
      <c r="D59" s="99"/>
      <c r="E59" s="99"/>
      <c r="F59" s="99"/>
      <c r="G59" s="99"/>
      <c r="H59" s="99"/>
      <c r="I59" s="99"/>
      <c r="J59" s="99"/>
      <c r="K59" s="99"/>
    </row>
    <row r="60" spans="1:13" ht="12.75" customHeight="1" x14ac:dyDescent="0.25">
      <c r="A60" s="1209" t="s">
        <v>1101</v>
      </c>
      <c r="B60" s="1209"/>
      <c r="C60" s="1209"/>
      <c r="D60" s="1209"/>
      <c r="E60" s="1209"/>
      <c r="F60" s="1209"/>
      <c r="G60" s="1209"/>
      <c r="H60" s="1209"/>
      <c r="I60" s="1209"/>
      <c r="J60" s="1209"/>
      <c r="K60" s="1209"/>
    </row>
    <row r="61" spans="1:13" ht="12.75" customHeight="1" x14ac:dyDescent="0.25">
      <c r="A61" s="99" t="s">
        <v>800</v>
      </c>
      <c r="B61" s="93"/>
      <c r="C61" s="99"/>
      <c r="D61" s="99"/>
      <c r="E61" s="99"/>
      <c r="F61" s="99"/>
      <c r="G61" s="99"/>
      <c r="H61" s="99"/>
      <c r="I61" s="99"/>
      <c r="J61" s="99"/>
      <c r="K61" s="99"/>
    </row>
    <row r="62" spans="1:13" ht="12.75" customHeight="1" x14ac:dyDescent="0.25">
      <c r="A62" s="99" t="s">
        <v>185</v>
      </c>
      <c r="B62" s="93"/>
      <c r="C62" s="99"/>
      <c r="D62" s="99"/>
      <c r="E62" s="99"/>
      <c r="F62" s="99"/>
      <c r="G62" s="99"/>
      <c r="H62" s="99"/>
      <c r="I62" s="99"/>
      <c r="J62" s="99"/>
      <c r="K62" s="99"/>
    </row>
    <row r="63" spans="1:13" ht="24.95" customHeight="1" x14ac:dyDescent="0.25">
      <c r="A63" s="1209" t="s">
        <v>186</v>
      </c>
      <c r="B63" s="1209"/>
      <c r="C63" s="1209"/>
      <c r="D63" s="1209"/>
      <c r="E63" s="1209"/>
      <c r="F63" s="1209"/>
      <c r="G63" s="1209"/>
      <c r="H63" s="1209"/>
      <c r="I63" s="1209"/>
      <c r="J63" s="1209"/>
      <c r="K63" s="1209"/>
      <c r="L63" s="54"/>
      <c r="M63" s="54"/>
    </row>
    <row r="64" spans="1:13" ht="12.75" customHeight="1" x14ac:dyDescent="0.25">
      <c r="A64" s="99" t="s">
        <v>177</v>
      </c>
      <c r="B64" s="93"/>
      <c r="C64" s="99"/>
      <c r="D64" s="99"/>
      <c r="E64" s="99"/>
      <c r="F64" s="99"/>
      <c r="G64" s="99"/>
      <c r="H64" s="99"/>
      <c r="I64" s="99"/>
      <c r="J64" s="99"/>
      <c r="K64" s="99"/>
    </row>
    <row r="65" spans="1:11" ht="12.75" customHeight="1" x14ac:dyDescent="0.25">
      <c r="A65" s="99" t="s">
        <v>178</v>
      </c>
      <c r="B65" s="93"/>
      <c r="C65" s="99"/>
      <c r="D65" s="99"/>
      <c r="E65" s="99"/>
      <c r="F65" s="99"/>
      <c r="G65" s="99"/>
      <c r="H65" s="99"/>
      <c r="I65" s="99"/>
      <c r="J65" s="99"/>
      <c r="K65" s="99"/>
    </row>
    <row r="66" spans="1:11" ht="11.25" customHeight="1" x14ac:dyDescent="0.25"/>
    <row r="67" spans="1:11" ht="11.25" customHeight="1" x14ac:dyDescent="0.25"/>
    <row r="68" spans="1:11" ht="11.25" customHeight="1" x14ac:dyDescent="0.25"/>
    <row r="69" spans="1:11" ht="11.25" customHeight="1" x14ac:dyDescent="0.25"/>
    <row r="70" spans="1:11" ht="11.25" customHeight="1" x14ac:dyDescent="0.25"/>
    <row r="71" spans="1:11" ht="11.25" customHeight="1" x14ac:dyDescent="0.25"/>
    <row r="72" spans="1:11" ht="11.25" customHeight="1" x14ac:dyDescent="0.25"/>
    <row r="73" spans="1:11" ht="11.25" customHeight="1" x14ac:dyDescent="0.25"/>
    <row r="74" spans="1:11" ht="11.25" customHeight="1" x14ac:dyDescent="0.25"/>
    <row r="75" spans="1:11" ht="11.25" customHeight="1" x14ac:dyDescent="0.25"/>
    <row r="76" spans="1:11" ht="11.25" customHeight="1" x14ac:dyDescent="0.25"/>
    <row r="77" spans="1:11" ht="11.25" customHeight="1" x14ac:dyDescent="0.25"/>
    <row r="78" spans="1:11" ht="11.25" customHeight="1" x14ac:dyDescent="0.25"/>
    <row r="79" spans="1:11" ht="11.25" customHeight="1" x14ac:dyDescent="0.25"/>
    <row r="80" spans="1:11"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sheetData>
  <sheetProtection sheet="1" objects="1" scenarios="1"/>
  <mergeCells count="5">
    <mergeCell ref="A60:K60"/>
    <mergeCell ref="A63:K63"/>
    <mergeCell ref="C2:I2"/>
    <mergeCell ref="A2:A4"/>
    <mergeCell ref="B2:B4"/>
  </mergeCells>
  <phoneticPr fontId="3" type="noConversion"/>
  <printOptions horizontalCentered="1"/>
  <pageMargins left="0.37" right="0.16" top="0.77" bottom="0.61" header="0.51181102362204722" footer="0.38"/>
  <pageSetup paperSize="9" scale="7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1">
    <tabColor indexed="46"/>
  </sheetPr>
  <dimension ref="D2:Y36"/>
  <sheetViews>
    <sheetView showGridLines="0" workbookViewId="0"/>
  </sheetViews>
  <sheetFormatPr defaultRowHeight="12.75" x14ac:dyDescent="0.2"/>
  <cols>
    <col min="23" max="23" width="19.7109375" style="688" customWidth="1"/>
    <col min="24" max="25" width="9.140625" style="688" customWidth="1"/>
  </cols>
  <sheetData>
    <row r="2" spans="4:24" x14ac:dyDescent="0.2">
      <c r="D2">
        <v>2020</v>
      </c>
    </row>
    <row r="4" spans="4:24" x14ac:dyDescent="0.2">
      <c r="X4" s="714" t="s">
        <v>261</v>
      </c>
    </row>
    <row r="5" spans="4:24" x14ac:dyDescent="0.2">
      <c r="X5" s="714" t="s">
        <v>576</v>
      </c>
    </row>
    <row r="7" spans="4:24" x14ac:dyDescent="0.2">
      <c r="W7" s="714" t="s">
        <v>77</v>
      </c>
      <c r="X7" s="714" t="s">
        <v>76</v>
      </c>
    </row>
    <row r="8" spans="4:24" x14ac:dyDescent="0.2">
      <c r="X8" s="714" t="s">
        <v>78</v>
      </c>
    </row>
    <row r="10" spans="4:24" x14ac:dyDescent="0.2">
      <c r="W10" s="714" t="s">
        <v>26</v>
      </c>
      <c r="X10" s="1128" t="s">
        <v>2473</v>
      </c>
    </row>
    <row r="19" spans="23:24" ht="15.75" x14ac:dyDescent="0.25">
      <c r="W19" s="714" t="s">
        <v>79</v>
      </c>
      <c r="X19" s="837">
        <v>2008</v>
      </c>
    </row>
    <row r="20" spans="23:24" ht="15.75" x14ac:dyDescent="0.25">
      <c r="X20" s="837">
        <v>2009</v>
      </c>
    </row>
    <row r="21" spans="23:24" ht="15.75" x14ac:dyDescent="0.25">
      <c r="X21" s="837">
        <v>2010</v>
      </c>
    </row>
    <row r="22" spans="23:24" ht="15.75" x14ac:dyDescent="0.25">
      <c r="X22" s="837">
        <v>2011</v>
      </c>
    </row>
    <row r="23" spans="23:24" ht="15.75" x14ac:dyDescent="0.25">
      <c r="X23" s="837">
        <v>2012</v>
      </c>
    </row>
    <row r="24" spans="23:24" ht="15.75" x14ac:dyDescent="0.25">
      <c r="X24" s="837">
        <v>2013</v>
      </c>
    </row>
    <row r="25" spans="23:24" ht="15.75" x14ac:dyDescent="0.25">
      <c r="X25" s="837">
        <v>2014</v>
      </c>
    </row>
    <row r="26" spans="23:24" ht="15.75" x14ac:dyDescent="0.25">
      <c r="X26" s="837">
        <v>2017</v>
      </c>
    </row>
    <row r="27" spans="23:24" ht="15.75" x14ac:dyDescent="0.25">
      <c r="X27" s="837">
        <v>2018</v>
      </c>
    </row>
    <row r="28" spans="23:24" ht="15.75" x14ac:dyDescent="0.25">
      <c r="X28" s="837">
        <v>2019</v>
      </c>
    </row>
    <row r="29" spans="23:24" ht="15.75" x14ac:dyDescent="0.25">
      <c r="X29" s="837">
        <v>2020</v>
      </c>
    </row>
    <row r="30" spans="23:24" ht="15.75" x14ac:dyDescent="0.25">
      <c r="X30" s="837">
        <v>2021</v>
      </c>
    </row>
    <row r="31" spans="23:24" ht="15.75" x14ac:dyDescent="0.25">
      <c r="X31" s="837">
        <v>2022</v>
      </c>
    </row>
    <row r="32" spans="23:24" x14ac:dyDescent="0.2">
      <c r="X32" s="835"/>
    </row>
    <row r="33" spans="23:24" x14ac:dyDescent="0.2">
      <c r="W33" s="714" t="s">
        <v>80</v>
      </c>
      <c r="X33" s="835">
        <v>6</v>
      </c>
    </row>
    <row r="34" spans="23:24" x14ac:dyDescent="0.2">
      <c r="W34" s="714" t="s">
        <v>81</v>
      </c>
      <c r="X34" s="836">
        <f>INDEX(X19:X31,X33,1)</f>
        <v>2013</v>
      </c>
    </row>
    <row r="36" spans="23:24" x14ac:dyDescent="0.2">
      <c r="W36" s="714" t="s">
        <v>82</v>
      </c>
      <c r="X36" s="715" t="str">
        <f>MTREF&amp;"/"&amp;RIGHT(MTREF,2)+1</f>
        <v>2013/14</v>
      </c>
    </row>
  </sheetData>
  <sheetProtection sheet="1" objects="1" scenarios="1"/>
  <phoneticPr fontId="3" type="noConversion"/>
  <pageMargins left="0.75" right="0.75" top="1" bottom="1" header="0.5" footer="0.5"/>
  <pageSetup orientation="portrait" horizontalDpi="200" verticalDpi="200"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0">
    <tabColor rgb="FFFF0000"/>
    <pageSetUpPr fitToPage="1"/>
  </sheetPr>
  <dimension ref="A1:M71"/>
  <sheetViews>
    <sheetView showGridLines="0" workbookViewId="0">
      <pane xSplit="2" ySplit="5" topLeftCell="C6" activePane="bottomRight" state="frozen"/>
      <selection activeCell="M17" sqref="M17:M63"/>
      <selection pane="topRight" activeCell="M17" sqref="M17:M63"/>
      <selection pane="bottomLeft" activeCell="M17" sqref="M17:M63"/>
      <selection pane="bottomRight" activeCell="A51" sqref="A51"/>
    </sheetView>
  </sheetViews>
  <sheetFormatPr defaultRowHeight="12.75" x14ac:dyDescent="0.25"/>
  <cols>
    <col min="1" max="1" width="36.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57" t="str">
        <f>muni&amp;" - "&amp;ADJB10&amp;" - "&amp;Date</f>
        <v>Choose name from list - Supporting Table SB10 Adjustments Budget - transfers and grants made by the municipality - 23/01/2014</v>
      </c>
      <c r="B1" s="5"/>
      <c r="C1" s="58"/>
    </row>
    <row r="2" spans="1:13" ht="38.25" x14ac:dyDescent="0.25">
      <c r="A2" s="1213" t="str">
        <f>desc</f>
        <v>Description</v>
      </c>
      <c r="B2" s="1213" t="str">
        <f>head27</f>
        <v>Ref</v>
      </c>
      <c r="C2" s="1210" t="str">
        <f>Head2</f>
        <v>Budget Year 2013/14</v>
      </c>
      <c r="D2" s="1211"/>
      <c r="E2" s="1211"/>
      <c r="F2" s="1211"/>
      <c r="G2" s="1211"/>
      <c r="H2" s="1211"/>
      <c r="I2" s="1211"/>
      <c r="J2" s="1211"/>
      <c r="K2" s="1211"/>
      <c r="L2" s="103" t="str">
        <f>Head10</f>
        <v>Budget Year +1 2014/15</v>
      </c>
      <c r="M2" s="61" t="str">
        <f>Head11</f>
        <v>Budget Year +2 2015/16</v>
      </c>
    </row>
    <row r="3" spans="1:13" ht="25.5" x14ac:dyDescent="0.25">
      <c r="A3" s="1214"/>
      <c r="B3" s="1214"/>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3" x14ac:dyDescent="0.25">
      <c r="A4" s="1214"/>
      <c r="B4" s="1214"/>
      <c r="C4" s="65"/>
      <c r="D4" s="15">
        <v>6</v>
      </c>
      <c r="E4" s="15">
        <v>7</v>
      </c>
      <c r="F4" s="15">
        <v>8</v>
      </c>
      <c r="G4" s="15">
        <v>9</v>
      </c>
      <c r="H4" s="15">
        <v>10</v>
      </c>
      <c r="I4" s="15">
        <v>11</v>
      </c>
      <c r="J4" s="15">
        <v>12</v>
      </c>
      <c r="K4" s="15">
        <v>13</v>
      </c>
      <c r="L4" s="15"/>
      <c r="M4" s="17"/>
    </row>
    <row r="5" spans="1:13" x14ac:dyDescent="0.25">
      <c r="A5" s="66" t="s">
        <v>637</v>
      </c>
      <c r="B5" s="104"/>
      <c r="C5" s="67" t="s">
        <v>577</v>
      </c>
      <c r="D5" s="68" t="s">
        <v>578</v>
      </c>
      <c r="E5" s="68" t="s">
        <v>579</v>
      </c>
      <c r="F5" s="69" t="s">
        <v>580</v>
      </c>
      <c r="G5" s="69" t="s">
        <v>581</v>
      </c>
      <c r="H5" s="69" t="s">
        <v>582</v>
      </c>
      <c r="I5" s="70" t="s">
        <v>583</v>
      </c>
      <c r="J5" s="70" t="s">
        <v>584</v>
      </c>
      <c r="K5" s="70" t="s">
        <v>585</v>
      </c>
      <c r="L5" s="70"/>
      <c r="M5" s="71"/>
    </row>
    <row r="6" spans="1:13" ht="12.75" customHeight="1" x14ac:dyDescent="0.25">
      <c r="A6" s="125" t="s">
        <v>1601</v>
      </c>
      <c r="B6" s="73"/>
      <c r="C6" s="74"/>
      <c r="D6" s="75"/>
      <c r="E6" s="75"/>
      <c r="F6" s="75"/>
      <c r="G6" s="75"/>
      <c r="H6" s="75"/>
      <c r="I6" s="75"/>
      <c r="J6" s="75"/>
      <c r="K6" s="75"/>
      <c r="L6" s="75"/>
      <c r="M6" s="76"/>
    </row>
    <row r="7" spans="1:13" ht="12.75" customHeight="1" x14ac:dyDescent="0.25">
      <c r="A7" s="292" t="s">
        <v>159</v>
      </c>
      <c r="B7" s="73">
        <v>1</v>
      </c>
      <c r="C7" s="129"/>
      <c r="D7" s="109"/>
      <c r="E7" s="109"/>
      <c r="F7" s="109"/>
      <c r="G7" s="109"/>
      <c r="H7" s="109"/>
      <c r="I7" s="109"/>
      <c r="J7" s="75">
        <f>SUM(E7:I7)</f>
        <v>0</v>
      </c>
      <c r="K7" s="75">
        <f>IF(D7=0,C7+J7,D7+J7)</f>
        <v>0</v>
      </c>
      <c r="L7" s="109"/>
      <c r="M7" s="110"/>
    </row>
    <row r="8" spans="1:13" ht="12.75" customHeight="1" x14ac:dyDescent="0.25">
      <c r="A8" s="292" t="s">
        <v>159</v>
      </c>
      <c r="B8" s="73"/>
      <c r="C8" s="129"/>
      <c r="D8" s="109"/>
      <c r="E8" s="109"/>
      <c r="F8" s="109"/>
      <c r="G8" s="109"/>
      <c r="H8" s="109"/>
      <c r="I8" s="109"/>
      <c r="J8" s="75">
        <f>SUM(E8:I8)</f>
        <v>0</v>
      </c>
      <c r="K8" s="75">
        <f>IF(D8=0,C8+J8,D8+J8)</f>
        <v>0</v>
      </c>
      <c r="L8" s="109"/>
      <c r="M8" s="110"/>
    </row>
    <row r="9" spans="1:13" ht="12.75" customHeight="1" x14ac:dyDescent="0.25">
      <c r="A9" s="292" t="s">
        <v>159</v>
      </c>
      <c r="B9" s="73"/>
      <c r="C9" s="129"/>
      <c r="D9" s="109"/>
      <c r="E9" s="109"/>
      <c r="F9" s="109"/>
      <c r="G9" s="109"/>
      <c r="H9" s="109"/>
      <c r="I9" s="109"/>
      <c r="J9" s="75">
        <f>SUM(E9:I9)</f>
        <v>0</v>
      </c>
      <c r="K9" s="75">
        <f>IF(D9=0,C9+J9,D9+J9)</f>
        <v>0</v>
      </c>
      <c r="L9" s="109"/>
      <c r="M9" s="110"/>
    </row>
    <row r="10" spans="1:13" ht="12.75" customHeight="1" x14ac:dyDescent="0.25">
      <c r="A10" s="162" t="s">
        <v>187</v>
      </c>
      <c r="B10" s="79"/>
      <c r="C10" s="80">
        <f t="shared" ref="C10:M10" si="0">SUM(C7:C9)</f>
        <v>0</v>
      </c>
      <c r="D10" s="81">
        <f t="shared" si="0"/>
        <v>0</v>
      </c>
      <c r="E10" s="81">
        <f t="shared" si="0"/>
        <v>0</v>
      </c>
      <c r="F10" s="81">
        <f t="shared" si="0"/>
        <v>0</v>
      </c>
      <c r="G10" s="81">
        <f t="shared" si="0"/>
        <v>0</v>
      </c>
      <c r="H10" s="81">
        <f t="shared" si="0"/>
        <v>0</v>
      </c>
      <c r="I10" s="81">
        <f t="shared" si="0"/>
        <v>0</v>
      </c>
      <c r="J10" s="81">
        <f t="shared" si="0"/>
        <v>0</v>
      </c>
      <c r="K10" s="81">
        <f t="shared" si="0"/>
        <v>0</v>
      </c>
      <c r="L10" s="81">
        <f t="shared" si="0"/>
        <v>0</v>
      </c>
      <c r="M10" s="82">
        <f t="shared" si="0"/>
        <v>0</v>
      </c>
    </row>
    <row r="11" spans="1:13" ht="5.0999999999999996" customHeight="1" x14ac:dyDescent="0.25">
      <c r="A11" s="135"/>
      <c r="B11" s="73"/>
      <c r="C11" s="74"/>
      <c r="D11" s="75"/>
      <c r="E11" s="75"/>
      <c r="F11" s="75"/>
      <c r="G11" s="75"/>
      <c r="H11" s="75"/>
      <c r="I11" s="75"/>
      <c r="J11" s="75"/>
      <c r="K11" s="75"/>
      <c r="L11" s="75"/>
      <c r="M11" s="76"/>
    </row>
    <row r="12" spans="1:13" ht="12.75" customHeight="1" x14ac:dyDescent="0.25">
      <c r="A12" s="52" t="s">
        <v>1602</v>
      </c>
      <c r="B12" s="136"/>
      <c r="C12" s="74"/>
      <c r="D12" s="75"/>
      <c r="E12" s="75"/>
      <c r="F12" s="75"/>
      <c r="G12" s="75"/>
      <c r="H12" s="75"/>
      <c r="I12" s="75"/>
      <c r="J12" s="75"/>
      <c r="K12" s="75"/>
      <c r="L12" s="75"/>
      <c r="M12" s="76"/>
    </row>
    <row r="13" spans="1:13" ht="12.75" customHeight="1" x14ac:dyDescent="0.25">
      <c r="A13" s="292" t="s">
        <v>159</v>
      </c>
      <c r="B13" s="136">
        <v>2</v>
      </c>
      <c r="C13" s="129"/>
      <c r="D13" s="109"/>
      <c r="E13" s="109"/>
      <c r="F13" s="109"/>
      <c r="G13" s="109"/>
      <c r="H13" s="109"/>
      <c r="I13" s="109"/>
      <c r="J13" s="75">
        <f>SUM(E13:I13)</f>
        <v>0</v>
      </c>
      <c r="K13" s="75">
        <f>IF(D13=0,C13+J13,D13+J13)</f>
        <v>0</v>
      </c>
      <c r="L13" s="109"/>
      <c r="M13" s="110"/>
    </row>
    <row r="14" spans="1:13" ht="12.75" customHeight="1" x14ac:dyDescent="0.25">
      <c r="A14" s="292" t="s">
        <v>159</v>
      </c>
      <c r="B14" s="136"/>
      <c r="C14" s="129"/>
      <c r="D14" s="109"/>
      <c r="E14" s="109"/>
      <c r="F14" s="109"/>
      <c r="G14" s="109"/>
      <c r="H14" s="109"/>
      <c r="I14" s="109"/>
      <c r="J14" s="75">
        <f>SUM(E14:I14)</f>
        <v>0</v>
      </c>
      <c r="K14" s="75">
        <f>IF(D14=0,C14+J14,D14+J14)</f>
        <v>0</v>
      </c>
      <c r="L14" s="109"/>
      <c r="M14" s="110"/>
    </row>
    <row r="15" spans="1:13" ht="12.75" customHeight="1" x14ac:dyDescent="0.25">
      <c r="A15" s="292" t="s">
        <v>159</v>
      </c>
      <c r="B15" s="136"/>
      <c r="C15" s="129"/>
      <c r="D15" s="109"/>
      <c r="E15" s="109"/>
      <c r="F15" s="109"/>
      <c r="G15" s="109"/>
      <c r="H15" s="109"/>
      <c r="I15" s="109"/>
      <c r="J15" s="75">
        <f>SUM(E15:I15)</f>
        <v>0</v>
      </c>
      <c r="K15" s="75">
        <f>IF(D15=0,C15+J15,D15+J15)</f>
        <v>0</v>
      </c>
      <c r="L15" s="109"/>
      <c r="M15" s="110"/>
    </row>
    <row r="16" spans="1:13" ht="12.75" customHeight="1" x14ac:dyDescent="0.25">
      <c r="A16" s="162" t="s">
        <v>188</v>
      </c>
      <c r="B16" s="79"/>
      <c r="C16" s="80">
        <f t="shared" ref="C16:M16" si="1">SUM(C13:C15)</f>
        <v>0</v>
      </c>
      <c r="D16" s="81">
        <f t="shared" si="1"/>
        <v>0</v>
      </c>
      <c r="E16" s="81">
        <f t="shared" si="1"/>
        <v>0</v>
      </c>
      <c r="F16" s="81">
        <f t="shared" si="1"/>
        <v>0</v>
      </c>
      <c r="G16" s="81">
        <f t="shared" si="1"/>
        <v>0</v>
      </c>
      <c r="H16" s="81">
        <f t="shared" si="1"/>
        <v>0</v>
      </c>
      <c r="I16" s="81">
        <f t="shared" si="1"/>
        <v>0</v>
      </c>
      <c r="J16" s="81">
        <f t="shared" si="1"/>
        <v>0</v>
      </c>
      <c r="K16" s="81">
        <f t="shared" si="1"/>
        <v>0</v>
      </c>
      <c r="L16" s="81">
        <f t="shared" si="1"/>
        <v>0</v>
      </c>
      <c r="M16" s="82">
        <f t="shared" si="1"/>
        <v>0</v>
      </c>
    </row>
    <row r="17" spans="1:13" ht="5.0999999999999996" customHeight="1" x14ac:dyDescent="0.25">
      <c r="A17" s="51"/>
      <c r="B17" s="136"/>
      <c r="C17" s="74"/>
      <c r="D17" s="75"/>
      <c r="E17" s="75"/>
      <c r="F17" s="75"/>
      <c r="G17" s="75"/>
      <c r="H17" s="75"/>
      <c r="I17" s="75"/>
      <c r="J17" s="75"/>
      <c r="K17" s="75"/>
      <c r="L17" s="75"/>
      <c r="M17" s="76"/>
    </row>
    <row r="18" spans="1:13" ht="12.75" customHeight="1" x14ac:dyDescent="0.25">
      <c r="A18" s="52" t="s">
        <v>1603</v>
      </c>
      <c r="B18" s="136"/>
      <c r="C18" s="74"/>
      <c r="D18" s="75"/>
      <c r="E18" s="75"/>
      <c r="F18" s="75"/>
      <c r="G18" s="75"/>
      <c r="H18" s="75"/>
      <c r="I18" s="75"/>
      <c r="J18" s="75"/>
      <c r="K18" s="75"/>
      <c r="L18" s="75"/>
      <c r="M18" s="76"/>
    </row>
    <row r="19" spans="1:13" ht="12.75" customHeight="1" x14ac:dyDescent="0.25">
      <c r="A19" s="292" t="s">
        <v>159</v>
      </c>
      <c r="B19" s="136">
        <v>3</v>
      </c>
      <c r="C19" s="129"/>
      <c r="D19" s="109"/>
      <c r="E19" s="109"/>
      <c r="F19" s="109"/>
      <c r="G19" s="109"/>
      <c r="H19" s="109"/>
      <c r="I19" s="109"/>
      <c r="J19" s="75">
        <f>SUM(E19:I19)</f>
        <v>0</v>
      </c>
      <c r="K19" s="75">
        <f>IF(D19=0,C19+J19,D19+J19)</f>
        <v>0</v>
      </c>
      <c r="L19" s="109"/>
      <c r="M19" s="110"/>
    </row>
    <row r="20" spans="1:13" ht="12.75" customHeight="1" x14ac:dyDescent="0.25">
      <c r="A20" s="292" t="s">
        <v>159</v>
      </c>
      <c r="B20" s="136"/>
      <c r="C20" s="129"/>
      <c r="D20" s="109"/>
      <c r="E20" s="109"/>
      <c r="F20" s="109"/>
      <c r="G20" s="109"/>
      <c r="H20" s="109"/>
      <c r="I20" s="109"/>
      <c r="J20" s="75">
        <f>SUM(E20:I20)</f>
        <v>0</v>
      </c>
      <c r="K20" s="75">
        <f>IF(D20=0,C20+J20,D20+J20)</f>
        <v>0</v>
      </c>
      <c r="L20" s="109"/>
      <c r="M20" s="110"/>
    </row>
    <row r="21" spans="1:13" ht="12.75" customHeight="1" x14ac:dyDescent="0.25">
      <c r="A21" s="292" t="s">
        <v>159</v>
      </c>
      <c r="B21" s="136"/>
      <c r="C21" s="129"/>
      <c r="D21" s="109"/>
      <c r="E21" s="109"/>
      <c r="F21" s="109"/>
      <c r="G21" s="109"/>
      <c r="H21" s="109"/>
      <c r="I21" s="109"/>
      <c r="J21" s="75">
        <f>SUM(E21:I21)</f>
        <v>0</v>
      </c>
      <c r="K21" s="75">
        <f>IF(D21=0,C21+J21,D21+J21)</f>
        <v>0</v>
      </c>
      <c r="L21" s="109"/>
      <c r="M21" s="110"/>
    </row>
    <row r="22" spans="1:13" ht="12.75" customHeight="1" x14ac:dyDescent="0.25">
      <c r="A22" s="162" t="s">
        <v>189</v>
      </c>
      <c r="B22" s="79"/>
      <c r="C22" s="80">
        <f t="shared" ref="C22:M22" si="2">SUM(C19:C21)</f>
        <v>0</v>
      </c>
      <c r="D22" s="81">
        <f t="shared" si="2"/>
        <v>0</v>
      </c>
      <c r="E22" s="81">
        <f t="shared" si="2"/>
        <v>0</v>
      </c>
      <c r="F22" s="81">
        <f t="shared" si="2"/>
        <v>0</v>
      </c>
      <c r="G22" s="81">
        <f t="shared" si="2"/>
        <v>0</v>
      </c>
      <c r="H22" s="81">
        <f t="shared" si="2"/>
        <v>0</v>
      </c>
      <c r="I22" s="81">
        <f t="shared" si="2"/>
        <v>0</v>
      </c>
      <c r="J22" s="81">
        <f t="shared" si="2"/>
        <v>0</v>
      </c>
      <c r="K22" s="81">
        <f t="shared" si="2"/>
        <v>0</v>
      </c>
      <c r="L22" s="81">
        <f t="shared" si="2"/>
        <v>0</v>
      </c>
      <c r="M22" s="82">
        <f t="shared" si="2"/>
        <v>0</v>
      </c>
    </row>
    <row r="23" spans="1:13" ht="5.0999999999999996" customHeight="1" x14ac:dyDescent="0.25">
      <c r="A23" s="50"/>
      <c r="B23" s="136"/>
      <c r="C23" s="74"/>
      <c r="D23" s="75"/>
      <c r="E23" s="75"/>
      <c r="F23" s="75"/>
      <c r="G23" s="75"/>
      <c r="H23" s="75"/>
      <c r="I23" s="75"/>
      <c r="J23" s="75"/>
      <c r="K23" s="75"/>
      <c r="L23" s="75"/>
      <c r="M23" s="76"/>
    </row>
    <row r="24" spans="1:13" ht="12.75" customHeight="1" x14ac:dyDescent="0.25">
      <c r="A24" s="52" t="s">
        <v>1604</v>
      </c>
      <c r="B24" s="136"/>
      <c r="C24" s="74"/>
      <c r="D24" s="75"/>
      <c r="E24" s="75"/>
      <c r="F24" s="75"/>
      <c r="G24" s="75"/>
      <c r="H24" s="75"/>
      <c r="I24" s="75"/>
      <c r="J24" s="75"/>
      <c r="K24" s="75"/>
      <c r="L24" s="75"/>
      <c r="M24" s="76"/>
    </row>
    <row r="25" spans="1:13" ht="12.75" customHeight="1" x14ac:dyDescent="0.25">
      <c r="A25" s="292" t="s">
        <v>159</v>
      </c>
      <c r="B25" s="136">
        <v>4</v>
      </c>
      <c r="C25" s="129"/>
      <c r="D25" s="109"/>
      <c r="E25" s="109"/>
      <c r="F25" s="109"/>
      <c r="G25" s="109"/>
      <c r="H25" s="109"/>
      <c r="I25" s="109"/>
      <c r="J25" s="75">
        <f>SUM(E25:I25)</f>
        <v>0</v>
      </c>
      <c r="K25" s="75">
        <f>IF(D25=0,C25+J25,D25+J25)</f>
        <v>0</v>
      </c>
      <c r="L25" s="109"/>
      <c r="M25" s="110"/>
    </row>
    <row r="26" spans="1:13" ht="12.75" customHeight="1" x14ac:dyDescent="0.25">
      <c r="A26" s="292" t="s">
        <v>159</v>
      </c>
      <c r="B26" s="136"/>
      <c r="C26" s="129"/>
      <c r="D26" s="109"/>
      <c r="E26" s="109"/>
      <c r="F26" s="109"/>
      <c r="G26" s="109"/>
      <c r="H26" s="109"/>
      <c r="I26" s="109"/>
      <c r="J26" s="75">
        <f>SUM(E26:I26)</f>
        <v>0</v>
      </c>
      <c r="K26" s="75">
        <f>IF(D26=0,C26+J26,D26+J26)</f>
        <v>0</v>
      </c>
      <c r="L26" s="109"/>
      <c r="M26" s="110"/>
    </row>
    <row r="27" spans="1:13" ht="12.75" customHeight="1" x14ac:dyDescent="0.25">
      <c r="A27" s="292" t="s">
        <v>159</v>
      </c>
      <c r="B27" s="136"/>
      <c r="C27" s="129"/>
      <c r="D27" s="109"/>
      <c r="E27" s="109"/>
      <c r="F27" s="109"/>
      <c r="G27" s="109"/>
      <c r="H27" s="109"/>
      <c r="I27" s="109"/>
      <c r="J27" s="75">
        <f>SUM(E27:I27)</f>
        <v>0</v>
      </c>
      <c r="K27" s="75">
        <f>IF(D27=0,C27+J27,D27+J27)</f>
        <v>0</v>
      </c>
      <c r="L27" s="109"/>
      <c r="M27" s="110"/>
    </row>
    <row r="28" spans="1:13" ht="12.75" customHeight="1" x14ac:dyDescent="0.25">
      <c r="A28" s="162" t="s">
        <v>1605</v>
      </c>
      <c r="B28" s="79"/>
      <c r="C28" s="80">
        <f t="shared" ref="C28:M28" si="3">SUM(C25:C27)</f>
        <v>0</v>
      </c>
      <c r="D28" s="81">
        <f t="shared" si="3"/>
        <v>0</v>
      </c>
      <c r="E28" s="81">
        <f t="shared" si="3"/>
        <v>0</v>
      </c>
      <c r="F28" s="81">
        <f t="shared" si="3"/>
        <v>0</v>
      </c>
      <c r="G28" s="81">
        <f t="shared" si="3"/>
        <v>0</v>
      </c>
      <c r="H28" s="81">
        <f t="shared" si="3"/>
        <v>0</v>
      </c>
      <c r="I28" s="81">
        <f t="shared" si="3"/>
        <v>0</v>
      </c>
      <c r="J28" s="81">
        <f t="shared" si="3"/>
        <v>0</v>
      </c>
      <c r="K28" s="81">
        <f t="shared" si="3"/>
        <v>0</v>
      </c>
      <c r="L28" s="81">
        <f t="shared" si="3"/>
        <v>0</v>
      </c>
      <c r="M28" s="82">
        <f t="shared" si="3"/>
        <v>0</v>
      </c>
    </row>
    <row r="29" spans="1:13" ht="5.0999999999999996" customHeight="1" x14ac:dyDescent="0.25">
      <c r="A29" s="50"/>
      <c r="B29" s="136"/>
      <c r="C29" s="74"/>
      <c r="D29" s="75"/>
      <c r="E29" s="75"/>
      <c r="F29" s="75"/>
      <c r="G29" s="75"/>
      <c r="H29" s="75"/>
      <c r="I29" s="75"/>
      <c r="J29" s="75"/>
      <c r="K29" s="75"/>
      <c r="L29" s="75"/>
      <c r="M29" s="76"/>
    </row>
    <row r="30" spans="1:13" ht="12.75" customHeight="1" x14ac:dyDescent="0.25">
      <c r="A30" s="583" t="s">
        <v>1606</v>
      </c>
      <c r="B30" s="105">
        <v>5</v>
      </c>
      <c r="C30" s="149">
        <f t="shared" ref="C30:M30" si="4">C10+C16+C22+C28</f>
        <v>0</v>
      </c>
      <c r="D30" s="150">
        <f t="shared" si="4"/>
        <v>0</v>
      </c>
      <c r="E30" s="150">
        <f t="shared" si="4"/>
        <v>0</v>
      </c>
      <c r="F30" s="150">
        <f t="shared" si="4"/>
        <v>0</v>
      </c>
      <c r="G30" s="150">
        <f t="shared" si="4"/>
        <v>0</v>
      </c>
      <c r="H30" s="150">
        <f t="shared" si="4"/>
        <v>0</v>
      </c>
      <c r="I30" s="150">
        <f t="shared" si="4"/>
        <v>0</v>
      </c>
      <c r="J30" s="150">
        <f t="shared" si="4"/>
        <v>0</v>
      </c>
      <c r="K30" s="150">
        <f t="shared" si="4"/>
        <v>0</v>
      </c>
      <c r="L30" s="150">
        <f t="shared" si="4"/>
        <v>0</v>
      </c>
      <c r="M30" s="151">
        <f t="shared" si="4"/>
        <v>0</v>
      </c>
    </row>
    <row r="31" spans="1:13" ht="12.75" customHeight="1" x14ac:dyDescent="0.25">
      <c r="A31" s="1112"/>
      <c r="B31" s="1113"/>
      <c r="C31" s="1114"/>
      <c r="D31" s="1114"/>
      <c r="E31" s="1114"/>
      <c r="F31" s="1114"/>
      <c r="G31" s="1114"/>
      <c r="H31" s="1114"/>
      <c r="I31" s="1114"/>
      <c r="J31" s="1114"/>
      <c r="K31" s="1114"/>
      <c r="L31" s="1114"/>
      <c r="M31" s="1114"/>
    </row>
    <row r="32" spans="1:13" ht="12.75" customHeight="1" x14ac:dyDescent="0.25">
      <c r="A32" s="125" t="s">
        <v>1607</v>
      </c>
      <c r="B32" s="73"/>
      <c r="C32" s="74"/>
      <c r="D32" s="75"/>
      <c r="E32" s="75"/>
      <c r="F32" s="75"/>
      <c r="G32" s="75"/>
      <c r="H32" s="75"/>
      <c r="I32" s="75"/>
      <c r="J32" s="75"/>
      <c r="K32" s="75"/>
      <c r="L32" s="75"/>
      <c r="M32" s="76"/>
    </row>
    <row r="33" spans="1:13" ht="12.75" customHeight="1" x14ac:dyDescent="0.25">
      <c r="A33" s="292" t="s">
        <v>159</v>
      </c>
      <c r="B33" s="73">
        <v>1</v>
      </c>
      <c r="C33" s="129"/>
      <c r="D33" s="109"/>
      <c r="E33" s="109"/>
      <c r="F33" s="109"/>
      <c r="G33" s="109"/>
      <c r="H33" s="109"/>
      <c r="I33" s="109"/>
      <c r="J33" s="75">
        <f>SUM(E33:I33)</f>
        <v>0</v>
      </c>
      <c r="K33" s="75">
        <f>IF(D33=0,C33+J33,D33+J33)</f>
        <v>0</v>
      </c>
      <c r="L33" s="109"/>
      <c r="M33" s="110"/>
    </row>
    <row r="34" spans="1:13" ht="12.75" customHeight="1" x14ac:dyDescent="0.25">
      <c r="A34" s="292" t="s">
        <v>159</v>
      </c>
      <c r="B34" s="73"/>
      <c r="C34" s="129"/>
      <c r="D34" s="109"/>
      <c r="E34" s="109"/>
      <c r="F34" s="109"/>
      <c r="G34" s="109"/>
      <c r="H34" s="109"/>
      <c r="I34" s="109"/>
      <c r="J34" s="75">
        <f>SUM(E34:I34)</f>
        <v>0</v>
      </c>
      <c r="K34" s="75">
        <f>IF(D34=0,C34+J34,D34+J34)</f>
        <v>0</v>
      </c>
      <c r="L34" s="109"/>
      <c r="M34" s="110"/>
    </row>
    <row r="35" spans="1:13" ht="12.75" customHeight="1" x14ac:dyDescent="0.25">
      <c r="A35" s="292" t="s">
        <v>159</v>
      </c>
      <c r="B35" s="73"/>
      <c r="C35" s="129"/>
      <c r="D35" s="109"/>
      <c r="E35" s="109"/>
      <c r="F35" s="109"/>
      <c r="G35" s="109"/>
      <c r="H35" s="109"/>
      <c r="I35" s="109"/>
      <c r="J35" s="75">
        <f>SUM(E35:I35)</f>
        <v>0</v>
      </c>
      <c r="K35" s="75">
        <f>IF(D35=0,C35+J35,D35+J35)</f>
        <v>0</v>
      </c>
      <c r="L35" s="109"/>
      <c r="M35" s="110"/>
    </row>
    <row r="36" spans="1:13" ht="12.75" customHeight="1" x14ac:dyDescent="0.25">
      <c r="A36" s="162" t="s">
        <v>187</v>
      </c>
      <c r="B36" s="79"/>
      <c r="C36" s="80">
        <f t="shared" ref="C36:M36" si="5">SUM(C33:C35)</f>
        <v>0</v>
      </c>
      <c r="D36" s="81">
        <f t="shared" si="5"/>
        <v>0</v>
      </c>
      <c r="E36" s="81">
        <f t="shared" si="5"/>
        <v>0</v>
      </c>
      <c r="F36" s="81">
        <f t="shared" si="5"/>
        <v>0</v>
      </c>
      <c r="G36" s="81">
        <f t="shared" si="5"/>
        <v>0</v>
      </c>
      <c r="H36" s="81">
        <f t="shared" si="5"/>
        <v>0</v>
      </c>
      <c r="I36" s="81">
        <f t="shared" si="5"/>
        <v>0</v>
      </c>
      <c r="J36" s="81">
        <f t="shared" si="5"/>
        <v>0</v>
      </c>
      <c r="K36" s="81">
        <f t="shared" si="5"/>
        <v>0</v>
      </c>
      <c r="L36" s="81">
        <f t="shared" si="5"/>
        <v>0</v>
      </c>
      <c r="M36" s="82">
        <f t="shared" si="5"/>
        <v>0</v>
      </c>
    </row>
    <row r="37" spans="1:13" ht="12.75" customHeight="1" x14ac:dyDescent="0.25">
      <c r="A37" s="135"/>
      <c r="B37" s="73"/>
      <c r="C37" s="74"/>
      <c r="D37" s="75"/>
      <c r="E37" s="75"/>
      <c r="F37" s="75"/>
      <c r="G37" s="75"/>
      <c r="H37" s="75"/>
      <c r="I37" s="75"/>
      <c r="J37" s="75"/>
      <c r="K37" s="75"/>
      <c r="L37" s="75"/>
      <c r="M37" s="76"/>
    </row>
    <row r="38" spans="1:13" ht="24.95" customHeight="1" x14ac:dyDescent="0.25">
      <c r="A38" s="52" t="s">
        <v>1608</v>
      </c>
      <c r="B38" s="136"/>
      <c r="C38" s="74"/>
      <c r="D38" s="75"/>
      <c r="E38" s="75"/>
      <c r="F38" s="75"/>
      <c r="G38" s="75"/>
      <c r="H38" s="75"/>
      <c r="I38" s="75"/>
      <c r="J38" s="75"/>
      <c r="K38" s="75"/>
      <c r="L38" s="75"/>
      <c r="M38" s="76"/>
    </row>
    <row r="39" spans="1:13" ht="12.75" customHeight="1" x14ac:dyDescent="0.25">
      <c r="A39" s="292" t="s">
        <v>159</v>
      </c>
      <c r="B39" s="136">
        <v>2</v>
      </c>
      <c r="C39" s="129"/>
      <c r="D39" s="109"/>
      <c r="E39" s="109"/>
      <c r="F39" s="109"/>
      <c r="G39" s="109"/>
      <c r="H39" s="109"/>
      <c r="I39" s="109"/>
      <c r="J39" s="75">
        <f>SUM(E39:I39)</f>
        <v>0</v>
      </c>
      <c r="K39" s="75">
        <f>IF(D39=0,C39+J39,D39+J39)</f>
        <v>0</v>
      </c>
      <c r="L39" s="109"/>
      <c r="M39" s="110"/>
    </row>
    <row r="40" spans="1:13" ht="12.75" customHeight="1" x14ac:dyDescent="0.25">
      <c r="A40" s="292" t="s">
        <v>159</v>
      </c>
      <c r="B40" s="136"/>
      <c r="C40" s="129"/>
      <c r="D40" s="109"/>
      <c r="E40" s="109"/>
      <c r="F40" s="109"/>
      <c r="G40" s="109"/>
      <c r="H40" s="109"/>
      <c r="I40" s="109"/>
      <c r="J40" s="75">
        <f>SUM(E40:I40)</f>
        <v>0</v>
      </c>
      <c r="K40" s="75">
        <f>IF(D40=0,C40+J40,D40+J40)</f>
        <v>0</v>
      </c>
      <c r="L40" s="109"/>
      <c r="M40" s="110"/>
    </row>
    <row r="41" spans="1:13" ht="12.75" customHeight="1" x14ac:dyDescent="0.25">
      <c r="A41" s="292" t="s">
        <v>159</v>
      </c>
      <c r="B41" s="136"/>
      <c r="C41" s="129"/>
      <c r="D41" s="109"/>
      <c r="E41" s="109"/>
      <c r="F41" s="109"/>
      <c r="G41" s="109"/>
      <c r="H41" s="109"/>
      <c r="I41" s="109"/>
      <c r="J41" s="75">
        <f>SUM(E41:I41)</f>
        <v>0</v>
      </c>
      <c r="K41" s="75">
        <f>IF(D41=0,C41+J41,D41+J41)</f>
        <v>0</v>
      </c>
      <c r="L41" s="109"/>
      <c r="M41" s="110"/>
    </row>
    <row r="42" spans="1:13" ht="24.95" customHeight="1" x14ac:dyDescent="0.25">
      <c r="A42" s="162" t="s">
        <v>188</v>
      </c>
      <c r="B42" s="79"/>
      <c r="C42" s="80">
        <f t="shared" ref="C42:M42" si="6">SUM(C39:C41)</f>
        <v>0</v>
      </c>
      <c r="D42" s="81">
        <f t="shared" si="6"/>
        <v>0</v>
      </c>
      <c r="E42" s="81">
        <f t="shared" si="6"/>
        <v>0</v>
      </c>
      <c r="F42" s="81">
        <f t="shared" si="6"/>
        <v>0</v>
      </c>
      <c r="G42" s="81">
        <f t="shared" si="6"/>
        <v>0</v>
      </c>
      <c r="H42" s="81">
        <f t="shared" si="6"/>
        <v>0</v>
      </c>
      <c r="I42" s="81">
        <f t="shared" si="6"/>
        <v>0</v>
      </c>
      <c r="J42" s="81">
        <f t="shared" si="6"/>
        <v>0</v>
      </c>
      <c r="K42" s="81">
        <f t="shared" si="6"/>
        <v>0</v>
      </c>
      <c r="L42" s="81">
        <f t="shared" si="6"/>
        <v>0</v>
      </c>
      <c r="M42" s="82">
        <f t="shared" si="6"/>
        <v>0</v>
      </c>
    </row>
    <row r="43" spans="1:13" ht="12.75" customHeight="1" x14ac:dyDescent="0.25">
      <c r="A43" s="51"/>
      <c r="B43" s="136"/>
      <c r="C43" s="74"/>
      <c r="D43" s="75"/>
      <c r="E43" s="75"/>
      <c r="F43" s="75"/>
      <c r="G43" s="75"/>
      <c r="H43" s="75"/>
      <c r="I43" s="75"/>
      <c r="J43" s="75"/>
      <c r="K43" s="75"/>
      <c r="L43" s="75"/>
      <c r="M43" s="76"/>
    </row>
    <row r="44" spans="1:13" ht="12.75" customHeight="1" x14ac:dyDescent="0.25">
      <c r="A44" s="52" t="s">
        <v>1609</v>
      </c>
      <c r="B44" s="136"/>
      <c r="C44" s="74"/>
      <c r="D44" s="75"/>
      <c r="E44" s="75"/>
      <c r="F44" s="75"/>
      <c r="G44" s="75"/>
      <c r="H44" s="75"/>
      <c r="I44" s="75"/>
      <c r="J44" s="75"/>
      <c r="K44" s="75"/>
      <c r="L44" s="75"/>
      <c r="M44" s="76"/>
    </row>
    <row r="45" spans="1:13" ht="11.25" customHeight="1" x14ac:dyDescent="0.25">
      <c r="A45" s="292" t="s">
        <v>159</v>
      </c>
      <c r="B45" s="136">
        <v>3</v>
      </c>
      <c r="C45" s="129"/>
      <c r="D45" s="109"/>
      <c r="E45" s="109"/>
      <c r="F45" s="109"/>
      <c r="G45" s="109"/>
      <c r="H45" s="109"/>
      <c r="I45" s="109"/>
      <c r="J45" s="75">
        <f>SUM(E45:I45)</f>
        <v>0</v>
      </c>
      <c r="K45" s="75">
        <f>IF(D45=0,C45+J45,D45+J45)</f>
        <v>0</v>
      </c>
      <c r="L45" s="109"/>
      <c r="M45" s="110"/>
    </row>
    <row r="46" spans="1:13" ht="11.25" customHeight="1" x14ac:dyDescent="0.25">
      <c r="A46" s="292" t="s">
        <v>159</v>
      </c>
      <c r="B46" s="136"/>
      <c r="C46" s="129"/>
      <c r="D46" s="109"/>
      <c r="E46" s="109"/>
      <c r="F46" s="109"/>
      <c r="G46" s="109"/>
      <c r="H46" s="109"/>
      <c r="I46" s="109"/>
      <c r="J46" s="75">
        <f>SUM(E46:I46)</f>
        <v>0</v>
      </c>
      <c r="K46" s="75">
        <f>IF(D46=0,C46+J46,D46+J46)</f>
        <v>0</v>
      </c>
      <c r="L46" s="109"/>
      <c r="M46" s="110"/>
    </row>
    <row r="47" spans="1:13" ht="11.25" customHeight="1" x14ac:dyDescent="0.25">
      <c r="A47" s="292" t="s">
        <v>159</v>
      </c>
      <c r="B47" s="136"/>
      <c r="C47" s="129"/>
      <c r="D47" s="109"/>
      <c r="E47" s="109"/>
      <c r="F47" s="109"/>
      <c r="G47" s="109"/>
      <c r="H47" s="109"/>
      <c r="I47" s="109"/>
      <c r="J47" s="75">
        <f>SUM(E47:I47)</f>
        <v>0</v>
      </c>
      <c r="K47" s="75">
        <f>IF(D47=0,C47+J47,D47+J47)</f>
        <v>0</v>
      </c>
      <c r="L47" s="109"/>
      <c r="M47" s="110"/>
    </row>
    <row r="48" spans="1:13" ht="11.25" customHeight="1" x14ac:dyDescent="0.25">
      <c r="A48" s="162" t="s">
        <v>189</v>
      </c>
      <c r="B48" s="79"/>
      <c r="C48" s="80">
        <f t="shared" ref="C48:M48" si="7">SUM(C45:C47)</f>
        <v>0</v>
      </c>
      <c r="D48" s="81">
        <f t="shared" si="7"/>
        <v>0</v>
      </c>
      <c r="E48" s="81">
        <f t="shared" si="7"/>
        <v>0</v>
      </c>
      <c r="F48" s="81">
        <f t="shared" si="7"/>
        <v>0</v>
      </c>
      <c r="G48" s="81">
        <f t="shared" si="7"/>
        <v>0</v>
      </c>
      <c r="H48" s="81">
        <f t="shared" si="7"/>
        <v>0</v>
      </c>
      <c r="I48" s="81">
        <f t="shared" si="7"/>
        <v>0</v>
      </c>
      <c r="J48" s="81">
        <f t="shared" si="7"/>
        <v>0</v>
      </c>
      <c r="K48" s="81">
        <f t="shared" si="7"/>
        <v>0</v>
      </c>
      <c r="L48" s="81">
        <f t="shared" si="7"/>
        <v>0</v>
      </c>
      <c r="M48" s="82">
        <f t="shared" si="7"/>
        <v>0</v>
      </c>
    </row>
    <row r="49" spans="1:13" ht="11.25" customHeight="1" x14ac:dyDescent="0.25">
      <c r="A49" s="50"/>
      <c r="B49" s="136"/>
      <c r="C49" s="74"/>
      <c r="D49" s="75"/>
      <c r="E49" s="75"/>
      <c r="F49" s="75"/>
      <c r="G49" s="75"/>
      <c r="H49" s="75"/>
      <c r="I49" s="75"/>
      <c r="J49" s="75"/>
      <c r="K49" s="75"/>
      <c r="L49" s="75"/>
      <c r="M49" s="76"/>
    </row>
    <row r="50" spans="1:13" ht="11.25" customHeight="1" x14ac:dyDescent="0.25">
      <c r="A50" s="52" t="s">
        <v>1610</v>
      </c>
      <c r="B50" s="136"/>
      <c r="C50" s="74"/>
      <c r="D50" s="75"/>
      <c r="E50" s="75"/>
      <c r="F50" s="75"/>
      <c r="G50" s="75"/>
      <c r="H50" s="75"/>
      <c r="I50" s="75"/>
      <c r="J50" s="75"/>
      <c r="K50" s="75"/>
      <c r="L50" s="75"/>
      <c r="M50" s="76"/>
    </row>
    <row r="51" spans="1:13" ht="11.25" customHeight="1" x14ac:dyDescent="0.25">
      <c r="A51" s="292" t="s">
        <v>159</v>
      </c>
      <c r="B51" s="136">
        <v>4</v>
      </c>
      <c r="C51" s="129"/>
      <c r="D51" s="109"/>
      <c r="E51" s="109"/>
      <c r="F51" s="109"/>
      <c r="G51" s="109"/>
      <c r="H51" s="109"/>
      <c r="I51" s="109"/>
      <c r="J51" s="75">
        <f>SUM(E51:I51)</f>
        <v>0</v>
      </c>
      <c r="K51" s="75">
        <f>IF(D51=0,C51+J51,D51+J51)</f>
        <v>0</v>
      </c>
      <c r="L51" s="109"/>
      <c r="M51" s="110"/>
    </row>
    <row r="52" spans="1:13" ht="11.25" customHeight="1" x14ac:dyDescent="0.25">
      <c r="A52" s="292" t="s">
        <v>159</v>
      </c>
      <c r="B52" s="136"/>
      <c r="C52" s="129"/>
      <c r="D52" s="109"/>
      <c r="E52" s="109"/>
      <c r="F52" s="109"/>
      <c r="G52" s="109"/>
      <c r="H52" s="109"/>
      <c r="I52" s="109"/>
      <c r="J52" s="75">
        <f>SUM(E52:I52)</f>
        <v>0</v>
      </c>
      <c r="K52" s="75">
        <f>IF(D52=0,C52+J52,D52+J52)</f>
        <v>0</v>
      </c>
      <c r="L52" s="109"/>
      <c r="M52" s="110"/>
    </row>
    <row r="53" spans="1:13" ht="11.25" customHeight="1" x14ac:dyDescent="0.25">
      <c r="A53" s="292" t="s">
        <v>159</v>
      </c>
      <c r="B53" s="136"/>
      <c r="C53" s="129"/>
      <c r="D53" s="109"/>
      <c r="E53" s="109"/>
      <c r="F53" s="109"/>
      <c r="G53" s="109"/>
      <c r="H53" s="109"/>
      <c r="I53" s="109"/>
      <c r="J53" s="75">
        <f>SUM(E53:I53)</f>
        <v>0</v>
      </c>
      <c r="K53" s="75">
        <f>IF(D53=0,C53+J53,D53+J53)</f>
        <v>0</v>
      </c>
      <c r="L53" s="109"/>
      <c r="M53" s="110"/>
    </row>
    <row r="54" spans="1:13" ht="23.25" customHeight="1" x14ac:dyDescent="0.25">
      <c r="A54" s="1115" t="s">
        <v>1611</v>
      </c>
      <c r="B54" s="79"/>
      <c r="C54" s="80">
        <f t="shared" ref="C54:M54" si="8">SUM(C51:C53)</f>
        <v>0</v>
      </c>
      <c r="D54" s="81">
        <f t="shared" si="8"/>
        <v>0</v>
      </c>
      <c r="E54" s="81">
        <f t="shared" si="8"/>
        <v>0</v>
      </c>
      <c r="F54" s="81">
        <f t="shared" si="8"/>
        <v>0</v>
      </c>
      <c r="G54" s="81">
        <f t="shared" si="8"/>
        <v>0</v>
      </c>
      <c r="H54" s="81">
        <f t="shared" si="8"/>
        <v>0</v>
      </c>
      <c r="I54" s="81">
        <f t="shared" si="8"/>
        <v>0</v>
      </c>
      <c r="J54" s="81">
        <f t="shared" si="8"/>
        <v>0</v>
      </c>
      <c r="K54" s="81">
        <f t="shared" si="8"/>
        <v>0</v>
      </c>
      <c r="L54" s="81">
        <f t="shared" si="8"/>
        <v>0</v>
      </c>
      <c r="M54" s="82">
        <f t="shared" si="8"/>
        <v>0</v>
      </c>
    </row>
    <row r="55" spans="1:13" ht="11.25" customHeight="1" x14ac:dyDescent="0.25">
      <c r="A55" s="50"/>
      <c r="B55" s="136"/>
      <c r="C55" s="74"/>
      <c r="D55" s="75"/>
      <c r="E55" s="75"/>
      <c r="F55" s="75"/>
      <c r="G55" s="75"/>
      <c r="H55" s="75"/>
      <c r="I55" s="75"/>
      <c r="J55" s="75"/>
      <c r="K55" s="75"/>
      <c r="L55" s="75"/>
      <c r="M55" s="76"/>
    </row>
    <row r="56" spans="1:13" ht="11.25" customHeight="1" x14ac:dyDescent="0.25">
      <c r="A56" s="1116" t="s">
        <v>1612</v>
      </c>
      <c r="B56" s="1117">
        <v>5</v>
      </c>
      <c r="C56" s="1118">
        <f t="shared" ref="C56:M56" si="9">C35+C41+C47+C53</f>
        <v>0</v>
      </c>
      <c r="D56" s="791">
        <f t="shared" si="9"/>
        <v>0</v>
      </c>
      <c r="E56" s="791">
        <f t="shared" si="9"/>
        <v>0</v>
      </c>
      <c r="F56" s="791">
        <f t="shared" si="9"/>
        <v>0</v>
      </c>
      <c r="G56" s="791">
        <f t="shared" si="9"/>
        <v>0</v>
      </c>
      <c r="H56" s="791">
        <f t="shared" si="9"/>
        <v>0</v>
      </c>
      <c r="I56" s="791">
        <f t="shared" si="9"/>
        <v>0</v>
      </c>
      <c r="J56" s="791">
        <f t="shared" si="9"/>
        <v>0</v>
      </c>
      <c r="K56" s="791">
        <f t="shared" si="9"/>
        <v>0</v>
      </c>
      <c r="L56" s="791">
        <f t="shared" si="9"/>
        <v>0</v>
      </c>
      <c r="M56" s="793">
        <f t="shared" si="9"/>
        <v>0</v>
      </c>
    </row>
    <row r="57" spans="1:13" ht="11.25" customHeight="1" x14ac:dyDescent="0.25">
      <c r="A57" s="154" t="s">
        <v>1613</v>
      </c>
      <c r="B57" s="155"/>
      <c r="C57" s="156">
        <f>C30+C56</f>
        <v>0</v>
      </c>
      <c r="D57" s="116">
        <f t="shared" ref="D57:M57" si="10">D30+D56</f>
        <v>0</v>
      </c>
      <c r="E57" s="116">
        <f t="shared" si="10"/>
        <v>0</v>
      </c>
      <c r="F57" s="116">
        <f t="shared" si="10"/>
        <v>0</v>
      </c>
      <c r="G57" s="116">
        <f t="shared" si="10"/>
        <v>0</v>
      </c>
      <c r="H57" s="116">
        <f t="shared" si="10"/>
        <v>0</v>
      </c>
      <c r="I57" s="116">
        <f t="shared" si="10"/>
        <v>0</v>
      </c>
      <c r="J57" s="116">
        <f t="shared" si="10"/>
        <v>0</v>
      </c>
      <c r="K57" s="116">
        <f t="shared" si="10"/>
        <v>0</v>
      </c>
      <c r="L57" s="116">
        <f t="shared" si="10"/>
        <v>0</v>
      </c>
      <c r="M57" s="117">
        <f t="shared" si="10"/>
        <v>0</v>
      </c>
    </row>
    <row r="58" spans="1:13" ht="11.25" customHeight="1" x14ac:dyDescent="0.25">
      <c r="A58" s="157" t="str">
        <f>head27a</f>
        <v>References</v>
      </c>
      <c r="B58" s="93"/>
      <c r="C58" s="96"/>
      <c r="D58" s="96"/>
      <c r="E58" s="96"/>
      <c r="F58" s="96"/>
      <c r="G58" s="96"/>
      <c r="H58" s="96"/>
      <c r="I58" s="96"/>
      <c r="J58" s="96"/>
      <c r="K58" s="96"/>
      <c r="L58" s="96"/>
      <c r="M58" s="96"/>
    </row>
    <row r="59" spans="1:13" ht="11.25" customHeight="1" x14ac:dyDescent="0.25">
      <c r="A59" s="97" t="s">
        <v>190</v>
      </c>
      <c r="B59" s="93"/>
      <c r="C59" s="99"/>
      <c r="D59" s="99"/>
      <c r="E59" s="99"/>
      <c r="F59" s="99"/>
      <c r="G59" s="99"/>
      <c r="H59" s="99"/>
      <c r="I59" s="99"/>
      <c r="J59" s="99"/>
      <c r="K59" s="99"/>
      <c r="L59" s="99"/>
      <c r="M59" s="99"/>
    </row>
    <row r="60" spans="1:13" ht="11.25" customHeight="1" x14ac:dyDescent="0.25">
      <c r="A60" s="97" t="s">
        <v>191</v>
      </c>
      <c r="B60" s="93"/>
      <c r="C60" s="99"/>
      <c r="D60" s="99"/>
      <c r="E60" s="99"/>
      <c r="F60" s="99"/>
      <c r="G60" s="99"/>
      <c r="H60" s="99"/>
      <c r="I60" s="99"/>
      <c r="J60" s="99"/>
      <c r="K60" s="99"/>
      <c r="L60" s="99"/>
      <c r="M60" s="99"/>
    </row>
    <row r="61" spans="1:13" ht="11.25" customHeight="1" x14ac:dyDescent="0.25">
      <c r="A61" s="97" t="s">
        <v>192</v>
      </c>
      <c r="B61" s="93"/>
      <c r="C61" s="99"/>
      <c r="D61" s="99"/>
      <c r="E61" s="99"/>
      <c r="F61" s="99"/>
      <c r="G61" s="99"/>
      <c r="H61" s="99"/>
      <c r="I61" s="99"/>
      <c r="J61" s="99"/>
      <c r="K61" s="99"/>
      <c r="L61" s="99"/>
      <c r="M61" s="99"/>
    </row>
    <row r="62" spans="1:13" ht="11.25" customHeight="1" x14ac:dyDescent="0.25">
      <c r="A62" s="97" t="s">
        <v>193</v>
      </c>
      <c r="B62" s="93"/>
      <c r="C62" s="99"/>
      <c r="D62" s="99"/>
      <c r="E62" s="99"/>
      <c r="F62" s="99"/>
      <c r="G62" s="99"/>
      <c r="H62" s="99"/>
      <c r="I62" s="99"/>
      <c r="J62" s="99"/>
      <c r="K62" s="99"/>
      <c r="L62" s="99"/>
      <c r="M62" s="99"/>
    </row>
    <row r="63" spans="1:13" ht="11.25" customHeight="1" x14ac:dyDescent="0.25">
      <c r="A63" s="97" t="s">
        <v>194</v>
      </c>
      <c r="B63" s="93"/>
      <c r="C63" s="99"/>
      <c r="D63" s="99"/>
      <c r="E63" s="99"/>
      <c r="F63" s="99"/>
      <c r="G63" s="99"/>
      <c r="H63" s="99"/>
      <c r="I63" s="99"/>
      <c r="J63" s="99"/>
      <c r="K63" s="99"/>
      <c r="L63" s="99"/>
      <c r="M63" s="99"/>
    </row>
    <row r="64" spans="1:13" ht="11.25" customHeight="1" x14ac:dyDescent="0.25">
      <c r="A64" s="98" t="s">
        <v>164</v>
      </c>
      <c r="B64" s="98"/>
      <c r="C64" s="98"/>
      <c r="D64" s="98"/>
      <c r="E64" s="98"/>
      <c r="F64" s="98"/>
      <c r="G64" s="98"/>
      <c r="H64" s="98"/>
      <c r="I64" s="98"/>
      <c r="J64" s="98"/>
      <c r="K64" s="98"/>
      <c r="L64" s="98"/>
      <c r="M64" s="98"/>
    </row>
    <row r="65" spans="1:13" ht="11.25" customHeight="1" x14ac:dyDescent="0.25">
      <c r="A65" s="98" t="s">
        <v>1340</v>
      </c>
      <c r="B65" s="98"/>
      <c r="C65" s="98"/>
      <c r="D65" s="98"/>
      <c r="E65" s="98"/>
      <c r="F65" s="98"/>
      <c r="G65" s="98"/>
      <c r="H65" s="98"/>
      <c r="I65" s="98"/>
      <c r="J65" s="98"/>
      <c r="K65" s="98"/>
      <c r="L65" s="98"/>
      <c r="M65" s="98"/>
    </row>
    <row r="66" spans="1:13" ht="11.25" customHeight="1" x14ac:dyDescent="0.25">
      <c r="A66" s="98" t="s">
        <v>1341</v>
      </c>
      <c r="B66" s="98"/>
      <c r="C66" s="98"/>
      <c r="D66" s="98"/>
      <c r="E66" s="98"/>
      <c r="F66" s="98"/>
      <c r="G66" s="98"/>
      <c r="H66" s="98"/>
      <c r="I66" s="98"/>
      <c r="J66" s="98"/>
      <c r="K66" s="98"/>
      <c r="L66" s="98"/>
      <c r="M66" s="98"/>
    </row>
    <row r="67" spans="1:13" ht="25.5" x14ac:dyDescent="0.25">
      <c r="A67" s="98" t="s">
        <v>1342</v>
      </c>
      <c r="B67" s="98"/>
      <c r="C67" s="98"/>
      <c r="D67" s="98"/>
      <c r="E67" s="98"/>
      <c r="F67" s="98"/>
      <c r="G67" s="98"/>
      <c r="H67" s="98"/>
      <c r="I67" s="98"/>
      <c r="J67" s="98"/>
      <c r="K67" s="98"/>
      <c r="L67" s="98"/>
      <c r="M67" s="98"/>
    </row>
    <row r="68" spans="1:13" x14ac:dyDescent="0.25">
      <c r="A68" s="99" t="s">
        <v>1343</v>
      </c>
      <c r="B68" s="93"/>
      <c r="C68" s="96"/>
      <c r="D68" s="96"/>
      <c r="E68" s="96"/>
      <c r="F68" s="96"/>
      <c r="G68" s="96"/>
      <c r="H68" s="96"/>
      <c r="I68" s="96"/>
      <c r="J68" s="96"/>
      <c r="K68" s="96"/>
      <c r="L68" s="96"/>
      <c r="M68" s="96"/>
    </row>
    <row r="69" spans="1:13" ht="63.75" x14ac:dyDescent="0.25">
      <c r="A69" s="98" t="s">
        <v>1356</v>
      </c>
      <c r="B69" s="98"/>
      <c r="C69" s="98"/>
      <c r="D69" s="98"/>
      <c r="E69" s="98"/>
      <c r="F69" s="98"/>
      <c r="G69" s="98"/>
      <c r="H69" s="98"/>
      <c r="I69" s="98"/>
      <c r="J69" s="98"/>
      <c r="K69" s="98"/>
      <c r="L69" s="98"/>
      <c r="M69" s="98"/>
    </row>
    <row r="70" spans="1:13" x14ac:dyDescent="0.25">
      <c r="A70" s="99" t="s">
        <v>195</v>
      </c>
      <c r="B70" s="93"/>
      <c r="C70" s="96"/>
      <c r="D70" s="96"/>
      <c r="E70" s="96"/>
      <c r="F70" s="96"/>
      <c r="G70" s="96"/>
      <c r="H70" s="96"/>
      <c r="I70" s="96"/>
      <c r="J70" s="96"/>
      <c r="K70" s="96"/>
      <c r="L70" s="96"/>
      <c r="M70" s="96"/>
    </row>
    <row r="71" spans="1:13" x14ac:dyDescent="0.25">
      <c r="A71" s="99" t="s">
        <v>1358</v>
      </c>
      <c r="B71" s="99"/>
      <c r="C71" s="99"/>
      <c r="D71" s="99"/>
      <c r="E71" s="99"/>
      <c r="F71" s="99"/>
      <c r="G71" s="99"/>
      <c r="H71" s="99"/>
      <c r="I71" s="99"/>
      <c r="J71" s="99"/>
      <c r="K71" s="99"/>
      <c r="L71" s="99"/>
      <c r="M71" s="99"/>
    </row>
  </sheetData>
  <sheetProtection sheet="1" objects="1" scenarios="1"/>
  <mergeCells count="3">
    <mergeCell ref="A2:A4"/>
    <mergeCell ref="B2:B4"/>
    <mergeCell ref="C2:K2"/>
  </mergeCells>
  <phoneticPr fontId="3" type="noConversion"/>
  <printOptions horizontalCentered="1"/>
  <pageMargins left="0.35433070866141736" right="0.15748031496062992" top="0.78740157480314965" bottom="0.78740157480314965" header="0.51181102362204722" footer="0.51181102362204722"/>
  <pageSetup paperSize="9" scale="74" orientation="portrait"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1">
    <tabColor indexed="42"/>
    <pageSetUpPr fitToPage="1"/>
  </sheetPr>
  <dimension ref="A1:N190"/>
  <sheetViews>
    <sheetView showGridLines="0" workbookViewId="0">
      <pane xSplit="2" ySplit="5" topLeftCell="C27" activePane="bottomRight" state="frozen"/>
      <selection activeCell="M17" sqref="M17:M63"/>
      <selection pane="topRight" activeCell="M17" sqref="M17:M63"/>
      <selection pane="bottomLeft" activeCell="M17" sqref="M17:M63"/>
      <selection pane="bottomRight" activeCell="K35" sqref="K35:K44"/>
    </sheetView>
  </sheetViews>
  <sheetFormatPr defaultRowHeight="12.75" x14ac:dyDescent="0.25"/>
  <cols>
    <col min="1" max="1" width="35.7109375" style="5" customWidth="1"/>
    <col min="2" max="2" width="3.140625" style="58" customWidth="1"/>
    <col min="3" max="11" width="8.7109375" style="5" customWidth="1"/>
    <col min="12" max="12" width="5.7109375" style="58" customWidth="1"/>
    <col min="13" max="13" width="9.85546875" style="5" customWidth="1"/>
    <col min="14" max="17" width="9.5703125" style="5" customWidth="1"/>
    <col min="18" max="19" width="9.85546875" style="5" customWidth="1"/>
    <col min="20" max="16384" width="9.140625" style="5"/>
  </cols>
  <sheetData>
    <row r="1" spans="1:14" ht="13.5" x14ac:dyDescent="0.25">
      <c r="A1" s="57" t="s">
        <v>2522</v>
      </c>
      <c r="B1" s="5"/>
      <c r="C1" s="58"/>
    </row>
    <row r="2" spans="1:14" x14ac:dyDescent="0.25">
      <c r="A2" s="1216" t="s">
        <v>196</v>
      </c>
      <c r="B2" s="1213" t="s">
        <v>332</v>
      </c>
      <c r="C2" s="1210" t="s">
        <v>2483</v>
      </c>
      <c r="D2" s="1211"/>
      <c r="E2" s="1211"/>
      <c r="F2" s="1211"/>
      <c r="G2" s="1211"/>
      <c r="H2" s="1211"/>
      <c r="I2" s="1211"/>
      <c r="J2" s="1211"/>
      <c r="K2" s="1253"/>
      <c r="L2" s="520"/>
    </row>
    <row r="3" spans="1:14" ht="25.5" x14ac:dyDescent="0.25">
      <c r="A3" s="1217"/>
      <c r="B3" s="1214"/>
      <c r="C3" s="62" t="s">
        <v>313</v>
      </c>
      <c r="D3" s="10" t="s">
        <v>384</v>
      </c>
      <c r="E3" s="10" t="s">
        <v>378</v>
      </c>
      <c r="F3" s="10" t="s">
        <v>380</v>
      </c>
      <c r="G3" s="10" t="s">
        <v>382</v>
      </c>
      <c r="H3" s="10" t="s">
        <v>386</v>
      </c>
      <c r="I3" s="11" t="s">
        <v>376</v>
      </c>
      <c r="J3" s="12" t="s">
        <v>388</v>
      </c>
      <c r="K3" s="521" t="s">
        <v>243</v>
      </c>
      <c r="L3" s="522" t="s">
        <v>197</v>
      </c>
    </row>
    <row r="4" spans="1:14" x14ac:dyDescent="0.25">
      <c r="A4" s="64"/>
      <c r="B4" s="297"/>
      <c r="C4" s="65"/>
      <c r="D4" s="15">
        <v>5</v>
      </c>
      <c r="E4" s="15">
        <v>6</v>
      </c>
      <c r="F4" s="15">
        <v>7</v>
      </c>
      <c r="G4" s="15">
        <v>8</v>
      </c>
      <c r="H4" s="15">
        <v>9</v>
      </c>
      <c r="I4" s="16">
        <v>10</v>
      </c>
      <c r="J4" s="16">
        <v>11</v>
      </c>
      <c r="K4" s="16">
        <v>12</v>
      </c>
      <c r="L4" s="73"/>
    </row>
    <row r="5" spans="1:14" x14ac:dyDescent="0.25">
      <c r="A5" s="66" t="s">
        <v>637</v>
      </c>
      <c r="B5" s="104"/>
      <c r="C5" s="67" t="s">
        <v>577</v>
      </c>
      <c r="D5" s="68" t="s">
        <v>578</v>
      </c>
      <c r="E5" s="68" t="s">
        <v>579</v>
      </c>
      <c r="F5" s="69" t="s">
        <v>580</v>
      </c>
      <c r="G5" s="69" t="s">
        <v>581</v>
      </c>
      <c r="H5" s="69" t="s">
        <v>582</v>
      </c>
      <c r="I5" s="70" t="s">
        <v>583</v>
      </c>
      <c r="J5" s="523" t="s">
        <v>584</v>
      </c>
      <c r="K5" s="524" t="s">
        <v>585</v>
      </c>
      <c r="L5" s="73"/>
    </row>
    <row r="6" spans="1:14" ht="12.75" customHeight="1" x14ac:dyDescent="0.25">
      <c r="A6" s="525" t="s">
        <v>198</v>
      </c>
      <c r="B6" s="105"/>
      <c r="C6" s="74"/>
      <c r="D6" s="75"/>
      <c r="E6" s="75"/>
      <c r="F6" s="75"/>
      <c r="G6" s="75"/>
      <c r="H6" s="75"/>
      <c r="I6" s="75"/>
      <c r="J6" s="526"/>
      <c r="K6" s="526"/>
      <c r="L6" s="73"/>
    </row>
    <row r="7" spans="1:14" ht="12.75" customHeight="1" x14ac:dyDescent="0.25">
      <c r="A7" s="607" t="s">
        <v>206</v>
      </c>
      <c r="B7" s="73"/>
      <c r="C7" s="129">
        <v>3160000</v>
      </c>
      <c r="D7" s="109">
        <v>0</v>
      </c>
      <c r="E7" s="527"/>
      <c r="F7" s="527"/>
      <c r="G7" s="109">
        <v>0</v>
      </c>
      <c r="H7" s="527"/>
      <c r="I7" s="109">
        <v>-60000</v>
      </c>
      <c r="J7" s="526">
        <v>-60000</v>
      </c>
      <c r="K7" s="526">
        <v>3100000</v>
      </c>
      <c r="L7" s="528">
        <v>-1.8987341772151889E-2</v>
      </c>
      <c r="M7" s="1146"/>
    </row>
    <row r="8" spans="1:14" ht="12.75" customHeight="1" x14ac:dyDescent="0.25">
      <c r="A8" s="607" t="s">
        <v>1569</v>
      </c>
      <c r="B8" s="73"/>
      <c r="C8" s="129">
        <v>0</v>
      </c>
      <c r="D8" s="109">
        <v>0</v>
      </c>
      <c r="E8" s="527"/>
      <c r="F8" s="527"/>
      <c r="G8" s="109">
        <v>0</v>
      </c>
      <c r="H8" s="527"/>
      <c r="I8" s="109">
        <v>0</v>
      </c>
      <c r="J8" s="526">
        <v>0</v>
      </c>
      <c r="K8" s="526">
        <v>0</v>
      </c>
      <c r="L8" s="528" t="s">
        <v>2523</v>
      </c>
    </row>
    <row r="9" spans="1:14" ht="12.75" customHeight="1" x14ac:dyDescent="0.25">
      <c r="A9" s="607" t="s">
        <v>199</v>
      </c>
      <c r="B9" s="73"/>
      <c r="C9" s="129">
        <v>0</v>
      </c>
      <c r="D9" s="109">
        <v>0</v>
      </c>
      <c r="E9" s="527"/>
      <c r="F9" s="527"/>
      <c r="G9" s="109">
        <v>0</v>
      </c>
      <c r="H9" s="527"/>
      <c r="I9" s="109">
        <v>0</v>
      </c>
      <c r="J9" s="526">
        <v>0</v>
      </c>
      <c r="K9" s="526">
        <v>0</v>
      </c>
      <c r="L9" s="528" t="s">
        <v>2523</v>
      </c>
    </row>
    <row r="10" spans="1:14" ht="12.75" customHeight="1" x14ac:dyDescent="0.25">
      <c r="A10" s="607" t="s">
        <v>1570</v>
      </c>
      <c r="B10" s="73"/>
      <c r="C10" s="129">
        <v>0</v>
      </c>
      <c r="D10" s="109">
        <v>0</v>
      </c>
      <c r="E10" s="527"/>
      <c r="F10" s="527"/>
      <c r="G10" s="109">
        <v>0</v>
      </c>
      <c r="H10" s="527"/>
      <c r="I10" s="109">
        <v>0</v>
      </c>
      <c r="J10" s="526">
        <v>0</v>
      </c>
      <c r="K10" s="526">
        <v>0</v>
      </c>
      <c r="L10" s="528" t="s">
        <v>2523</v>
      </c>
    </row>
    <row r="11" spans="1:14" ht="12.75" customHeight="1" x14ac:dyDescent="0.25">
      <c r="A11" s="128" t="s">
        <v>1571</v>
      </c>
      <c r="B11" s="73"/>
      <c r="C11" s="129">
        <v>0</v>
      </c>
      <c r="D11" s="109">
        <v>0</v>
      </c>
      <c r="E11" s="527"/>
      <c r="F11" s="527"/>
      <c r="G11" s="109">
        <v>0</v>
      </c>
      <c r="H11" s="527"/>
      <c r="I11" s="109">
        <v>0</v>
      </c>
      <c r="J11" s="526">
        <v>0</v>
      </c>
      <c r="K11" s="526">
        <v>0</v>
      </c>
      <c r="L11" s="528"/>
    </row>
    <row r="12" spans="1:14" ht="12.75" customHeight="1" x14ac:dyDescent="0.25">
      <c r="A12" s="128" t="s">
        <v>1572</v>
      </c>
      <c r="B12" s="73"/>
      <c r="C12" s="129">
        <v>0</v>
      </c>
      <c r="D12" s="109">
        <v>0</v>
      </c>
      <c r="E12" s="527"/>
      <c r="F12" s="527"/>
      <c r="G12" s="109">
        <v>0</v>
      </c>
      <c r="H12" s="527"/>
      <c r="I12" s="109">
        <v>0</v>
      </c>
      <c r="J12" s="526">
        <v>0</v>
      </c>
      <c r="K12" s="526">
        <v>0</v>
      </c>
      <c r="L12" s="528"/>
      <c r="N12" s="127"/>
    </row>
    <row r="13" spans="1:14" ht="12.75" customHeight="1" x14ac:dyDescent="0.25">
      <c r="A13" s="128" t="s">
        <v>1344</v>
      </c>
      <c r="B13" s="73"/>
      <c r="C13" s="129">
        <v>0</v>
      </c>
      <c r="D13" s="109">
        <v>0</v>
      </c>
      <c r="E13" s="527"/>
      <c r="F13" s="527"/>
      <c r="G13" s="109">
        <v>0</v>
      </c>
      <c r="H13" s="527"/>
      <c r="I13" s="109"/>
      <c r="J13" s="526">
        <v>0</v>
      </c>
      <c r="K13" s="526">
        <v>0</v>
      </c>
      <c r="L13" s="528"/>
      <c r="N13" s="127"/>
    </row>
    <row r="14" spans="1:14" ht="12.75" customHeight="1" x14ac:dyDescent="0.25">
      <c r="A14" s="138" t="s">
        <v>200</v>
      </c>
      <c r="B14" s="73"/>
      <c r="C14" s="302">
        <v>3160000</v>
      </c>
      <c r="D14" s="150">
        <v>0</v>
      </c>
      <c r="E14" s="529"/>
      <c r="F14" s="529"/>
      <c r="G14" s="150">
        <v>0</v>
      </c>
      <c r="H14" s="529"/>
      <c r="I14" s="150">
        <v>-60000</v>
      </c>
      <c r="J14" s="150">
        <v>-60000</v>
      </c>
      <c r="K14" s="151">
        <v>3100000</v>
      </c>
      <c r="L14" s="530">
        <v>-1.8987341772151889E-2</v>
      </c>
    </row>
    <row r="15" spans="1:14" ht="12.75" customHeight="1" x14ac:dyDescent="0.25">
      <c r="A15" s="849" t="s">
        <v>201</v>
      </c>
      <c r="B15" s="73"/>
      <c r="C15" s="531"/>
      <c r="D15" s="140">
        <v>-1</v>
      </c>
      <c r="E15" s="532"/>
      <c r="F15" s="532"/>
      <c r="G15" s="532"/>
      <c r="H15" s="532"/>
      <c r="I15" s="532"/>
      <c r="J15" s="533"/>
      <c r="K15" s="534">
        <v>-52.666666666666664</v>
      </c>
      <c r="L15" s="530"/>
    </row>
    <row r="16" spans="1:14" ht="3.75" customHeight="1" x14ac:dyDescent="0.25">
      <c r="A16" s="138"/>
      <c r="B16" s="73"/>
      <c r="C16" s="139"/>
      <c r="D16" s="140"/>
      <c r="E16" s="532"/>
      <c r="F16" s="532"/>
      <c r="G16" s="140"/>
      <c r="H16" s="532"/>
      <c r="I16" s="140"/>
      <c r="J16" s="534"/>
      <c r="K16" s="534"/>
      <c r="L16" s="530"/>
    </row>
    <row r="17" spans="1:13" ht="12.75" customHeight="1" x14ac:dyDescent="0.25">
      <c r="A17" s="125" t="s">
        <v>202</v>
      </c>
      <c r="B17" s="73"/>
      <c r="C17" s="74"/>
      <c r="D17" s="75"/>
      <c r="E17" s="75"/>
      <c r="F17" s="75"/>
      <c r="G17" s="75"/>
      <c r="H17" s="75"/>
      <c r="I17" s="75"/>
      <c r="J17" s="526"/>
      <c r="K17" s="526"/>
      <c r="L17" s="528"/>
    </row>
    <row r="18" spans="1:13" ht="12.75" customHeight="1" x14ac:dyDescent="0.25">
      <c r="A18" s="128" t="s">
        <v>206</v>
      </c>
      <c r="B18" s="73"/>
      <c r="C18" s="129">
        <v>2108709</v>
      </c>
      <c r="D18" s="109">
        <v>0</v>
      </c>
      <c r="E18" s="109">
        <v>0</v>
      </c>
      <c r="F18" s="527"/>
      <c r="G18" s="109">
        <v>0</v>
      </c>
      <c r="H18" s="527"/>
      <c r="I18" s="109">
        <v>0</v>
      </c>
      <c r="J18" s="526">
        <v>0</v>
      </c>
      <c r="K18" s="526">
        <v>2108709</v>
      </c>
      <c r="L18" s="528">
        <v>0</v>
      </c>
      <c r="M18" s="1146"/>
    </row>
    <row r="19" spans="1:13" ht="12.75" customHeight="1" x14ac:dyDescent="0.25">
      <c r="A19" s="128" t="s">
        <v>1569</v>
      </c>
      <c r="B19" s="73"/>
      <c r="C19" s="129">
        <v>0</v>
      </c>
      <c r="D19" s="129">
        <v>0</v>
      </c>
      <c r="E19" s="129">
        <v>0</v>
      </c>
      <c r="F19" s="527"/>
      <c r="G19" s="109">
        <v>0</v>
      </c>
      <c r="H19" s="527"/>
      <c r="I19" s="109">
        <v>0</v>
      </c>
      <c r="J19" s="526">
        <v>0</v>
      </c>
      <c r="K19" s="526">
        <v>0</v>
      </c>
      <c r="L19" s="528" t="s">
        <v>2523</v>
      </c>
    </row>
    <row r="20" spans="1:13" ht="12.75" customHeight="1" x14ac:dyDescent="0.25">
      <c r="A20" s="128" t="s">
        <v>199</v>
      </c>
      <c r="B20" s="73"/>
      <c r="C20" s="129">
        <v>0</v>
      </c>
      <c r="D20" s="129">
        <v>0</v>
      </c>
      <c r="E20" s="129">
        <v>0</v>
      </c>
      <c r="F20" s="527"/>
      <c r="G20" s="109">
        <v>0</v>
      </c>
      <c r="H20" s="527"/>
      <c r="I20" s="109">
        <v>0</v>
      </c>
      <c r="J20" s="526">
        <v>0</v>
      </c>
      <c r="K20" s="526">
        <v>0</v>
      </c>
      <c r="L20" s="528" t="s">
        <v>2523</v>
      </c>
    </row>
    <row r="21" spans="1:13" ht="12.75" customHeight="1" x14ac:dyDescent="0.25">
      <c r="A21" s="128" t="s">
        <v>1308</v>
      </c>
      <c r="B21" s="73"/>
      <c r="C21" s="129">
        <v>0</v>
      </c>
      <c r="D21" s="129">
        <v>0</v>
      </c>
      <c r="E21" s="129">
        <v>0</v>
      </c>
      <c r="F21" s="527"/>
      <c r="G21" s="109">
        <v>0</v>
      </c>
      <c r="H21" s="527"/>
      <c r="I21" s="109">
        <v>0</v>
      </c>
      <c r="J21" s="526">
        <v>0</v>
      </c>
      <c r="K21" s="526">
        <v>0</v>
      </c>
      <c r="L21" s="528" t="s">
        <v>2523</v>
      </c>
    </row>
    <row r="22" spans="1:13" ht="12.75" customHeight="1" x14ac:dyDescent="0.25">
      <c r="A22" s="128" t="s">
        <v>203</v>
      </c>
      <c r="B22" s="73"/>
      <c r="C22" s="129">
        <v>0</v>
      </c>
      <c r="D22" s="129">
        <v>0</v>
      </c>
      <c r="E22" s="129">
        <v>0</v>
      </c>
      <c r="F22" s="527"/>
      <c r="G22" s="109">
        <v>0</v>
      </c>
      <c r="H22" s="527"/>
      <c r="I22" s="109">
        <v>0</v>
      </c>
      <c r="J22" s="526">
        <v>0</v>
      </c>
      <c r="K22" s="526">
        <v>0</v>
      </c>
      <c r="L22" s="528" t="s">
        <v>2523</v>
      </c>
    </row>
    <row r="23" spans="1:13" ht="12.75" customHeight="1" x14ac:dyDescent="0.25">
      <c r="A23" s="128" t="s">
        <v>1570</v>
      </c>
      <c r="B23" s="73"/>
      <c r="C23" s="129">
        <v>0</v>
      </c>
      <c r="D23" s="129">
        <v>0</v>
      </c>
      <c r="E23" s="129">
        <v>0</v>
      </c>
      <c r="F23" s="527"/>
      <c r="G23" s="109">
        <v>0</v>
      </c>
      <c r="H23" s="527"/>
      <c r="I23" s="109">
        <v>0</v>
      </c>
      <c r="J23" s="526">
        <v>0</v>
      </c>
      <c r="K23" s="526">
        <v>0</v>
      </c>
      <c r="L23" s="528" t="s">
        <v>2523</v>
      </c>
    </row>
    <row r="24" spans="1:13" ht="12.75" customHeight="1" x14ac:dyDescent="0.25">
      <c r="A24" s="128" t="s">
        <v>1571</v>
      </c>
      <c r="B24" s="73"/>
      <c r="C24" s="129">
        <v>0</v>
      </c>
      <c r="D24" s="129">
        <v>0</v>
      </c>
      <c r="E24" s="129">
        <v>0</v>
      </c>
      <c r="F24" s="527"/>
      <c r="G24" s="109">
        <v>0</v>
      </c>
      <c r="H24" s="527"/>
      <c r="I24" s="109">
        <v>0</v>
      </c>
      <c r="J24" s="526">
        <v>0</v>
      </c>
      <c r="K24" s="526">
        <v>0</v>
      </c>
      <c r="L24" s="528" t="s">
        <v>2523</v>
      </c>
    </row>
    <row r="25" spans="1:13" ht="12.75" customHeight="1" x14ac:dyDescent="0.25">
      <c r="A25" s="128" t="s">
        <v>1572</v>
      </c>
      <c r="B25" s="73"/>
      <c r="C25" s="129">
        <v>0</v>
      </c>
      <c r="D25" s="129">
        <v>0</v>
      </c>
      <c r="E25" s="129">
        <v>0</v>
      </c>
      <c r="F25" s="527"/>
      <c r="G25" s="109">
        <v>0</v>
      </c>
      <c r="H25" s="527"/>
      <c r="I25" s="109">
        <v>0</v>
      </c>
      <c r="J25" s="526">
        <v>0</v>
      </c>
      <c r="K25" s="526">
        <v>0</v>
      </c>
      <c r="L25" s="528" t="s">
        <v>2523</v>
      </c>
    </row>
    <row r="26" spans="1:13" ht="12.75" customHeight="1" x14ac:dyDescent="0.25">
      <c r="A26" s="128" t="s">
        <v>1344</v>
      </c>
      <c r="B26" s="73"/>
      <c r="C26" s="129">
        <v>0</v>
      </c>
      <c r="D26" s="129">
        <v>0</v>
      </c>
      <c r="E26" s="129">
        <v>0</v>
      </c>
      <c r="F26" s="527"/>
      <c r="G26" s="109">
        <v>0</v>
      </c>
      <c r="H26" s="527"/>
      <c r="I26" s="109">
        <v>0</v>
      </c>
      <c r="J26" s="526">
        <v>0</v>
      </c>
      <c r="K26" s="526">
        <v>0</v>
      </c>
      <c r="L26" s="528" t="s">
        <v>2523</v>
      </c>
    </row>
    <row r="27" spans="1:13" ht="12.75" customHeight="1" x14ac:dyDescent="0.25">
      <c r="A27" s="128" t="s">
        <v>1310</v>
      </c>
      <c r="B27" s="73"/>
      <c r="C27" s="129">
        <v>0</v>
      </c>
      <c r="D27" s="129">
        <v>0</v>
      </c>
      <c r="E27" s="129">
        <v>0</v>
      </c>
      <c r="F27" s="527"/>
      <c r="G27" s="109">
        <v>0</v>
      </c>
      <c r="H27" s="527"/>
      <c r="I27" s="109">
        <v>0</v>
      </c>
      <c r="J27" s="526">
        <v>0</v>
      </c>
      <c r="K27" s="526">
        <v>0</v>
      </c>
      <c r="L27" s="528" t="s">
        <v>2523</v>
      </c>
    </row>
    <row r="28" spans="1:13" ht="12.75" customHeight="1" x14ac:dyDescent="0.25">
      <c r="A28" s="128" t="s">
        <v>1309</v>
      </c>
      <c r="B28" s="73"/>
      <c r="C28" s="129">
        <v>0</v>
      </c>
      <c r="D28" s="129">
        <v>0</v>
      </c>
      <c r="E28" s="129">
        <v>0</v>
      </c>
      <c r="F28" s="527"/>
      <c r="G28" s="109">
        <v>0</v>
      </c>
      <c r="H28" s="527"/>
      <c r="I28" s="109">
        <v>0</v>
      </c>
      <c r="J28" s="526">
        <v>0</v>
      </c>
      <c r="K28" s="526">
        <v>0</v>
      </c>
      <c r="L28" s="528" t="s">
        <v>2523</v>
      </c>
    </row>
    <row r="29" spans="1:13" ht="12.75" customHeight="1" x14ac:dyDescent="0.25">
      <c r="A29" s="128" t="s">
        <v>1311</v>
      </c>
      <c r="B29" s="73">
        <v>5</v>
      </c>
      <c r="C29" s="129">
        <v>0</v>
      </c>
      <c r="D29" s="129">
        <v>0</v>
      </c>
      <c r="E29" s="129">
        <v>0</v>
      </c>
      <c r="F29" s="527"/>
      <c r="G29" s="109">
        <v>0</v>
      </c>
      <c r="H29" s="527"/>
      <c r="I29" s="109">
        <v>0</v>
      </c>
      <c r="J29" s="526">
        <v>0</v>
      </c>
      <c r="K29" s="526">
        <v>0</v>
      </c>
      <c r="L29" s="528" t="s">
        <v>2523</v>
      </c>
    </row>
    <row r="30" spans="1:13" ht="12.75" customHeight="1" x14ac:dyDescent="0.25">
      <c r="A30" s="138" t="s">
        <v>204</v>
      </c>
      <c r="B30" s="73"/>
      <c r="C30" s="302">
        <v>2108709</v>
      </c>
      <c r="D30" s="150">
        <v>0</v>
      </c>
      <c r="E30" s="150">
        <v>0</v>
      </c>
      <c r="F30" s="529"/>
      <c r="G30" s="150">
        <v>0</v>
      </c>
      <c r="H30" s="529"/>
      <c r="I30" s="150">
        <v>0</v>
      </c>
      <c r="J30" s="150">
        <v>0</v>
      </c>
      <c r="K30" s="151">
        <v>2108709</v>
      </c>
      <c r="L30" s="530">
        <v>0</v>
      </c>
    </row>
    <row r="31" spans="1:13" ht="12.75" customHeight="1" x14ac:dyDescent="0.25">
      <c r="A31" s="849" t="s">
        <v>201</v>
      </c>
      <c r="B31" s="73"/>
      <c r="C31" s="531"/>
      <c r="D31" s="140">
        <v>-1</v>
      </c>
      <c r="E31" s="532"/>
      <c r="F31" s="532"/>
      <c r="G31" s="532"/>
      <c r="H31" s="532"/>
      <c r="I31" s="532"/>
      <c r="J31" s="533"/>
      <c r="K31" s="534">
        <v>0</v>
      </c>
      <c r="L31" s="530"/>
    </row>
    <row r="32" spans="1:13" ht="4.5" customHeight="1" x14ac:dyDescent="0.25">
      <c r="A32" s="138"/>
      <c r="B32" s="73"/>
      <c r="C32" s="139"/>
      <c r="D32" s="140"/>
      <c r="E32" s="140"/>
      <c r="F32" s="532"/>
      <c r="G32" s="140"/>
      <c r="H32" s="532"/>
      <c r="I32" s="140"/>
      <c r="J32" s="534"/>
      <c r="K32" s="534"/>
      <c r="L32" s="530"/>
    </row>
    <row r="33" spans="1:13" ht="12.75" customHeight="1" x14ac:dyDescent="0.25">
      <c r="A33" s="125" t="s">
        <v>205</v>
      </c>
      <c r="B33" s="73"/>
      <c r="C33" s="74"/>
      <c r="D33" s="75"/>
      <c r="E33" s="75"/>
      <c r="F33" s="75"/>
      <c r="G33" s="75"/>
      <c r="H33" s="75"/>
      <c r="I33" s="75"/>
      <c r="J33" s="526"/>
      <c r="K33" s="526"/>
      <c r="L33" s="528"/>
    </row>
    <row r="34" spans="1:13" ht="12.75" customHeight="1" x14ac:dyDescent="0.25">
      <c r="A34" s="128" t="s">
        <v>206</v>
      </c>
      <c r="B34" s="73"/>
      <c r="C34" s="129">
        <v>5543869</v>
      </c>
      <c r="D34" s="109">
        <v>0</v>
      </c>
      <c r="E34" s="109">
        <v>0</v>
      </c>
      <c r="F34" s="109">
        <v>0</v>
      </c>
      <c r="G34" s="109">
        <v>0</v>
      </c>
      <c r="H34" s="1126"/>
      <c r="I34" s="109">
        <v>-1284027.27</v>
      </c>
      <c r="J34" s="526">
        <v>-1284027.27</v>
      </c>
      <c r="K34" s="526">
        <v>4259841.7300000004</v>
      </c>
      <c r="L34" s="528">
        <v>-0.23161212323018443</v>
      </c>
      <c r="M34" s="1146"/>
    </row>
    <row r="35" spans="1:13" ht="12.75" customHeight="1" x14ac:dyDescent="0.25">
      <c r="A35" s="128" t="s">
        <v>1569</v>
      </c>
      <c r="B35" s="73"/>
      <c r="C35" s="129">
        <v>1017187</v>
      </c>
      <c r="D35" s="109">
        <v>0</v>
      </c>
      <c r="E35" s="109">
        <v>0</v>
      </c>
      <c r="F35" s="109">
        <v>0</v>
      </c>
      <c r="G35" s="109">
        <v>0</v>
      </c>
      <c r="H35" s="1126"/>
      <c r="I35" s="109">
        <v>-65332.72</v>
      </c>
      <c r="J35" s="526">
        <v>-65332.72</v>
      </c>
      <c r="K35" s="474">
        <v>951854.28</v>
      </c>
      <c r="L35" s="528">
        <v>-6.4228819282983296E-2</v>
      </c>
      <c r="M35" s="1146"/>
    </row>
    <row r="36" spans="1:13" ht="12.75" customHeight="1" x14ac:dyDescent="0.25">
      <c r="A36" s="128" t="s">
        <v>199</v>
      </c>
      <c r="B36" s="73"/>
      <c r="C36" s="129">
        <v>689672</v>
      </c>
      <c r="D36" s="109">
        <v>0</v>
      </c>
      <c r="E36" s="109">
        <v>0</v>
      </c>
      <c r="F36" s="109">
        <v>0</v>
      </c>
      <c r="G36" s="109">
        <v>0</v>
      </c>
      <c r="H36" s="1126"/>
      <c r="I36" s="109">
        <v>-34672</v>
      </c>
      <c r="J36" s="526">
        <v>-34672</v>
      </c>
      <c r="K36" s="474">
        <v>655000</v>
      </c>
      <c r="L36" s="528">
        <v>-5.0273173334570598E-2</v>
      </c>
      <c r="M36" s="1146"/>
    </row>
    <row r="37" spans="1:13" ht="12.75" customHeight="1" x14ac:dyDescent="0.25">
      <c r="A37" s="128" t="s">
        <v>1308</v>
      </c>
      <c r="B37" s="73"/>
      <c r="C37" s="129">
        <v>0</v>
      </c>
      <c r="D37" s="109">
        <v>0</v>
      </c>
      <c r="E37" s="109">
        <v>0</v>
      </c>
      <c r="F37" s="109">
        <v>0</v>
      </c>
      <c r="G37" s="109">
        <v>0</v>
      </c>
      <c r="H37" s="1126"/>
      <c r="I37" s="109">
        <v>9000</v>
      </c>
      <c r="J37" s="526">
        <v>9000</v>
      </c>
      <c r="K37" s="474">
        <v>9000</v>
      </c>
      <c r="L37" s="528" t="e">
        <v>#DIV/0!</v>
      </c>
      <c r="M37" s="1146"/>
    </row>
    <row r="38" spans="1:13" ht="12.75" customHeight="1" x14ac:dyDescent="0.25">
      <c r="A38" s="128" t="s">
        <v>203</v>
      </c>
      <c r="B38" s="73"/>
      <c r="C38" s="129">
        <v>0</v>
      </c>
      <c r="D38" s="109">
        <v>0</v>
      </c>
      <c r="E38" s="109">
        <v>0</v>
      </c>
      <c r="F38" s="109">
        <v>0</v>
      </c>
      <c r="G38" s="109">
        <v>0</v>
      </c>
      <c r="H38" s="1126"/>
      <c r="I38" s="109">
        <v>0</v>
      </c>
      <c r="J38" s="526">
        <v>0</v>
      </c>
      <c r="K38" s="474">
        <v>0</v>
      </c>
      <c r="L38" s="528"/>
      <c r="M38" s="1146"/>
    </row>
    <row r="39" spans="1:13" ht="12.75" customHeight="1" x14ac:dyDescent="0.25">
      <c r="A39" s="128" t="s">
        <v>1570</v>
      </c>
      <c r="B39" s="73"/>
      <c r="C39" s="129">
        <v>689813</v>
      </c>
      <c r="D39" s="109">
        <v>0</v>
      </c>
      <c r="E39" s="109">
        <v>0</v>
      </c>
      <c r="F39" s="109">
        <v>0</v>
      </c>
      <c r="G39" s="109">
        <v>0</v>
      </c>
      <c r="H39" s="1126"/>
      <c r="I39" s="109">
        <v>-24813</v>
      </c>
      <c r="J39" s="526">
        <v>-24813</v>
      </c>
      <c r="K39" s="474">
        <v>665000</v>
      </c>
      <c r="L39" s="528">
        <v>-3.5970618124042342E-2</v>
      </c>
      <c r="M39" s="1146"/>
    </row>
    <row r="40" spans="1:13" ht="12.75" customHeight="1" x14ac:dyDescent="0.25">
      <c r="A40" s="128" t="s">
        <v>1571</v>
      </c>
      <c r="B40" s="73"/>
      <c r="C40" s="129">
        <v>32000</v>
      </c>
      <c r="D40" s="109">
        <v>0</v>
      </c>
      <c r="E40" s="109">
        <v>0</v>
      </c>
      <c r="F40" s="109">
        <v>0</v>
      </c>
      <c r="G40" s="109">
        <v>0</v>
      </c>
      <c r="H40" s="1126"/>
      <c r="I40" s="109">
        <v>-22000</v>
      </c>
      <c r="J40" s="526">
        <v>-22000</v>
      </c>
      <c r="K40" s="474">
        <v>10000</v>
      </c>
      <c r="L40" s="528">
        <v>-0.6875</v>
      </c>
      <c r="M40" s="1146"/>
    </row>
    <row r="41" spans="1:13" ht="12.75" customHeight="1" x14ac:dyDescent="0.25">
      <c r="A41" s="128" t="s">
        <v>1572</v>
      </c>
      <c r="B41" s="73"/>
      <c r="C41" s="129">
        <v>61402</v>
      </c>
      <c r="D41" s="109">
        <v>0</v>
      </c>
      <c r="E41" s="109">
        <v>0</v>
      </c>
      <c r="F41" s="109">
        <v>0</v>
      </c>
      <c r="G41" s="109">
        <v>0</v>
      </c>
      <c r="H41" s="1126"/>
      <c r="I41" s="109">
        <v>-17124</v>
      </c>
      <c r="J41" s="526">
        <v>-17124</v>
      </c>
      <c r="K41" s="474">
        <v>44278</v>
      </c>
      <c r="L41" s="528"/>
      <c r="M41" s="1146"/>
    </row>
    <row r="42" spans="1:13" ht="12.75" customHeight="1" x14ac:dyDescent="0.25">
      <c r="A42" s="128" t="s">
        <v>1344</v>
      </c>
      <c r="B42" s="73"/>
      <c r="C42" s="129">
        <v>60496</v>
      </c>
      <c r="D42" s="109">
        <v>0</v>
      </c>
      <c r="E42" s="109">
        <v>0</v>
      </c>
      <c r="F42" s="109">
        <v>0</v>
      </c>
      <c r="G42" s="109">
        <v>0</v>
      </c>
      <c r="H42" s="1126"/>
      <c r="I42" s="109">
        <v>-8396</v>
      </c>
      <c r="J42" s="526">
        <v>-8396</v>
      </c>
      <c r="K42" s="474">
        <v>52100</v>
      </c>
      <c r="L42" s="528"/>
      <c r="M42" s="1146"/>
    </row>
    <row r="43" spans="1:13" ht="12.75" customHeight="1" x14ac:dyDescent="0.25">
      <c r="A43" s="128" t="s">
        <v>1310</v>
      </c>
      <c r="B43" s="73"/>
      <c r="C43" s="129">
        <v>0</v>
      </c>
      <c r="D43" s="109">
        <v>0</v>
      </c>
      <c r="E43" s="109">
        <v>0</v>
      </c>
      <c r="F43" s="109">
        <v>0</v>
      </c>
      <c r="G43" s="109">
        <v>0</v>
      </c>
      <c r="H43" s="1126"/>
      <c r="I43" s="109">
        <v>218608.05</v>
      </c>
      <c r="J43" s="526">
        <v>218608.05</v>
      </c>
      <c r="K43" s="474">
        <v>218608.05</v>
      </c>
      <c r="L43" s="528" t="e">
        <v>#DIV/0!</v>
      </c>
      <c r="M43" s="1146"/>
    </row>
    <row r="44" spans="1:13" ht="12.75" customHeight="1" x14ac:dyDescent="0.25">
      <c r="A44" s="128" t="s">
        <v>1309</v>
      </c>
      <c r="B44" s="73"/>
      <c r="C44" s="129">
        <v>200000</v>
      </c>
      <c r="D44" s="109">
        <v>0</v>
      </c>
      <c r="E44" s="109">
        <v>0</v>
      </c>
      <c r="F44" s="109">
        <v>0</v>
      </c>
      <c r="G44" s="109">
        <v>0</v>
      </c>
      <c r="H44" s="1126"/>
      <c r="I44" s="109">
        <v>-166393</v>
      </c>
      <c r="J44" s="526">
        <v>-166393</v>
      </c>
      <c r="K44" s="474">
        <v>33607</v>
      </c>
      <c r="L44" s="528">
        <v>-0.83196500000000007</v>
      </c>
      <c r="M44" s="1146"/>
    </row>
    <row r="45" spans="1:13" ht="12.75" customHeight="1" x14ac:dyDescent="0.25">
      <c r="A45" s="128" t="s">
        <v>1311</v>
      </c>
      <c r="B45" s="73">
        <v>5</v>
      </c>
      <c r="C45" s="129">
        <v>-597269</v>
      </c>
      <c r="D45" s="109">
        <v>0</v>
      </c>
      <c r="E45" s="109">
        <v>0</v>
      </c>
      <c r="F45" s="109">
        <v>0</v>
      </c>
      <c r="G45" s="109">
        <v>0</v>
      </c>
      <c r="H45" s="109"/>
      <c r="I45" s="109">
        <v>1759062</v>
      </c>
      <c r="J45" s="526">
        <v>1759062</v>
      </c>
      <c r="K45" s="526">
        <v>1161793</v>
      </c>
      <c r="L45" s="528">
        <v>-2.9451754569549067</v>
      </c>
      <c r="M45" s="1146"/>
    </row>
    <row r="46" spans="1:13" ht="12.75" customHeight="1" x14ac:dyDescent="0.25">
      <c r="A46" s="138" t="s">
        <v>207</v>
      </c>
      <c r="B46" s="73"/>
      <c r="C46" s="302">
        <v>7697170</v>
      </c>
      <c r="D46" s="150">
        <v>0</v>
      </c>
      <c r="E46" s="150">
        <v>0</v>
      </c>
      <c r="F46" s="150">
        <v>0</v>
      </c>
      <c r="G46" s="150">
        <v>0</v>
      </c>
      <c r="H46" s="150">
        <v>0</v>
      </c>
      <c r="I46" s="150">
        <v>363912.06000000006</v>
      </c>
      <c r="J46" s="150">
        <v>363912.06000000006</v>
      </c>
      <c r="K46" s="151">
        <v>8061082.0600000005</v>
      </c>
      <c r="L46" s="530">
        <v>4.7278682944510875E-2</v>
      </c>
    </row>
    <row r="47" spans="1:13" ht="12.75" customHeight="1" x14ac:dyDescent="0.25">
      <c r="A47" s="849" t="s">
        <v>201</v>
      </c>
      <c r="B47" s="73"/>
      <c r="C47" s="535"/>
      <c r="D47" s="237"/>
      <c r="E47" s="237"/>
      <c r="F47" s="237"/>
      <c r="G47" s="237"/>
      <c r="H47" s="237"/>
      <c r="I47" s="237"/>
      <c r="J47" s="237"/>
      <c r="K47" s="536"/>
      <c r="L47" s="530"/>
    </row>
    <row r="48" spans="1:13" ht="12.75" customHeight="1" x14ac:dyDescent="0.25">
      <c r="A48" s="162" t="s">
        <v>208</v>
      </c>
      <c r="B48" s="79"/>
      <c r="C48" s="80">
        <v>12965879</v>
      </c>
      <c r="D48" s="81">
        <v>0</v>
      </c>
      <c r="E48" s="81">
        <v>0</v>
      </c>
      <c r="F48" s="81">
        <v>0</v>
      </c>
      <c r="G48" s="81">
        <v>0</v>
      </c>
      <c r="H48" s="81">
        <v>0</v>
      </c>
      <c r="I48" s="81">
        <v>303912.06000000006</v>
      </c>
      <c r="J48" s="81">
        <v>303912.06000000006</v>
      </c>
      <c r="K48" s="537">
        <v>13269791.060000001</v>
      </c>
      <c r="L48" s="530">
        <v>2.3439371908375861E-2</v>
      </c>
    </row>
    <row r="49" spans="1:12" ht="14.25" hidden="1" customHeight="1" x14ac:dyDescent="0.25">
      <c r="A49" s="138"/>
      <c r="B49" s="73"/>
      <c r="C49" s="139"/>
      <c r="D49" s="140"/>
      <c r="E49" s="140"/>
      <c r="F49" s="140"/>
      <c r="G49" s="140"/>
      <c r="H49" s="140"/>
      <c r="I49" s="140"/>
      <c r="J49" s="534"/>
      <c r="K49" s="534"/>
      <c r="L49" s="530"/>
    </row>
    <row r="50" spans="1:12" ht="5.25" hidden="1" customHeight="1" x14ac:dyDescent="0.25">
      <c r="A50" s="138"/>
      <c r="B50" s="73"/>
      <c r="C50" s="139"/>
      <c r="D50" s="140"/>
      <c r="E50" s="140"/>
      <c r="F50" s="140"/>
      <c r="G50" s="140"/>
      <c r="H50" s="140"/>
      <c r="I50" s="140"/>
      <c r="J50" s="534"/>
      <c r="K50" s="534"/>
      <c r="L50" s="530"/>
    </row>
    <row r="51" spans="1:12" ht="12.75" hidden="1" customHeight="1" x14ac:dyDescent="0.25">
      <c r="A51" s="125" t="s">
        <v>209</v>
      </c>
      <c r="B51" s="73"/>
      <c r="C51" s="74"/>
      <c r="D51" s="75"/>
      <c r="E51" s="75"/>
      <c r="F51" s="75"/>
      <c r="G51" s="75"/>
      <c r="H51" s="75"/>
      <c r="I51" s="75"/>
      <c r="J51" s="526"/>
      <c r="K51" s="526"/>
      <c r="L51" s="528"/>
    </row>
    <row r="52" spans="1:12" ht="12.75" hidden="1" customHeight="1" x14ac:dyDescent="0.25">
      <c r="A52" s="128" t="s">
        <v>206</v>
      </c>
      <c r="B52" s="73"/>
      <c r="C52" s="129"/>
      <c r="D52" s="109"/>
      <c r="E52" s="109"/>
      <c r="F52" s="109"/>
      <c r="G52" s="109"/>
      <c r="H52" s="109"/>
      <c r="I52" s="109"/>
      <c r="J52" s="526">
        <v>0</v>
      </c>
      <c r="K52" s="526">
        <v>0</v>
      </c>
      <c r="L52" s="528" t="s">
        <v>2523</v>
      </c>
    </row>
    <row r="53" spans="1:12" ht="12.75" hidden="1" customHeight="1" x14ac:dyDescent="0.25">
      <c r="A53" s="128" t="s">
        <v>1569</v>
      </c>
      <c r="B53" s="73"/>
      <c r="C53" s="129"/>
      <c r="D53" s="109"/>
      <c r="E53" s="109"/>
      <c r="F53" s="109"/>
      <c r="G53" s="109"/>
      <c r="H53" s="109"/>
      <c r="I53" s="109"/>
      <c r="J53" s="526">
        <v>0</v>
      </c>
      <c r="K53" s="526">
        <v>0</v>
      </c>
      <c r="L53" s="528" t="s">
        <v>2523</v>
      </c>
    </row>
    <row r="54" spans="1:12" ht="12.75" hidden="1" customHeight="1" x14ac:dyDescent="0.25">
      <c r="A54" s="128" t="s">
        <v>199</v>
      </c>
      <c r="B54" s="73"/>
      <c r="C54" s="129"/>
      <c r="D54" s="109"/>
      <c r="E54" s="109"/>
      <c r="F54" s="109"/>
      <c r="G54" s="109"/>
      <c r="H54" s="109"/>
      <c r="I54" s="109"/>
      <c r="J54" s="526">
        <v>0</v>
      </c>
      <c r="K54" s="526">
        <v>0</v>
      </c>
      <c r="L54" s="528" t="s">
        <v>2523</v>
      </c>
    </row>
    <row r="55" spans="1:12" ht="12.75" hidden="1" customHeight="1" x14ac:dyDescent="0.25">
      <c r="A55" s="128" t="s">
        <v>1308</v>
      </c>
      <c r="B55" s="73"/>
      <c r="C55" s="129"/>
      <c r="D55" s="109"/>
      <c r="E55" s="109"/>
      <c r="F55" s="109"/>
      <c r="G55" s="109"/>
      <c r="H55" s="109"/>
      <c r="I55" s="109"/>
      <c r="J55" s="526">
        <v>0</v>
      </c>
      <c r="K55" s="526">
        <v>0</v>
      </c>
      <c r="L55" s="528"/>
    </row>
    <row r="56" spans="1:12" ht="12.75" hidden="1" customHeight="1" x14ac:dyDescent="0.25">
      <c r="A56" s="128" t="s">
        <v>203</v>
      </c>
      <c r="B56" s="73"/>
      <c r="C56" s="129"/>
      <c r="D56" s="109"/>
      <c r="E56" s="109"/>
      <c r="F56" s="109"/>
      <c r="G56" s="109"/>
      <c r="H56" s="109"/>
      <c r="I56" s="109"/>
      <c r="J56" s="526">
        <v>0</v>
      </c>
      <c r="K56" s="526">
        <v>0</v>
      </c>
      <c r="L56" s="528"/>
    </row>
    <row r="57" spans="1:12" ht="12.75" hidden="1" customHeight="1" x14ac:dyDescent="0.25">
      <c r="A57" s="128" t="s">
        <v>1570</v>
      </c>
      <c r="B57" s="73"/>
      <c r="C57" s="129"/>
      <c r="D57" s="109"/>
      <c r="E57" s="109"/>
      <c r="F57" s="109"/>
      <c r="G57" s="109"/>
      <c r="H57" s="109"/>
      <c r="I57" s="109"/>
      <c r="J57" s="526">
        <v>0</v>
      </c>
      <c r="K57" s="526">
        <v>0</v>
      </c>
      <c r="L57" s="528"/>
    </row>
    <row r="58" spans="1:12" ht="12.75" hidden="1" customHeight="1" x14ac:dyDescent="0.25">
      <c r="A58" s="128" t="s">
        <v>1571</v>
      </c>
      <c r="B58" s="73"/>
      <c r="C58" s="129"/>
      <c r="D58" s="109"/>
      <c r="E58" s="109"/>
      <c r="F58" s="109"/>
      <c r="G58" s="109"/>
      <c r="H58" s="109"/>
      <c r="I58" s="109"/>
      <c r="J58" s="526">
        <v>0</v>
      </c>
      <c r="K58" s="526">
        <v>0</v>
      </c>
      <c r="L58" s="528"/>
    </row>
    <row r="59" spans="1:12" ht="12.75" hidden="1" customHeight="1" x14ac:dyDescent="0.25">
      <c r="A59" s="128" t="s">
        <v>1572</v>
      </c>
      <c r="B59" s="73"/>
      <c r="C59" s="129"/>
      <c r="D59" s="109"/>
      <c r="E59" s="527"/>
      <c r="F59" s="527"/>
      <c r="G59" s="109"/>
      <c r="H59" s="527"/>
      <c r="I59" s="109"/>
      <c r="J59" s="526">
        <v>0</v>
      </c>
      <c r="K59" s="526">
        <v>0</v>
      </c>
      <c r="L59" s="528" t="s">
        <v>2523</v>
      </c>
    </row>
    <row r="60" spans="1:12" ht="12.75" hidden="1" customHeight="1" x14ac:dyDescent="0.25">
      <c r="A60" s="128" t="s">
        <v>1344</v>
      </c>
      <c r="B60" s="73"/>
      <c r="C60" s="129"/>
      <c r="D60" s="109"/>
      <c r="E60" s="527"/>
      <c r="F60" s="527"/>
      <c r="G60" s="109"/>
      <c r="H60" s="527"/>
      <c r="I60" s="109"/>
      <c r="J60" s="526">
        <v>0</v>
      </c>
      <c r="K60" s="526">
        <v>0</v>
      </c>
      <c r="L60" s="528"/>
    </row>
    <row r="61" spans="1:12" ht="12.75" hidden="1" customHeight="1" x14ac:dyDescent="0.25">
      <c r="A61" s="128" t="s">
        <v>210</v>
      </c>
      <c r="B61" s="73"/>
      <c r="C61" s="129"/>
      <c r="D61" s="109"/>
      <c r="E61" s="109"/>
      <c r="F61" s="109"/>
      <c r="G61" s="109"/>
      <c r="H61" s="109"/>
      <c r="I61" s="109"/>
      <c r="J61" s="526">
        <v>0</v>
      </c>
      <c r="K61" s="526">
        <v>0</v>
      </c>
      <c r="L61" s="528" t="s">
        <v>2523</v>
      </c>
    </row>
    <row r="62" spans="1:12" ht="12.75" hidden="1" customHeight="1" x14ac:dyDescent="0.25">
      <c r="A62" s="128" t="s">
        <v>1310</v>
      </c>
      <c r="B62" s="73"/>
      <c r="C62" s="129"/>
      <c r="D62" s="109"/>
      <c r="E62" s="109"/>
      <c r="F62" s="109"/>
      <c r="G62" s="109"/>
      <c r="H62" s="109"/>
      <c r="I62" s="109"/>
      <c r="J62" s="526">
        <v>0</v>
      </c>
      <c r="K62" s="526">
        <v>0</v>
      </c>
      <c r="L62" s="528" t="s">
        <v>2523</v>
      </c>
    </row>
    <row r="63" spans="1:12" ht="12.75" hidden="1" customHeight="1" x14ac:dyDescent="0.25">
      <c r="A63" s="128" t="s">
        <v>1309</v>
      </c>
      <c r="B63" s="73"/>
      <c r="C63" s="129"/>
      <c r="D63" s="109"/>
      <c r="E63" s="109"/>
      <c r="F63" s="109"/>
      <c r="G63" s="109"/>
      <c r="H63" s="109"/>
      <c r="I63" s="109"/>
      <c r="J63" s="526">
        <v>0</v>
      </c>
      <c r="K63" s="526">
        <v>0</v>
      </c>
      <c r="L63" s="528"/>
    </row>
    <row r="64" spans="1:12" ht="12.75" hidden="1" customHeight="1" x14ac:dyDescent="0.25">
      <c r="A64" s="128" t="s">
        <v>1311</v>
      </c>
      <c r="B64" s="136">
        <v>5</v>
      </c>
      <c r="C64" s="129"/>
      <c r="D64" s="109"/>
      <c r="E64" s="109"/>
      <c r="F64" s="109"/>
      <c r="G64" s="109"/>
      <c r="H64" s="109"/>
      <c r="I64" s="109"/>
      <c r="J64" s="526">
        <v>0</v>
      </c>
      <c r="K64" s="526">
        <v>0</v>
      </c>
      <c r="L64" s="528" t="s">
        <v>2523</v>
      </c>
    </row>
    <row r="65" spans="1:12" ht="12.75" hidden="1" customHeight="1" x14ac:dyDescent="0.25">
      <c r="A65" s="138" t="s">
        <v>211</v>
      </c>
      <c r="B65" s="73"/>
      <c r="C65" s="302">
        <v>0</v>
      </c>
      <c r="D65" s="150">
        <v>0</v>
      </c>
      <c r="E65" s="150">
        <v>0</v>
      </c>
      <c r="F65" s="150">
        <v>0</v>
      </c>
      <c r="G65" s="150">
        <v>0</v>
      </c>
      <c r="H65" s="150">
        <v>0</v>
      </c>
      <c r="I65" s="150">
        <v>0</v>
      </c>
      <c r="J65" s="150">
        <v>0</v>
      </c>
      <c r="K65" s="151">
        <v>0</v>
      </c>
      <c r="L65" s="530" t="s">
        <v>2523</v>
      </c>
    </row>
    <row r="66" spans="1:12" ht="12.75" hidden="1" customHeight="1" x14ac:dyDescent="0.25">
      <c r="A66" s="849" t="s">
        <v>201</v>
      </c>
      <c r="B66" s="73"/>
      <c r="C66" s="139"/>
      <c r="D66" s="140"/>
      <c r="E66" s="140"/>
      <c r="F66" s="140"/>
      <c r="G66" s="140"/>
      <c r="H66" s="140"/>
      <c r="I66" s="140"/>
      <c r="J66" s="534"/>
      <c r="K66" s="534"/>
      <c r="L66" s="530"/>
    </row>
    <row r="67" spans="1:12" ht="12.75" hidden="1" customHeight="1" x14ac:dyDescent="0.25">
      <c r="A67" s="125" t="s">
        <v>212</v>
      </c>
      <c r="B67" s="73"/>
      <c r="C67" s="74"/>
      <c r="D67" s="75"/>
      <c r="E67" s="75"/>
      <c r="F67" s="75"/>
      <c r="G67" s="75"/>
      <c r="H67" s="75"/>
      <c r="I67" s="75"/>
      <c r="J67" s="526"/>
      <c r="K67" s="526"/>
      <c r="L67" s="528"/>
    </row>
    <row r="68" spans="1:12" ht="12.75" hidden="1" customHeight="1" x14ac:dyDescent="0.25">
      <c r="A68" s="607" t="s">
        <v>206</v>
      </c>
      <c r="B68" s="73"/>
      <c r="C68" s="129"/>
      <c r="D68" s="109"/>
      <c r="E68" s="109"/>
      <c r="F68" s="109"/>
      <c r="G68" s="109"/>
      <c r="H68" s="109"/>
      <c r="I68" s="109"/>
      <c r="J68" s="526">
        <v>0</v>
      </c>
      <c r="K68" s="526">
        <v>0</v>
      </c>
      <c r="L68" s="528" t="s">
        <v>2523</v>
      </c>
    </row>
    <row r="69" spans="1:12" ht="12.75" hidden="1" customHeight="1" x14ac:dyDescent="0.25">
      <c r="A69" s="607" t="s">
        <v>1569</v>
      </c>
      <c r="B69" s="73"/>
      <c r="C69" s="129"/>
      <c r="D69" s="109"/>
      <c r="E69" s="109"/>
      <c r="F69" s="109"/>
      <c r="G69" s="109"/>
      <c r="H69" s="109"/>
      <c r="I69" s="109"/>
      <c r="J69" s="526">
        <v>0</v>
      </c>
      <c r="K69" s="526">
        <v>0</v>
      </c>
      <c r="L69" s="528" t="s">
        <v>2523</v>
      </c>
    </row>
    <row r="70" spans="1:12" ht="12.75" hidden="1" customHeight="1" x14ac:dyDescent="0.25">
      <c r="A70" s="607" t="s">
        <v>199</v>
      </c>
      <c r="B70" s="73"/>
      <c r="C70" s="129"/>
      <c r="D70" s="109"/>
      <c r="E70" s="109"/>
      <c r="F70" s="109"/>
      <c r="G70" s="109"/>
      <c r="H70" s="109"/>
      <c r="I70" s="109"/>
      <c r="J70" s="526">
        <v>0</v>
      </c>
      <c r="K70" s="526">
        <v>0</v>
      </c>
      <c r="L70" s="528" t="s">
        <v>2523</v>
      </c>
    </row>
    <row r="71" spans="1:12" ht="12.75" hidden="1" customHeight="1" x14ac:dyDescent="0.25">
      <c r="A71" s="607" t="s">
        <v>1308</v>
      </c>
      <c r="B71" s="73"/>
      <c r="C71" s="129"/>
      <c r="D71" s="109"/>
      <c r="E71" s="109"/>
      <c r="F71" s="109"/>
      <c r="G71" s="109"/>
      <c r="H71" s="109"/>
      <c r="I71" s="109"/>
      <c r="J71" s="526">
        <v>0</v>
      </c>
      <c r="K71" s="526">
        <v>0</v>
      </c>
      <c r="L71" s="528"/>
    </row>
    <row r="72" spans="1:12" ht="12.75" hidden="1" customHeight="1" x14ac:dyDescent="0.25">
      <c r="A72" s="607" t="s">
        <v>203</v>
      </c>
      <c r="B72" s="73"/>
      <c r="C72" s="129"/>
      <c r="D72" s="109"/>
      <c r="E72" s="109"/>
      <c r="F72" s="109"/>
      <c r="G72" s="109"/>
      <c r="H72" s="109"/>
      <c r="I72" s="109"/>
      <c r="J72" s="526">
        <v>0</v>
      </c>
      <c r="K72" s="526">
        <v>0</v>
      </c>
      <c r="L72" s="528"/>
    </row>
    <row r="73" spans="1:12" ht="12.75" hidden="1" customHeight="1" x14ac:dyDescent="0.25">
      <c r="A73" s="607" t="s">
        <v>1570</v>
      </c>
      <c r="B73" s="73"/>
      <c r="C73" s="129"/>
      <c r="D73" s="109"/>
      <c r="E73" s="109"/>
      <c r="F73" s="109"/>
      <c r="G73" s="109"/>
      <c r="H73" s="109"/>
      <c r="I73" s="109"/>
      <c r="J73" s="526">
        <v>0</v>
      </c>
      <c r="K73" s="526">
        <v>0</v>
      </c>
      <c r="L73" s="528"/>
    </row>
    <row r="74" spans="1:12" ht="12.75" hidden="1" customHeight="1" x14ac:dyDescent="0.25">
      <c r="A74" s="607" t="s">
        <v>1571</v>
      </c>
      <c r="B74" s="73"/>
      <c r="C74" s="129"/>
      <c r="D74" s="109"/>
      <c r="E74" s="109"/>
      <c r="F74" s="109"/>
      <c r="G74" s="109"/>
      <c r="H74" s="109"/>
      <c r="I74" s="109"/>
      <c r="J74" s="526">
        <v>0</v>
      </c>
      <c r="K74" s="526">
        <v>0</v>
      </c>
      <c r="L74" s="528"/>
    </row>
    <row r="75" spans="1:12" ht="12.75" hidden="1" customHeight="1" x14ac:dyDescent="0.25">
      <c r="A75" s="607" t="s">
        <v>1572</v>
      </c>
      <c r="B75" s="73"/>
      <c r="C75" s="129"/>
      <c r="D75" s="109"/>
      <c r="E75" s="109"/>
      <c r="F75" s="109"/>
      <c r="G75" s="109"/>
      <c r="H75" s="109"/>
      <c r="I75" s="109"/>
      <c r="J75" s="526">
        <v>0</v>
      </c>
      <c r="K75" s="526">
        <v>0</v>
      </c>
      <c r="L75" s="528" t="s">
        <v>2523</v>
      </c>
    </row>
    <row r="76" spans="1:12" ht="12.75" hidden="1" customHeight="1" x14ac:dyDescent="0.25">
      <c r="A76" s="607" t="s">
        <v>1344</v>
      </c>
      <c r="B76" s="73"/>
      <c r="C76" s="129"/>
      <c r="D76" s="109"/>
      <c r="E76" s="109"/>
      <c r="F76" s="109"/>
      <c r="G76" s="109"/>
      <c r="H76" s="109"/>
      <c r="I76" s="109"/>
      <c r="J76" s="526">
        <v>0</v>
      </c>
      <c r="K76" s="526">
        <v>0</v>
      </c>
      <c r="L76" s="528"/>
    </row>
    <row r="77" spans="1:12" ht="12.75" hidden="1" customHeight="1" x14ac:dyDescent="0.25">
      <c r="A77" s="607" t="s">
        <v>1310</v>
      </c>
      <c r="B77" s="73"/>
      <c r="C77" s="129"/>
      <c r="D77" s="109"/>
      <c r="E77" s="109"/>
      <c r="F77" s="109"/>
      <c r="G77" s="109"/>
      <c r="H77" s="109"/>
      <c r="I77" s="109"/>
      <c r="J77" s="526">
        <v>0</v>
      </c>
      <c r="K77" s="526">
        <v>0</v>
      </c>
      <c r="L77" s="528" t="s">
        <v>2523</v>
      </c>
    </row>
    <row r="78" spans="1:12" ht="12.75" hidden="1" customHeight="1" x14ac:dyDescent="0.25">
      <c r="A78" s="607" t="s">
        <v>1309</v>
      </c>
      <c r="B78" s="73"/>
      <c r="C78" s="129"/>
      <c r="D78" s="109"/>
      <c r="E78" s="109"/>
      <c r="F78" s="109"/>
      <c r="G78" s="109"/>
      <c r="H78" s="109"/>
      <c r="I78" s="109"/>
      <c r="J78" s="526">
        <v>0</v>
      </c>
      <c r="K78" s="526">
        <v>0</v>
      </c>
      <c r="L78" s="528" t="s">
        <v>2523</v>
      </c>
    </row>
    <row r="79" spans="1:12" ht="12.75" hidden="1" customHeight="1" x14ac:dyDescent="0.25">
      <c r="A79" s="607" t="s">
        <v>1311</v>
      </c>
      <c r="B79" s="73">
        <v>5</v>
      </c>
      <c r="C79" s="129"/>
      <c r="D79" s="109"/>
      <c r="E79" s="109"/>
      <c r="F79" s="109"/>
      <c r="G79" s="109"/>
      <c r="H79" s="109"/>
      <c r="I79" s="109"/>
      <c r="J79" s="526">
        <v>0</v>
      </c>
      <c r="K79" s="526">
        <v>0</v>
      </c>
      <c r="L79" s="528" t="s">
        <v>2523</v>
      </c>
    </row>
    <row r="80" spans="1:12" ht="12.75" hidden="1" customHeight="1" x14ac:dyDescent="0.25">
      <c r="A80" s="138" t="s">
        <v>213</v>
      </c>
      <c r="B80" s="73"/>
      <c r="C80" s="302">
        <v>0</v>
      </c>
      <c r="D80" s="150">
        <v>0</v>
      </c>
      <c r="E80" s="150">
        <v>0</v>
      </c>
      <c r="F80" s="150">
        <v>0</v>
      </c>
      <c r="G80" s="150">
        <v>0</v>
      </c>
      <c r="H80" s="150">
        <v>0</v>
      </c>
      <c r="I80" s="150">
        <v>0</v>
      </c>
      <c r="J80" s="150">
        <v>0</v>
      </c>
      <c r="K80" s="151">
        <v>0</v>
      </c>
      <c r="L80" s="530" t="s">
        <v>2523</v>
      </c>
    </row>
    <row r="81" spans="1:12" ht="12.75" hidden="1" customHeight="1" x14ac:dyDescent="0.25">
      <c r="A81" s="849" t="s">
        <v>201</v>
      </c>
      <c r="B81" s="73"/>
      <c r="C81" s="139"/>
      <c r="D81" s="140"/>
      <c r="E81" s="140"/>
      <c r="F81" s="140"/>
      <c r="G81" s="140"/>
      <c r="H81" s="140"/>
      <c r="I81" s="140"/>
      <c r="J81" s="534"/>
      <c r="K81" s="534"/>
      <c r="L81" s="530"/>
    </row>
    <row r="82" spans="1:12" ht="12.75" hidden="1" customHeight="1" x14ac:dyDescent="0.25">
      <c r="A82" s="125" t="s">
        <v>214</v>
      </c>
      <c r="B82" s="73"/>
      <c r="C82" s="74"/>
      <c r="D82" s="75"/>
      <c r="E82" s="75"/>
      <c r="F82" s="75"/>
      <c r="G82" s="75"/>
      <c r="H82" s="75"/>
      <c r="I82" s="75"/>
      <c r="J82" s="526"/>
      <c r="K82" s="526"/>
      <c r="L82" s="528"/>
    </row>
    <row r="83" spans="1:12" ht="12.75" hidden="1" customHeight="1" x14ac:dyDescent="0.25">
      <c r="A83" s="607" t="s">
        <v>206</v>
      </c>
      <c r="B83" s="73"/>
      <c r="C83" s="129"/>
      <c r="D83" s="109"/>
      <c r="E83" s="109"/>
      <c r="F83" s="109"/>
      <c r="G83" s="109"/>
      <c r="H83" s="109"/>
      <c r="I83" s="109"/>
      <c r="J83" s="526">
        <v>0</v>
      </c>
      <c r="K83" s="526">
        <v>0</v>
      </c>
      <c r="L83" s="528" t="s">
        <v>2523</v>
      </c>
    </row>
    <row r="84" spans="1:12" ht="12.75" hidden="1" customHeight="1" x14ac:dyDescent="0.25">
      <c r="A84" s="607" t="s">
        <v>1569</v>
      </c>
      <c r="B84" s="73"/>
      <c r="C84" s="129"/>
      <c r="D84" s="109"/>
      <c r="E84" s="109"/>
      <c r="F84" s="109"/>
      <c r="G84" s="109"/>
      <c r="H84" s="109"/>
      <c r="I84" s="109"/>
      <c r="J84" s="526">
        <v>0</v>
      </c>
      <c r="K84" s="526">
        <v>0</v>
      </c>
      <c r="L84" s="528" t="s">
        <v>2523</v>
      </c>
    </row>
    <row r="85" spans="1:12" ht="12.75" hidden="1" customHeight="1" x14ac:dyDescent="0.25">
      <c r="A85" s="607" t="s">
        <v>199</v>
      </c>
      <c r="B85" s="73"/>
      <c r="C85" s="129"/>
      <c r="D85" s="109"/>
      <c r="E85" s="109"/>
      <c r="F85" s="109"/>
      <c r="G85" s="109"/>
      <c r="H85" s="109"/>
      <c r="I85" s="109"/>
      <c r="J85" s="526">
        <v>0</v>
      </c>
      <c r="K85" s="526">
        <v>0</v>
      </c>
      <c r="L85" s="528" t="s">
        <v>2523</v>
      </c>
    </row>
    <row r="86" spans="1:12" ht="12.75" hidden="1" customHeight="1" x14ac:dyDescent="0.25">
      <c r="A86" s="607" t="s">
        <v>1308</v>
      </c>
      <c r="B86" s="73"/>
      <c r="C86" s="129"/>
      <c r="D86" s="109"/>
      <c r="E86" s="109"/>
      <c r="F86" s="109"/>
      <c r="G86" s="109"/>
      <c r="H86" s="109"/>
      <c r="I86" s="109"/>
      <c r="J86" s="526">
        <v>0</v>
      </c>
      <c r="K86" s="526">
        <v>0</v>
      </c>
      <c r="L86" s="528" t="s">
        <v>2523</v>
      </c>
    </row>
    <row r="87" spans="1:12" ht="12.75" hidden="1" customHeight="1" x14ac:dyDescent="0.25">
      <c r="A87" s="607" t="s">
        <v>203</v>
      </c>
      <c r="B87" s="73"/>
      <c r="C87" s="129"/>
      <c r="D87" s="109"/>
      <c r="E87" s="109"/>
      <c r="F87" s="109"/>
      <c r="G87" s="109"/>
      <c r="H87" s="109"/>
      <c r="I87" s="109"/>
      <c r="J87" s="526">
        <v>0</v>
      </c>
      <c r="K87" s="526">
        <v>0</v>
      </c>
      <c r="L87" s="528"/>
    </row>
    <row r="88" spans="1:12" ht="12.75" hidden="1" customHeight="1" x14ac:dyDescent="0.25">
      <c r="A88" s="607" t="s">
        <v>1570</v>
      </c>
      <c r="B88" s="73"/>
      <c r="C88" s="129"/>
      <c r="D88" s="109"/>
      <c r="E88" s="109"/>
      <c r="F88" s="109"/>
      <c r="G88" s="109"/>
      <c r="H88" s="109"/>
      <c r="I88" s="109"/>
      <c r="J88" s="526">
        <v>0</v>
      </c>
      <c r="K88" s="526">
        <v>0</v>
      </c>
      <c r="L88" s="528" t="s">
        <v>2523</v>
      </c>
    </row>
    <row r="89" spans="1:12" ht="12.75" hidden="1" customHeight="1" x14ac:dyDescent="0.25">
      <c r="A89" s="607" t="s">
        <v>1571</v>
      </c>
      <c r="B89" s="73"/>
      <c r="C89" s="129"/>
      <c r="D89" s="109"/>
      <c r="E89" s="109"/>
      <c r="F89" s="109"/>
      <c r="G89" s="109"/>
      <c r="H89" s="109"/>
      <c r="I89" s="109"/>
      <c r="J89" s="526">
        <v>0</v>
      </c>
      <c r="K89" s="526">
        <v>0</v>
      </c>
      <c r="L89" s="528" t="s">
        <v>2523</v>
      </c>
    </row>
    <row r="90" spans="1:12" ht="12.75" hidden="1" customHeight="1" x14ac:dyDescent="0.25">
      <c r="A90" s="607" t="s">
        <v>1572</v>
      </c>
      <c r="B90" s="73"/>
      <c r="C90" s="129"/>
      <c r="D90" s="109"/>
      <c r="E90" s="109"/>
      <c r="F90" s="109"/>
      <c r="G90" s="109"/>
      <c r="H90" s="109"/>
      <c r="I90" s="109"/>
      <c r="J90" s="526">
        <v>0</v>
      </c>
      <c r="K90" s="526">
        <v>0</v>
      </c>
      <c r="L90" s="528"/>
    </row>
    <row r="91" spans="1:12" ht="12.75" hidden="1" customHeight="1" x14ac:dyDescent="0.25">
      <c r="A91" s="607" t="s">
        <v>1344</v>
      </c>
      <c r="B91" s="73"/>
      <c r="C91" s="129"/>
      <c r="D91" s="109"/>
      <c r="E91" s="109"/>
      <c r="F91" s="109"/>
      <c r="G91" s="109"/>
      <c r="H91" s="109"/>
      <c r="I91" s="109"/>
      <c r="J91" s="526">
        <v>0</v>
      </c>
      <c r="K91" s="526">
        <v>0</v>
      </c>
      <c r="L91" s="528"/>
    </row>
    <row r="92" spans="1:12" ht="12.75" hidden="1" customHeight="1" x14ac:dyDescent="0.25">
      <c r="A92" s="607" t="s">
        <v>1310</v>
      </c>
      <c r="B92" s="73"/>
      <c r="C92" s="129"/>
      <c r="D92" s="109"/>
      <c r="E92" s="109"/>
      <c r="F92" s="109"/>
      <c r="G92" s="109"/>
      <c r="H92" s="109"/>
      <c r="I92" s="109"/>
      <c r="J92" s="526">
        <v>0</v>
      </c>
      <c r="K92" s="526">
        <v>0</v>
      </c>
      <c r="L92" s="528" t="s">
        <v>2523</v>
      </c>
    </row>
    <row r="93" spans="1:12" ht="12.75" hidden="1" customHeight="1" x14ac:dyDescent="0.25">
      <c r="A93" s="607" t="s">
        <v>1309</v>
      </c>
      <c r="B93" s="73"/>
      <c r="C93" s="129"/>
      <c r="D93" s="109"/>
      <c r="E93" s="109"/>
      <c r="F93" s="109"/>
      <c r="G93" s="109"/>
      <c r="H93" s="109"/>
      <c r="I93" s="109"/>
      <c r="J93" s="526">
        <v>0</v>
      </c>
      <c r="K93" s="526">
        <v>0</v>
      </c>
      <c r="L93" s="528" t="s">
        <v>2523</v>
      </c>
    </row>
    <row r="94" spans="1:12" ht="12.75" hidden="1" customHeight="1" x14ac:dyDescent="0.25">
      <c r="A94" s="607" t="s">
        <v>1311</v>
      </c>
      <c r="B94" s="73">
        <v>5</v>
      </c>
      <c r="C94" s="129"/>
      <c r="D94" s="109"/>
      <c r="E94" s="109"/>
      <c r="F94" s="109"/>
      <c r="G94" s="109"/>
      <c r="H94" s="109"/>
      <c r="I94" s="109"/>
      <c r="J94" s="526">
        <v>0</v>
      </c>
      <c r="K94" s="526">
        <v>0</v>
      </c>
      <c r="L94" s="528" t="s">
        <v>2523</v>
      </c>
    </row>
    <row r="95" spans="1:12" ht="12.75" customHeight="1" x14ac:dyDescent="0.25">
      <c r="A95" s="138" t="s">
        <v>215</v>
      </c>
      <c r="B95" s="73"/>
      <c r="C95" s="302">
        <v>0</v>
      </c>
      <c r="D95" s="150">
        <v>0</v>
      </c>
      <c r="E95" s="150">
        <v>0</v>
      </c>
      <c r="F95" s="150">
        <v>0</v>
      </c>
      <c r="G95" s="150">
        <v>0</v>
      </c>
      <c r="H95" s="150">
        <v>0</v>
      </c>
      <c r="I95" s="150">
        <v>0</v>
      </c>
      <c r="J95" s="150">
        <v>0</v>
      </c>
      <c r="K95" s="151">
        <v>0</v>
      </c>
      <c r="L95" s="530" t="s">
        <v>2523</v>
      </c>
    </row>
    <row r="96" spans="1:12" ht="12.75" customHeight="1" x14ac:dyDescent="0.25">
      <c r="A96" s="849" t="s">
        <v>201</v>
      </c>
      <c r="B96" s="153"/>
      <c r="C96" s="535"/>
      <c r="D96" s="237"/>
      <c r="E96" s="237"/>
      <c r="F96" s="237"/>
      <c r="G96" s="237"/>
      <c r="H96" s="237"/>
      <c r="I96" s="237"/>
      <c r="J96" s="237"/>
      <c r="K96" s="536"/>
      <c r="L96" s="530"/>
    </row>
    <row r="97" spans="1:14" ht="12.75" customHeight="1" x14ac:dyDescent="0.25">
      <c r="A97" s="162" t="s">
        <v>216</v>
      </c>
      <c r="B97" s="79"/>
      <c r="C97" s="80">
        <v>0</v>
      </c>
      <c r="D97" s="81">
        <v>0</v>
      </c>
      <c r="E97" s="81">
        <v>0</v>
      </c>
      <c r="F97" s="81">
        <v>0</v>
      </c>
      <c r="G97" s="81">
        <v>0</v>
      </c>
      <c r="H97" s="81">
        <v>0</v>
      </c>
      <c r="I97" s="81">
        <v>0</v>
      </c>
      <c r="J97" s="81">
        <v>0</v>
      </c>
      <c r="K97" s="537">
        <v>0</v>
      </c>
      <c r="L97" s="530" t="s">
        <v>2523</v>
      </c>
    </row>
    <row r="98" spans="1:14" ht="5.0999999999999996" customHeight="1" x14ac:dyDescent="0.25">
      <c r="A98" s="135"/>
      <c r="B98" s="105"/>
      <c r="C98" s="106"/>
      <c r="D98" s="498"/>
      <c r="E98" s="498"/>
      <c r="F98" s="498"/>
      <c r="G98" s="498"/>
      <c r="H98" s="498"/>
      <c r="I98" s="498"/>
      <c r="J98" s="498"/>
      <c r="K98" s="538"/>
      <c r="L98" s="530"/>
    </row>
    <row r="99" spans="1:14" ht="25.5" x14ac:dyDescent="0.25">
      <c r="A99" s="539" t="s">
        <v>217</v>
      </c>
      <c r="B99" s="153"/>
      <c r="C99" s="535">
        <v>12965879</v>
      </c>
      <c r="D99" s="237">
        <v>0</v>
      </c>
      <c r="E99" s="237">
        <v>0</v>
      </c>
      <c r="F99" s="237">
        <v>0</v>
      </c>
      <c r="G99" s="237">
        <v>0</v>
      </c>
      <c r="H99" s="237">
        <v>0</v>
      </c>
      <c r="I99" s="237">
        <v>303912.06000000006</v>
      </c>
      <c r="J99" s="237">
        <v>303912.06000000006</v>
      </c>
      <c r="K99" s="536">
        <v>13269791.060000001</v>
      </c>
      <c r="L99" s="530">
        <v>2.3439371908375861E-2</v>
      </c>
    </row>
    <row r="100" spans="1:14" x14ac:dyDescent="0.25">
      <c r="A100" s="849" t="s">
        <v>201</v>
      </c>
      <c r="B100" s="105"/>
      <c r="C100" s="149"/>
      <c r="D100" s="150"/>
      <c r="E100" s="150"/>
      <c r="F100" s="150"/>
      <c r="G100" s="150"/>
      <c r="H100" s="150"/>
      <c r="I100" s="150"/>
      <c r="J100" s="150"/>
      <c r="K100" s="540"/>
      <c r="L100" s="530"/>
    </row>
    <row r="101" spans="1:14" ht="12.75" customHeight="1" x14ac:dyDescent="0.25">
      <c r="A101" s="154" t="s">
        <v>218</v>
      </c>
      <c r="B101" s="155"/>
      <c r="C101" s="156">
        <v>9805879</v>
      </c>
      <c r="D101" s="116">
        <v>0</v>
      </c>
      <c r="E101" s="116">
        <v>0</v>
      </c>
      <c r="F101" s="116">
        <v>0</v>
      </c>
      <c r="G101" s="116">
        <v>0</v>
      </c>
      <c r="H101" s="116">
        <v>0</v>
      </c>
      <c r="I101" s="116">
        <v>363912.06000000006</v>
      </c>
      <c r="J101" s="116">
        <v>363912.06000000006</v>
      </c>
      <c r="K101" s="541">
        <v>10169791.060000001</v>
      </c>
      <c r="L101" s="542">
        <v>3.7111620488076591E-2</v>
      </c>
    </row>
    <row r="102" spans="1:14" ht="12.75" customHeight="1" x14ac:dyDescent="0.25">
      <c r="A102" s="157" t="s">
        <v>549</v>
      </c>
      <c r="B102" s="93"/>
      <c r="C102" s="509"/>
      <c r="D102" s="509"/>
      <c r="E102" s="509"/>
      <c r="F102" s="509"/>
      <c r="G102" s="509"/>
      <c r="H102" s="509"/>
      <c r="I102" s="509"/>
      <c r="J102" s="509"/>
      <c r="K102" s="509"/>
      <c r="L102" s="543"/>
      <c r="M102" s="48"/>
      <c r="N102" s="48"/>
    </row>
    <row r="103" spans="1:14" ht="12.75" customHeight="1" x14ac:dyDescent="0.25">
      <c r="A103" s="99" t="s">
        <v>219</v>
      </c>
      <c r="B103" s="93"/>
      <c r="C103" s="509"/>
      <c r="D103" s="509"/>
      <c r="E103" s="509"/>
      <c r="F103" s="509"/>
      <c r="G103" s="509"/>
      <c r="H103" s="509"/>
      <c r="I103" s="509"/>
      <c r="J103" s="509"/>
      <c r="K103" s="509">
        <v>10169297.060000001</v>
      </c>
      <c r="L103" s="543"/>
      <c r="M103" s="48"/>
      <c r="N103" s="48"/>
    </row>
    <row r="104" spans="1:14" ht="12.75" customHeight="1" x14ac:dyDescent="0.25">
      <c r="A104" s="99" t="s">
        <v>220</v>
      </c>
      <c r="B104" s="93"/>
      <c r="C104" s="509"/>
      <c r="D104" s="509"/>
      <c r="E104" s="509"/>
      <c r="F104" s="509"/>
      <c r="G104" s="509"/>
      <c r="H104" s="509"/>
      <c r="I104" s="509"/>
      <c r="J104" s="509"/>
      <c r="K104" s="509"/>
      <c r="L104" s="543"/>
      <c r="M104" s="48"/>
      <c r="N104" s="48"/>
    </row>
    <row r="105" spans="1:14" ht="12.75" customHeight="1" x14ac:dyDescent="0.25">
      <c r="A105" s="99" t="s">
        <v>221</v>
      </c>
      <c r="B105" s="93"/>
      <c r="C105" s="99"/>
      <c r="D105" s="99"/>
      <c r="E105" s="99"/>
      <c r="F105" s="99"/>
      <c r="G105" s="99"/>
      <c r="H105" s="99"/>
      <c r="I105" s="99"/>
      <c r="J105" s="99"/>
      <c r="K105" s="99"/>
      <c r="L105" s="93"/>
    </row>
    <row r="106" spans="1:14" ht="12.75" customHeight="1" x14ac:dyDescent="0.25">
      <c r="A106" s="158" t="s">
        <v>222</v>
      </c>
      <c r="B106" s="93"/>
      <c r="C106" s="99"/>
      <c r="D106" s="99"/>
      <c r="E106" s="99"/>
      <c r="F106" s="99"/>
      <c r="G106" s="99"/>
      <c r="H106" s="99"/>
      <c r="I106" s="99"/>
      <c r="J106" s="99"/>
      <c r="K106" s="99"/>
      <c r="L106" s="93"/>
    </row>
    <row r="107" spans="1:14" ht="12.75" customHeight="1" x14ac:dyDescent="0.25">
      <c r="A107" s="1084" t="s">
        <v>1573</v>
      </c>
      <c r="B107" s="93"/>
      <c r="C107" s="99"/>
      <c r="D107" s="99"/>
      <c r="E107" s="99"/>
      <c r="F107" s="99"/>
      <c r="G107" s="99"/>
      <c r="H107" s="99"/>
      <c r="I107" s="99"/>
      <c r="J107" s="99"/>
      <c r="K107" s="99"/>
      <c r="L107" s="93"/>
    </row>
    <row r="108" spans="1:14" ht="12.75" customHeight="1" x14ac:dyDescent="0.25">
      <c r="A108" s="1084"/>
      <c r="B108" s="93"/>
      <c r="C108" s="99"/>
      <c r="D108" s="99"/>
      <c r="E108" s="99"/>
      <c r="F108" s="99"/>
      <c r="G108" s="99"/>
      <c r="H108" s="99"/>
      <c r="I108" s="99"/>
      <c r="J108" s="99"/>
      <c r="K108" s="99"/>
      <c r="L108" s="93"/>
    </row>
    <row r="109" spans="1:14" ht="12.75" customHeight="1" x14ac:dyDescent="0.25">
      <c r="A109" s="157" t="s">
        <v>223</v>
      </c>
      <c r="B109" s="93"/>
      <c r="C109" s="99"/>
      <c r="D109" s="99"/>
      <c r="E109" s="99"/>
      <c r="F109" s="99"/>
      <c r="G109" s="99"/>
      <c r="H109" s="99"/>
      <c r="I109" s="99"/>
      <c r="J109" s="99"/>
      <c r="K109" s="99"/>
      <c r="L109" s="93"/>
    </row>
    <row r="110" spans="1:14" ht="12.75" customHeight="1" x14ac:dyDescent="0.25">
      <c r="A110" s="99" t="s">
        <v>224</v>
      </c>
      <c r="B110" s="93"/>
      <c r="C110" s="99"/>
      <c r="D110" s="99"/>
      <c r="E110" s="99"/>
      <c r="F110" s="99"/>
      <c r="G110" s="99"/>
      <c r="H110" s="99"/>
      <c r="I110" s="99"/>
      <c r="J110" s="99"/>
      <c r="K110" s="99"/>
      <c r="L110" s="93"/>
    </row>
    <row r="111" spans="1:14" ht="12.75" customHeight="1" x14ac:dyDescent="0.25">
      <c r="A111" s="1209" t="s">
        <v>1102</v>
      </c>
      <c r="B111" s="1209"/>
      <c r="C111" s="1209"/>
      <c r="D111" s="1209"/>
      <c r="E111" s="1209"/>
      <c r="F111" s="1209"/>
      <c r="G111" s="1209"/>
      <c r="H111" s="1209"/>
      <c r="I111" s="1209"/>
      <c r="J111" s="1209"/>
      <c r="K111" s="1209"/>
      <c r="L111" s="1209"/>
    </row>
    <row r="112" spans="1:14" ht="24.95" customHeight="1" x14ac:dyDescent="0.25">
      <c r="A112" s="1209" t="s">
        <v>719</v>
      </c>
      <c r="B112" s="1209"/>
      <c r="C112" s="1209"/>
      <c r="D112" s="1209"/>
      <c r="E112" s="1209"/>
      <c r="F112" s="1209"/>
      <c r="G112" s="1209"/>
      <c r="H112" s="1209"/>
      <c r="I112" s="1209"/>
      <c r="J112" s="1209"/>
      <c r="K112" s="1209"/>
      <c r="L112" s="1209"/>
    </row>
    <row r="113" spans="1:12" ht="12.75" customHeight="1" x14ac:dyDescent="0.25">
      <c r="A113" s="1209" t="s">
        <v>672</v>
      </c>
      <c r="B113" s="1209"/>
      <c r="C113" s="1209"/>
      <c r="D113" s="1209"/>
      <c r="E113" s="1209"/>
      <c r="F113" s="1209"/>
      <c r="G113" s="1209"/>
      <c r="H113" s="1209"/>
      <c r="I113" s="1209"/>
      <c r="J113" s="1209"/>
      <c r="K113" s="98"/>
      <c r="L113" s="544"/>
    </row>
    <row r="114" spans="1:12" ht="12.75" customHeight="1" x14ac:dyDescent="0.25">
      <c r="A114" s="1209" t="s">
        <v>673</v>
      </c>
      <c r="B114" s="1209"/>
      <c r="C114" s="1209"/>
      <c r="D114" s="1209"/>
      <c r="E114" s="1209"/>
      <c r="F114" s="1209"/>
      <c r="G114" s="1209"/>
      <c r="H114" s="1209"/>
      <c r="I114" s="1209"/>
      <c r="J114" s="1209"/>
      <c r="K114" s="1209"/>
      <c r="L114" s="1209"/>
    </row>
    <row r="115" spans="1:12" ht="12.75" customHeight="1" x14ac:dyDescent="0.25">
      <c r="A115" s="99" t="s">
        <v>227</v>
      </c>
      <c r="B115" s="93"/>
      <c r="C115" s="96"/>
      <c r="D115" s="96"/>
      <c r="E115" s="96"/>
      <c r="F115" s="96"/>
      <c r="G115" s="96"/>
      <c r="H115" s="96"/>
      <c r="I115" s="96"/>
      <c r="J115" s="96"/>
      <c r="K115" s="96"/>
      <c r="L115" s="545"/>
    </row>
    <row r="116" spans="1:12" ht="24.95" customHeight="1" x14ac:dyDescent="0.25">
      <c r="A116" s="1209" t="s">
        <v>675</v>
      </c>
      <c r="B116" s="1209"/>
      <c r="C116" s="1209"/>
      <c r="D116" s="1209"/>
      <c r="E116" s="1209"/>
      <c r="F116" s="1209"/>
      <c r="G116" s="1209"/>
      <c r="H116" s="1209"/>
      <c r="I116" s="1209"/>
      <c r="J116" s="1209"/>
      <c r="K116" s="1209"/>
      <c r="L116" s="1209"/>
    </row>
    <row r="117" spans="1:12" ht="12.75" customHeight="1" x14ac:dyDescent="0.25">
      <c r="A117" s="99" t="s">
        <v>228</v>
      </c>
      <c r="B117" s="93"/>
      <c r="C117" s="96"/>
      <c r="D117" s="96"/>
      <c r="E117" s="96"/>
      <c r="F117" s="96"/>
      <c r="G117" s="96"/>
      <c r="H117" s="96"/>
      <c r="I117" s="96"/>
      <c r="J117" s="96"/>
      <c r="K117" s="96"/>
      <c r="L117" s="545"/>
    </row>
    <row r="118" spans="1:12" ht="12.75" customHeight="1" x14ac:dyDescent="0.25">
      <c r="A118" s="1209" t="s">
        <v>677</v>
      </c>
      <c r="B118" s="1209"/>
      <c r="C118" s="1209"/>
      <c r="D118" s="1209"/>
      <c r="E118" s="1209"/>
      <c r="F118" s="1209"/>
      <c r="G118" s="1209"/>
      <c r="H118" s="1209"/>
      <c r="I118" s="1209"/>
      <c r="J118" s="1209"/>
      <c r="K118" s="1209"/>
      <c r="L118" s="1209"/>
    </row>
    <row r="119" spans="1:12" x14ac:dyDescent="0.25">
      <c r="B119" s="5"/>
    </row>
    <row r="120" spans="1:12" x14ac:dyDescent="0.25">
      <c r="B120" s="5"/>
    </row>
    <row r="121" spans="1:12" x14ac:dyDescent="0.25">
      <c r="B121" s="5"/>
    </row>
    <row r="122" spans="1:12" x14ac:dyDescent="0.25">
      <c r="B122" s="5"/>
    </row>
    <row r="123" spans="1:12" x14ac:dyDescent="0.25">
      <c r="B123" s="5"/>
    </row>
    <row r="124" spans="1:12" x14ac:dyDescent="0.25">
      <c r="B124" s="5"/>
    </row>
    <row r="125" spans="1:12" x14ac:dyDescent="0.25">
      <c r="B125" s="5"/>
    </row>
    <row r="126" spans="1:12" x14ac:dyDescent="0.25">
      <c r="B126" s="5"/>
    </row>
    <row r="127" spans="1:12" x14ac:dyDescent="0.25">
      <c r="B127" s="5"/>
    </row>
    <row r="128" spans="1:12" x14ac:dyDescent="0.25">
      <c r="B128" s="5"/>
    </row>
    <row r="129" spans="2:2" x14ac:dyDescent="0.25">
      <c r="B129" s="5"/>
    </row>
    <row r="130" spans="2:2" x14ac:dyDescent="0.25">
      <c r="B130" s="5"/>
    </row>
    <row r="131" spans="2:2" x14ac:dyDescent="0.25">
      <c r="B131" s="5"/>
    </row>
    <row r="132" spans="2:2" x14ac:dyDescent="0.25">
      <c r="B132" s="5"/>
    </row>
    <row r="133" spans="2:2" x14ac:dyDescent="0.25">
      <c r="B133" s="5"/>
    </row>
    <row r="134" spans="2:2" x14ac:dyDescent="0.25">
      <c r="B134" s="5"/>
    </row>
    <row r="135" spans="2:2" x14ac:dyDescent="0.25">
      <c r="B135" s="5"/>
    </row>
    <row r="136" spans="2:2" x14ac:dyDescent="0.25">
      <c r="B136" s="5"/>
    </row>
    <row r="137" spans="2:2" x14ac:dyDescent="0.25">
      <c r="B137" s="5"/>
    </row>
    <row r="138" spans="2:2" x14ac:dyDescent="0.25">
      <c r="B138" s="5"/>
    </row>
    <row r="139" spans="2:2" x14ac:dyDescent="0.25">
      <c r="B139" s="5"/>
    </row>
    <row r="140" spans="2:2" x14ac:dyDescent="0.25">
      <c r="B140" s="5"/>
    </row>
    <row r="141" spans="2:2" x14ac:dyDescent="0.25">
      <c r="B141" s="5"/>
    </row>
    <row r="142" spans="2:2" x14ac:dyDescent="0.25">
      <c r="B142" s="5"/>
    </row>
    <row r="143" spans="2:2" x14ac:dyDescent="0.25">
      <c r="B143" s="5"/>
    </row>
    <row r="144" spans="2:2" x14ac:dyDescent="0.25">
      <c r="B144" s="5"/>
    </row>
    <row r="145" spans="2:2" x14ac:dyDescent="0.25">
      <c r="B145" s="5"/>
    </row>
    <row r="146" spans="2:2" x14ac:dyDescent="0.25">
      <c r="B146" s="5"/>
    </row>
    <row r="147" spans="2:2" x14ac:dyDescent="0.25">
      <c r="B147" s="5"/>
    </row>
    <row r="148" spans="2:2" x14ac:dyDescent="0.25">
      <c r="B148" s="5"/>
    </row>
    <row r="149" spans="2:2" x14ac:dyDescent="0.25">
      <c r="B149" s="5"/>
    </row>
    <row r="150" spans="2:2" x14ac:dyDescent="0.25">
      <c r="B150" s="5"/>
    </row>
    <row r="151" spans="2:2" x14ac:dyDescent="0.25">
      <c r="B151" s="5"/>
    </row>
    <row r="152" spans="2:2" x14ac:dyDescent="0.25">
      <c r="B152" s="5"/>
    </row>
    <row r="153" spans="2:2" x14ac:dyDescent="0.25">
      <c r="B153" s="5"/>
    </row>
    <row r="154" spans="2:2" x14ac:dyDescent="0.25">
      <c r="B154" s="5"/>
    </row>
    <row r="155" spans="2:2" x14ac:dyDescent="0.25">
      <c r="B155" s="5"/>
    </row>
    <row r="156" spans="2:2" x14ac:dyDescent="0.25">
      <c r="B156" s="5"/>
    </row>
    <row r="157" spans="2:2" x14ac:dyDescent="0.25">
      <c r="B157" s="5"/>
    </row>
    <row r="158" spans="2:2" x14ac:dyDescent="0.25">
      <c r="B158" s="5"/>
    </row>
    <row r="159" spans="2:2" x14ac:dyDescent="0.25">
      <c r="B159" s="5"/>
    </row>
    <row r="160" spans="2:2" x14ac:dyDescent="0.25">
      <c r="B160" s="5"/>
    </row>
    <row r="161" spans="2:2" x14ac:dyDescent="0.25">
      <c r="B161" s="5"/>
    </row>
    <row r="162" spans="2:2" x14ac:dyDescent="0.25">
      <c r="B162" s="5"/>
    </row>
    <row r="163" spans="2:2" x14ac:dyDescent="0.25">
      <c r="B163" s="5"/>
    </row>
    <row r="164" spans="2:2" x14ac:dyDescent="0.25">
      <c r="B164" s="5"/>
    </row>
    <row r="165" spans="2:2" x14ac:dyDescent="0.25">
      <c r="B165" s="5"/>
    </row>
    <row r="166" spans="2:2" x14ac:dyDescent="0.25">
      <c r="B166" s="5"/>
    </row>
    <row r="167" spans="2:2" x14ac:dyDescent="0.25">
      <c r="B167" s="5"/>
    </row>
    <row r="168" spans="2:2" x14ac:dyDescent="0.25">
      <c r="B168" s="5"/>
    </row>
    <row r="169" spans="2:2" x14ac:dyDescent="0.25">
      <c r="B169" s="5"/>
    </row>
    <row r="170" spans="2:2" x14ac:dyDescent="0.25">
      <c r="B170" s="5"/>
    </row>
    <row r="171" spans="2:2" x14ac:dyDescent="0.25">
      <c r="B171" s="5"/>
    </row>
    <row r="172" spans="2:2" x14ac:dyDescent="0.25">
      <c r="B172" s="5"/>
    </row>
    <row r="173" spans="2:2" x14ac:dyDescent="0.25">
      <c r="B173" s="5"/>
    </row>
    <row r="174" spans="2:2" x14ac:dyDescent="0.25">
      <c r="B174" s="5"/>
    </row>
    <row r="175" spans="2:2" x14ac:dyDescent="0.25">
      <c r="B175" s="5"/>
    </row>
    <row r="176" spans="2:2" x14ac:dyDescent="0.25">
      <c r="B176" s="5"/>
    </row>
    <row r="177" spans="2:2" x14ac:dyDescent="0.25">
      <c r="B177" s="5"/>
    </row>
    <row r="178" spans="2:2" x14ac:dyDescent="0.25">
      <c r="B178" s="5"/>
    </row>
    <row r="179" spans="2:2" x14ac:dyDescent="0.25">
      <c r="B179" s="5"/>
    </row>
    <row r="180" spans="2:2" x14ac:dyDescent="0.25">
      <c r="B180" s="5"/>
    </row>
    <row r="181" spans="2:2" x14ac:dyDescent="0.25">
      <c r="B181" s="5"/>
    </row>
    <row r="182" spans="2:2" x14ac:dyDescent="0.25">
      <c r="B182" s="5"/>
    </row>
    <row r="183" spans="2:2" x14ac:dyDescent="0.25">
      <c r="B183" s="5"/>
    </row>
    <row r="184" spans="2:2" x14ac:dyDescent="0.25">
      <c r="B184" s="5"/>
    </row>
    <row r="185" spans="2:2" x14ac:dyDescent="0.25">
      <c r="B185" s="5"/>
    </row>
    <row r="186" spans="2:2" x14ac:dyDescent="0.25">
      <c r="B186" s="5"/>
    </row>
    <row r="187" spans="2:2" x14ac:dyDescent="0.25">
      <c r="B187" s="5"/>
    </row>
    <row r="188" spans="2:2" x14ac:dyDescent="0.25">
      <c r="B188" s="5"/>
    </row>
    <row r="189" spans="2:2" x14ac:dyDescent="0.25">
      <c r="B189" s="5"/>
    </row>
    <row r="190" spans="2:2" x14ac:dyDescent="0.25">
      <c r="B190" s="5"/>
    </row>
  </sheetData>
  <sheetProtection sheet="1" objects="1" scenarios="1"/>
  <mergeCells count="9">
    <mergeCell ref="A2:A3"/>
    <mergeCell ref="B2:B3"/>
    <mergeCell ref="A116:L116"/>
    <mergeCell ref="A118:L118"/>
    <mergeCell ref="A111:L111"/>
    <mergeCell ref="A113:J113"/>
    <mergeCell ref="A114:L114"/>
    <mergeCell ref="A112:L112"/>
    <mergeCell ref="C2:K2"/>
  </mergeCells>
  <phoneticPr fontId="3" type="noConversion"/>
  <printOptions horizontalCentered="1"/>
  <pageMargins left="0.35" right="0.16" top="0.59" bottom="0.41" header="0.51181102362204722" footer="0.4"/>
  <pageSetup paperSize="9" scale="73" orientation="portrait"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2">
    <tabColor indexed="42"/>
    <pageSetUpPr fitToPage="1"/>
  </sheetPr>
  <dimension ref="A1:R56"/>
  <sheetViews>
    <sheetView showGridLines="0" workbookViewId="0">
      <pane xSplit="2" ySplit="4" topLeftCell="C32" activePane="bottomRight" state="frozen"/>
      <selection activeCell="M17" sqref="M17:M63"/>
      <selection pane="topRight" activeCell="M17" sqref="M17:M63"/>
      <selection pane="bottomLeft" activeCell="M17" sqref="M17:M63"/>
      <selection pane="bottomRight" activeCell="N44" sqref="C42:N44"/>
    </sheetView>
  </sheetViews>
  <sheetFormatPr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
        <v>2524</v>
      </c>
      <c r="B1" s="57"/>
      <c r="D1" s="58"/>
    </row>
    <row r="2" spans="1:18" ht="25.5" x14ac:dyDescent="0.25">
      <c r="A2" s="1216" t="s">
        <v>250</v>
      </c>
      <c r="B2" s="1213" t="s">
        <v>332</v>
      </c>
      <c r="C2" s="1210" t="s">
        <v>2483</v>
      </c>
      <c r="D2" s="1211"/>
      <c r="E2" s="1211"/>
      <c r="F2" s="1211"/>
      <c r="G2" s="1211"/>
      <c r="H2" s="1211"/>
      <c r="I2" s="1211"/>
      <c r="J2" s="1211"/>
      <c r="K2" s="1211"/>
      <c r="L2" s="1211"/>
      <c r="M2" s="1211"/>
      <c r="N2" s="1212"/>
      <c r="O2" s="546"/>
      <c r="P2" s="547" t="s">
        <v>229</v>
      </c>
      <c r="Q2" s="548"/>
      <c r="R2" s="549"/>
    </row>
    <row r="3" spans="1:18" ht="38.25" x14ac:dyDescent="0.25">
      <c r="A3" s="1217"/>
      <c r="B3" s="1214"/>
      <c r="C3" s="468" t="s">
        <v>230</v>
      </c>
      <c r="D3" s="326" t="s">
        <v>231</v>
      </c>
      <c r="E3" s="326" t="s">
        <v>232</v>
      </c>
      <c r="F3" s="326" t="s">
        <v>233</v>
      </c>
      <c r="G3" s="326" t="s">
        <v>234</v>
      </c>
      <c r="H3" s="327" t="s">
        <v>235</v>
      </c>
      <c r="I3" s="550" t="s">
        <v>236</v>
      </c>
      <c r="J3" s="551" t="s">
        <v>237</v>
      </c>
      <c r="K3" s="326" t="s">
        <v>238</v>
      </c>
      <c r="L3" s="326" t="s">
        <v>239</v>
      </c>
      <c r="M3" s="552" t="s">
        <v>240</v>
      </c>
      <c r="N3" s="551" t="s">
        <v>241</v>
      </c>
      <c r="O3" s="553" t="s">
        <v>242</v>
      </c>
      <c r="P3" s="550" t="s">
        <v>2483</v>
      </c>
      <c r="Q3" s="551" t="s">
        <v>2484</v>
      </c>
      <c r="R3" s="328" t="s">
        <v>2485</v>
      </c>
    </row>
    <row r="4" spans="1:18" ht="25.5" x14ac:dyDescent="0.25">
      <c r="A4" s="554" t="s">
        <v>637</v>
      </c>
      <c r="B4" s="104"/>
      <c r="C4" s="823" t="s">
        <v>309</v>
      </c>
      <c r="D4" s="824" t="s">
        <v>309</v>
      </c>
      <c r="E4" s="824" t="s">
        <v>309</v>
      </c>
      <c r="F4" s="824" t="s">
        <v>309</v>
      </c>
      <c r="G4" s="824" t="s">
        <v>309</v>
      </c>
      <c r="H4" s="825" t="s">
        <v>309</v>
      </c>
      <c r="I4" s="823" t="s">
        <v>243</v>
      </c>
      <c r="J4" s="825" t="s">
        <v>243</v>
      </c>
      <c r="K4" s="824" t="s">
        <v>243</v>
      </c>
      <c r="L4" s="824" t="s">
        <v>243</v>
      </c>
      <c r="M4" s="824" t="s">
        <v>243</v>
      </c>
      <c r="N4" s="825" t="s">
        <v>243</v>
      </c>
      <c r="O4" s="555"/>
      <c r="P4" s="556" t="s">
        <v>243</v>
      </c>
      <c r="Q4" s="557" t="s">
        <v>243</v>
      </c>
      <c r="R4" s="558" t="s">
        <v>243</v>
      </c>
    </row>
    <row r="5" spans="1:18" ht="12.75" customHeight="1" x14ac:dyDescent="0.25">
      <c r="A5" s="525" t="s">
        <v>638</v>
      </c>
      <c r="B5" s="128"/>
      <c r="C5" s="240"/>
      <c r="D5" s="75"/>
      <c r="E5" s="75"/>
      <c r="F5" s="75"/>
      <c r="G5" s="75"/>
      <c r="H5" s="526"/>
      <c r="I5" s="240"/>
      <c r="J5" s="75"/>
      <c r="K5" s="75"/>
      <c r="L5" s="75"/>
      <c r="M5" s="75"/>
      <c r="N5" s="526"/>
      <c r="O5" s="559"/>
      <c r="P5" s="240"/>
      <c r="Q5" s="75"/>
      <c r="R5" s="76"/>
    </row>
    <row r="6" spans="1:18" ht="12.75" customHeight="1" x14ac:dyDescent="0.25">
      <c r="A6" s="128" t="s">
        <v>2201</v>
      </c>
      <c r="B6" s="128"/>
      <c r="C6" s="398">
        <v>0</v>
      </c>
      <c r="D6" s="109">
        <v>790000</v>
      </c>
      <c r="E6" s="109">
        <v>0</v>
      </c>
      <c r="F6" s="109">
        <v>0</v>
      </c>
      <c r="G6" s="109">
        <v>0</v>
      </c>
      <c r="H6" s="397">
        <v>0</v>
      </c>
      <c r="I6" s="398">
        <v>1314939.8333333333</v>
      </c>
      <c r="J6" s="109">
        <v>1314939.8333333333</v>
      </c>
      <c r="K6" s="109">
        <v>1314939.8333333333</v>
      </c>
      <c r="L6" s="109">
        <v>1314939.8333333333</v>
      </c>
      <c r="M6" s="109">
        <v>1314939.8333333333</v>
      </c>
      <c r="N6" s="526">
        <v>1314939.8333333349</v>
      </c>
      <c r="O6" s="559">
        <v>8679639</v>
      </c>
      <c r="P6" s="240">
        <v>8679639</v>
      </c>
      <c r="Q6" s="75">
        <v>9364499.5059999991</v>
      </c>
      <c r="R6" s="76">
        <v>9814038.479324</v>
      </c>
    </row>
    <row r="7" spans="1:18" ht="12.75" customHeight="1" x14ac:dyDescent="0.25">
      <c r="A7" s="128" t="s">
        <v>2213</v>
      </c>
      <c r="B7" s="128"/>
      <c r="C7" s="398">
        <v>7491490.8299999991</v>
      </c>
      <c r="D7" s="109">
        <v>154451.54</v>
      </c>
      <c r="E7" s="109">
        <v>50911.189999999995</v>
      </c>
      <c r="F7" s="109">
        <v>56469.270000000004</v>
      </c>
      <c r="G7" s="109">
        <v>4927732.6500000004</v>
      </c>
      <c r="H7" s="397">
        <v>34701.770000000004</v>
      </c>
      <c r="I7" s="398">
        <v>-963985.70833333291</v>
      </c>
      <c r="J7" s="109">
        <v>-963985.70833333291</v>
      </c>
      <c r="K7" s="109">
        <v>-963985.70833333291</v>
      </c>
      <c r="L7" s="109">
        <v>-963985.70833333291</v>
      </c>
      <c r="M7" s="109">
        <v>-963985.70833333291</v>
      </c>
      <c r="N7" s="526">
        <v>-1105485.7083333386</v>
      </c>
      <c r="O7" s="559">
        <v>6790343</v>
      </c>
      <c r="P7" s="240">
        <v>6790343</v>
      </c>
      <c r="Q7" s="75">
        <v>6011539.972000001</v>
      </c>
      <c r="R7" s="76">
        <v>6274293.710488</v>
      </c>
    </row>
    <row r="8" spans="1:18" ht="12.75" customHeight="1" x14ac:dyDescent="0.25">
      <c r="A8" s="128" t="s">
        <v>2229</v>
      </c>
      <c r="B8" s="128"/>
      <c r="C8" s="398">
        <v>60811.32</v>
      </c>
      <c r="D8" s="109">
        <v>793408.78</v>
      </c>
      <c r="E8" s="109">
        <v>1008</v>
      </c>
      <c r="F8" s="109">
        <v>44127.460000000006</v>
      </c>
      <c r="G8" s="109">
        <v>878315.23</v>
      </c>
      <c r="H8" s="397">
        <v>319671.95999999996</v>
      </c>
      <c r="I8" s="398">
        <v>1716381.875</v>
      </c>
      <c r="J8" s="109">
        <v>1716381.875</v>
      </c>
      <c r="K8" s="109">
        <v>1716381.875</v>
      </c>
      <c r="L8" s="109">
        <v>1716381.875</v>
      </c>
      <c r="M8" s="109">
        <v>1716381.875</v>
      </c>
      <c r="N8" s="526">
        <v>1716382.1850000005</v>
      </c>
      <c r="O8" s="559">
        <v>12395634.310000001</v>
      </c>
      <c r="P8" s="240">
        <v>12395634.310000001</v>
      </c>
      <c r="Q8" s="75">
        <v>12564294.774</v>
      </c>
      <c r="R8" s="76">
        <v>15672514.111796001</v>
      </c>
    </row>
    <row r="9" spans="1:18" ht="12.75" customHeight="1" x14ac:dyDescent="0.25">
      <c r="A9" s="128" t="s">
        <v>2322</v>
      </c>
      <c r="B9" s="128"/>
      <c r="C9" s="398">
        <v>2683389</v>
      </c>
      <c r="D9" s="109">
        <v>5358074</v>
      </c>
      <c r="E9" s="109">
        <v>4852531.32</v>
      </c>
      <c r="F9" s="109">
        <v>3621.12</v>
      </c>
      <c r="G9" s="109">
        <v>4462164.2199999988</v>
      </c>
      <c r="H9" s="397">
        <v>0</v>
      </c>
      <c r="I9" s="398">
        <v>1603370.0566666669</v>
      </c>
      <c r="J9" s="109">
        <v>1603370.0566666669</v>
      </c>
      <c r="K9" s="109">
        <v>1603370.0566666669</v>
      </c>
      <c r="L9" s="109">
        <v>1603370.0566666669</v>
      </c>
      <c r="M9" s="109">
        <v>1603370.0566666669</v>
      </c>
      <c r="N9" s="526">
        <v>4654229.0566666611</v>
      </c>
      <c r="O9" s="559">
        <v>30030859</v>
      </c>
      <c r="P9" s="240">
        <v>30030859</v>
      </c>
      <c r="Q9" s="75">
        <v>28120720</v>
      </c>
      <c r="R9" s="76">
        <v>29639238.879999999</v>
      </c>
    </row>
    <row r="10" spans="1:18" ht="12.75" customHeight="1" x14ac:dyDescent="0.25">
      <c r="A10" s="128" t="s">
        <v>2487</v>
      </c>
      <c r="B10" s="128"/>
      <c r="C10" s="398"/>
      <c r="D10" s="109"/>
      <c r="E10" s="109"/>
      <c r="F10" s="109"/>
      <c r="G10" s="109"/>
      <c r="H10" s="397"/>
      <c r="I10" s="398"/>
      <c r="J10" s="109"/>
      <c r="K10" s="109"/>
      <c r="L10" s="109"/>
      <c r="M10" s="109"/>
      <c r="N10" s="526">
        <v>0</v>
      </c>
      <c r="O10" s="559">
        <v>0</v>
      </c>
      <c r="P10" s="240">
        <v>0</v>
      </c>
      <c r="Q10" s="75">
        <v>0</v>
      </c>
      <c r="R10" s="76">
        <v>0</v>
      </c>
    </row>
    <row r="11" spans="1:18" ht="12.75" customHeight="1" x14ac:dyDescent="0.25">
      <c r="A11" s="128" t="s">
        <v>2488</v>
      </c>
      <c r="B11" s="128"/>
      <c r="C11" s="398"/>
      <c r="D11" s="109"/>
      <c r="E11" s="109"/>
      <c r="F11" s="109"/>
      <c r="G11" s="109"/>
      <c r="H11" s="397"/>
      <c r="I11" s="398"/>
      <c r="J11" s="109"/>
      <c r="K11" s="109"/>
      <c r="L11" s="109"/>
      <c r="M11" s="109"/>
      <c r="N11" s="526">
        <v>0</v>
      </c>
      <c r="O11" s="559">
        <v>0</v>
      </c>
      <c r="P11" s="240">
        <v>0</v>
      </c>
      <c r="Q11" s="75">
        <v>0</v>
      </c>
      <c r="R11" s="76">
        <v>0</v>
      </c>
    </row>
    <row r="12" spans="1:18" ht="12.75" customHeight="1" x14ac:dyDescent="0.25">
      <c r="A12" s="128" t="s">
        <v>2489</v>
      </c>
      <c r="B12" s="128"/>
      <c r="C12" s="398"/>
      <c r="D12" s="109"/>
      <c r="E12" s="109"/>
      <c r="F12" s="109"/>
      <c r="G12" s="109"/>
      <c r="H12" s="397"/>
      <c r="I12" s="398"/>
      <c r="J12" s="109"/>
      <c r="K12" s="109"/>
      <c r="L12" s="109"/>
      <c r="M12" s="109"/>
      <c r="N12" s="526">
        <v>0</v>
      </c>
      <c r="O12" s="559">
        <v>0</v>
      </c>
      <c r="P12" s="240">
        <v>0</v>
      </c>
      <c r="Q12" s="75">
        <v>0</v>
      </c>
      <c r="R12" s="76">
        <v>0</v>
      </c>
    </row>
    <row r="13" spans="1:18" ht="12.75" customHeight="1" x14ac:dyDescent="0.25">
      <c r="A13" s="128" t="s">
        <v>2490</v>
      </c>
      <c r="B13" s="128"/>
      <c r="C13" s="398"/>
      <c r="D13" s="109"/>
      <c r="E13" s="109"/>
      <c r="F13" s="109"/>
      <c r="G13" s="109"/>
      <c r="H13" s="397"/>
      <c r="I13" s="398"/>
      <c r="J13" s="109"/>
      <c r="K13" s="109"/>
      <c r="L13" s="109"/>
      <c r="M13" s="109"/>
      <c r="N13" s="526">
        <v>0</v>
      </c>
      <c r="O13" s="559">
        <v>0</v>
      </c>
      <c r="P13" s="240">
        <v>0</v>
      </c>
      <c r="Q13" s="75">
        <v>0</v>
      </c>
      <c r="R13" s="76">
        <v>0</v>
      </c>
    </row>
    <row r="14" spans="1:18" ht="12.75" customHeight="1" x14ac:dyDescent="0.25">
      <c r="A14" s="128" t="s">
        <v>2491</v>
      </c>
      <c r="B14" s="128"/>
      <c r="C14" s="398"/>
      <c r="D14" s="109"/>
      <c r="E14" s="109"/>
      <c r="F14" s="109"/>
      <c r="G14" s="109"/>
      <c r="H14" s="397"/>
      <c r="I14" s="398"/>
      <c r="J14" s="109"/>
      <c r="K14" s="109"/>
      <c r="L14" s="109"/>
      <c r="M14" s="109"/>
      <c r="N14" s="526">
        <v>0</v>
      </c>
      <c r="O14" s="559">
        <v>0</v>
      </c>
      <c r="P14" s="240">
        <v>0</v>
      </c>
      <c r="Q14" s="75">
        <v>0</v>
      </c>
      <c r="R14" s="76">
        <v>0</v>
      </c>
    </row>
    <row r="15" spans="1:18" ht="12.75" customHeight="1" x14ac:dyDescent="0.25">
      <c r="A15" s="128" t="s">
        <v>2492</v>
      </c>
      <c r="B15" s="128"/>
      <c r="C15" s="398"/>
      <c r="D15" s="109"/>
      <c r="E15" s="109"/>
      <c r="F15" s="109"/>
      <c r="G15" s="109"/>
      <c r="H15" s="397"/>
      <c r="I15" s="398"/>
      <c r="J15" s="109"/>
      <c r="K15" s="109"/>
      <c r="L15" s="109"/>
      <c r="M15" s="109"/>
      <c r="N15" s="526">
        <v>0</v>
      </c>
      <c r="O15" s="559"/>
      <c r="P15" s="240">
        <v>0</v>
      </c>
      <c r="Q15" s="75">
        <v>0</v>
      </c>
      <c r="R15" s="76">
        <v>0</v>
      </c>
    </row>
    <row r="16" spans="1:18" ht="12.75" customHeight="1" x14ac:dyDescent="0.25">
      <c r="A16" s="128" t="s">
        <v>2493</v>
      </c>
      <c r="B16" s="128"/>
      <c r="C16" s="398"/>
      <c r="D16" s="109"/>
      <c r="E16" s="109"/>
      <c r="F16" s="109"/>
      <c r="G16" s="109"/>
      <c r="H16" s="397"/>
      <c r="I16" s="398"/>
      <c r="J16" s="109"/>
      <c r="K16" s="109"/>
      <c r="L16" s="109"/>
      <c r="M16" s="109"/>
      <c r="N16" s="526">
        <v>0</v>
      </c>
      <c r="O16" s="559"/>
      <c r="P16" s="240">
        <v>0</v>
      </c>
      <c r="Q16" s="75">
        <v>0</v>
      </c>
      <c r="R16" s="76">
        <v>0</v>
      </c>
    </row>
    <row r="17" spans="1:18" ht="12.75" customHeight="1" x14ac:dyDescent="0.25">
      <c r="A17" s="128" t="s">
        <v>2494</v>
      </c>
      <c r="B17" s="128"/>
      <c r="C17" s="398"/>
      <c r="D17" s="109"/>
      <c r="E17" s="109"/>
      <c r="F17" s="109"/>
      <c r="G17" s="109"/>
      <c r="H17" s="397"/>
      <c r="I17" s="398"/>
      <c r="J17" s="109"/>
      <c r="K17" s="109"/>
      <c r="L17" s="109"/>
      <c r="M17" s="109"/>
      <c r="N17" s="526">
        <v>0</v>
      </c>
      <c r="O17" s="559"/>
      <c r="P17" s="240">
        <v>0</v>
      </c>
      <c r="Q17" s="75">
        <v>0</v>
      </c>
      <c r="R17" s="76">
        <v>0</v>
      </c>
    </row>
    <row r="18" spans="1:18" ht="12.75" customHeight="1" x14ac:dyDescent="0.25">
      <c r="A18" s="128" t="s">
        <v>2495</v>
      </c>
      <c r="B18" s="128"/>
      <c r="C18" s="398"/>
      <c r="D18" s="109"/>
      <c r="E18" s="109"/>
      <c r="F18" s="109"/>
      <c r="G18" s="109"/>
      <c r="H18" s="397"/>
      <c r="I18" s="398"/>
      <c r="J18" s="109"/>
      <c r="K18" s="109"/>
      <c r="L18" s="109"/>
      <c r="M18" s="109"/>
      <c r="N18" s="526">
        <v>0</v>
      </c>
      <c r="O18" s="559"/>
      <c r="P18" s="240">
        <v>0</v>
      </c>
      <c r="Q18" s="75">
        <v>0</v>
      </c>
      <c r="R18" s="76">
        <v>0</v>
      </c>
    </row>
    <row r="19" spans="1:18" ht="12.75" customHeight="1" x14ac:dyDescent="0.25">
      <c r="A19" s="128" t="s">
        <v>2496</v>
      </c>
      <c r="B19" s="128"/>
      <c r="C19" s="398"/>
      <c r="D19" s="109"/>
      <c r="E19" s="109"/>
      <c r="F19" s="109"/>
      <c r="G19" s="109"/>
      <c r="H19" s="397"/>
      <c r="I19" s="398"/>
      <c r="J19" s="109"/>
      <c r="K19" s="109"/>
      <c r="L19" s="109"/>
      <c r="M19" s="109"/>
      <c r="N19" s="526">
        <v>0</v>
      </c>
      <c r="O19" s="559"/>
      <c r="P19" s="240">
        <v>0</v>
      </c>
      <c r="Q19" s="75">
        <v>0</v>
      </c>
      <c r="R19" s="76">
        <v>0</v>
      </c>
    </row>
    <row r="20" spans="1:18" ht="12.75" customHeight="1" x14ac:dyDescent="0.25">
      <c r="A20" s="128" t="s">
        <v>2497</v>
      </c>
      <c r="B20" s="128"/>
      <c r="C20" s="398"/>
      <c r="D20" s="109"/>
      <c r="E20" s="109"/>
      <c r="F20" s="109"/>
      <c r="G20" s="109"/>
      <c r="H20" s="397"/>
      <c r="I20" s="398"/>
      <c r="J20" s="109"/>
      <c r="K20" s="109"/>
      <c r="L20" s="109"/>
      <c r="M20" s="109"/>
      <c r="N20" s="526">
        <v>0</v>
      </c>
      <c r="O20" s="559">
        <v>0</v>
      </c>
      <c r="P20" s="240">
        <v>0</v>
      </c>
      <c r="Q20" s="75">
        <v>0</v>
      </c>
      <c r="R20" s="76">
        <v>0</v>
      </c>
    </row>
    <row r="21" spans="1:18" ht="12.75" customHeight="1" x14ac:dyDescent="0.25">
      <c r="A21" s="560" t="s">
        <v>639</v>
      </c>
      <c r="B21" s="560"/>
      <c r="C21" s="302">
        <v>10235691.149999999</v>
      </c>
      <c r="D21" s="150">
        <v>7095934.3200000003</v>
      </c>
      <c r="E21" s="150">
        <v>4904450.5100000007</v>
      </c>
      <c r="F21" s="150">
        <v>104217.85</v>
      </c>
      <c r="G21" s="150">
        <v>10268212.1</v>
      </c>
      <c r="H21" s="540">
        <v>354373.73</v>
      </c>
      <c r="I21" s="302">
        <v>3670706.0566666676</v>
      </c>
      <c r="J21" s="150">
        <v>3670706.0566666676</v>
      </c>
      <c r="K21" s="150">
        <v>3670706.0566666676</v>
      </c>
      <c r="L21" s="150">
        <v>3670706.0566666676</v>
      </c>
      <c r="M21" s="150">
        <v>3670706.0566666676</v>
      </c>
      <c r="N21" s="540">
        <v>6580065.3666666579</v>
      </c>
      <c r="O21" s="561">
        <v>57896475.310000002</v>
      </c>
      <c r="P21" s="302">
        <v>57896475.310000002</v>
      </c>
      <c r="Q21" s="150">
        <v>56061054.252000004</v>
      </c>
      <c r="R21" s="151">
        <v>61400085.181608006</v>
      </c>
    </row>
    <row r="22" spans="1:18" ht="5.0999999999999996" customHeight="1" x14ac:dyDescent="0.25">
      <c r="A22" s="560"/>
      <c r="B22" s="135"/>
      <c r="C22" s="240"/>
      <c r="D22" s="75"/>
      <c r="E22" s="75"/>
      <c r="F22" s="75"/>
      <c r="G22" s="75"/>
      <c r="H22" s="526"/>
      <c r="I22" s="240"/>
      <c r="J22" s="75"/>
      <c r="K22" s="75"/>
      <c r="L22" s="75"/>
      <c r="M22" s="75"/>
      <c r="N22" s="526"/>
      <c r="O22" s="559"/>
      <c r="P22" s="240"/>
      <c r="Q22" s="75"/>
      <c r="R22" s="76"/>
    </row>
    <row r="23" spans="1:18" ht="12.75" customHeight="1" x14ac:dyDescent="0.25">
      <c r="A23" s="560" t="s">
        <v>640</v>
      </c>
      <c r="B23" s="125"/>
      <c r="C23" s="240"/>
      <c r="D23" s="75"/>
      <c r="E23" s="75"/>
      <c r="F23" s="75"/>
      <c r="G23" s="75"/>
      <c r="H23" s="526"/>
      <c r="I23" s="240"/>
      <c r="J23" s="75"/>
      <c r="K23" s="75"/>
      <c r="L23" s="75"/>
      <c r="M23" s="75"/>
      <c r="N23" s="526"/>
      <c r="O23" s="559"/>
      <c r="P23" s="240"/>
      <c r="Q23" s="75"/>
      <c r="R23" s="76"/>
    </row>
    <row r="24" spans="1:18" ht="12.75" customHeight="1" x14ac:dyDescent="0.25">
      <c r="A24" s="128" t="s">
        <v>2201</v>
      </c>
      <c r="B24" s="128"/>
      <c r="C24" s="398">
        <v>355359.8899999999</v>
      </c>
      <c r="D24" s="109">
        <v>446579.47</v>
      </c>
      <c r="E24" s="109">
        <v>544620.78999999992</v>
      </c>
      <c r="F24" s="109">
        <v>594280.25000000023</v>
      </c>
      <c r="G24" s="109">
        <v>543861.1399999999</v>
      </c>
      <c r="H24" s="397">
        <v>586115.29000000027</v>
      </c>
      <c r="I24" s="398">
        <v>948721.86166666693</v>
      </c>
      <c r="J24" s="109">
        <v>948721.86166666693</v>
      </c>
      <c r="K24" s="109">
        <v>948721.86166666693</v>
      </c>
      <c r="L24" s="109">
        <v>948721.86166666693</v>
      </c>
      <c r="M24" s="109">
        <v>948721.86166666693</v>
      </c>
      <c r="N24" s="526">
        <v>1005221.8616666645</v>
      </c>
      <c r="O24" s="559">
        <v>8819648</v>
      </c>
      <c r="P24" s="240">
        <v>8819648</v>
      </c>
      <c r="Q24" s="75">
        <v>8361274.5899999989</v>
      </c>
      <c r="R24" s="76">
        <v>8867389.8712440003</v>
      </c>
    </row>
    <row r="25" spans="1:18" ht="12.75" customHeight="1" x14ac:dyDescent="0.25">
      <c r="A25" s="128" t="s">
        <v>2213</v>
      </c>
      <c r="B25" s="128"/>
      <c r="C25" s="398">
        <v>167488.59</v>
      </c>
      <c r="D25" s="109">
        <v>447056.45000000007</v>
      </c>
      <c r="E25" s="109">
        <v>542164.73</v>
      </c>
      <c r="F25" s="109">
        <v>317686.49000000005</v>
      </c>
      <c r="G25" s="109">
        <v>426953.1</v>
      </c>
      <c r="H25" s="397">
        <v>565943.74</v>
      </c>
      <c r="I25" s="398">
        <v>726807.06666666653</v>
      </c>
      <c r="J25" s="109">
        <v>677355.56666666653</v>
      </c>
      <c r="K25" s="109">
        <v>677355.56666666653</v>
      </c>
      <c r="L25" s="109">
        <v>677355.56666666653</v>
      </c>
      <c r="M25" s="109">
        <v>677355.56666666653</v>
      </c>
      <c r="N25" s="526">
        <v>670855.56666666828</v>
      </c>
      <c r="O25" s="559">
        <v>6574378</v>
      </c>
      <c r="P25" s="240">
        <v>6574378</v>
      </c>
      <c r="Q25" s="75">
        <v>4811648.68</v>
      </c>
      <c r="R25" s="76">
        <v>5081476.5746319992</v>
      </c>
    </row>
    <row r="26" spans="1:18" ht="12.75" customHeight="1" x14ac:dyDescent="0.25">
      <c r="A26" s="128" t="s">
        <v>2229</v>
      </c>
      <c r="B26" s="128"/>
      <c r="C26" s="398">
        <v>805012.70999999938</v>
      </c>
      <c r="D26" s="109">
        <v>761291.61999999976</v>
      </c>
      <c r="E26" s="109">
        <v>920034.46</v>
      </c>
      <c r="F26" s="109">
        <v>1278241.8699999999</v>
      </c>
      <c r="G26" s="109">
        <v>921646.01000000013</v>
      </c>
      <c r="H26" s="397">
        <v>1526982.3299999998</v>
      </c>
      <c r="I26" s="398">
        <v>875183.16666666686</v>
      </c>
      <c r="J26" s="109">
        <v>875183.16666666686</v>
      </c>
      <c r="K26" s="109">
        <v>875183.16666666686</v>
      </c>
      <c r="L26" s="109">
        <v>875183.16666666686</v>
      </c>
      <c r="M26" s="109">
        <v>875183.16666666686</v>
      </c>
      <c r="N26" s="526">
        <v>875184.22666666843</v>
      </c>
      <c r="O26" s="559">
        <v>11464309.060000001</v>
      </c>
      <c r="P26" s="240">
        <v>11464309.060000001</v>
      </c>
      <c r="Q26" s="75">
        <v>10757290.546</v>
      </c>
      <c r="R26" s="76">
        <v>11443472.855284005</v>
      </c>
    </row>
    <row r="27" spans="1:18" ht="12.75" customHeight="1" x14ac:dyDescent="0.25">
      <c r="A27" s="128" t="s">
        <v>2322</v>
      </c>
      <c r="B27" s="128"/>
      <c r="C27" s="398">
        <v>1890954.9799999993</v>
      </c>
      <c r="D27" s="109">
        <v>2384730.0199999991</v>
      </c>
      <c r="E27" s="109">
        <v>2285904.6599999997</v>
      </c>
      <c r="F27" s="109">
        <v>2546940.2199999988</v>
      </c>
      <c r="G27" s="109">
        <v>2573321.5399999986</v>
      </c>
      <c r="H27" s="397">
        <v>3078399.1099999994</v>
      </c>
      <c r="I27" s="398">
        <v>2036624.9116666669</v>
      </c>
      <c r="J27" s="109">
        <v>2036624.9116666669</v>
      </c>
      <c r="K27" s="109">
        <v>2036624.9116666669</v>
      </c>
      <c r="L27" s="109">
        <v>2036624.9116666669</v>
      </c>
      <c r="M27" s="109">
        <v>2036624.9116666669</v>
      </c>
      <c r="N27" s="526">
        <v>5087483.9116666764</v>
      </c>
      <c r="O27" s="559">
        <v>30030859</v>
      </c>
      <c r="P27" s="240">
        <v>30030859</v>
      </c>
      <c r="Q27" s="75">
        <v>28436920</v>
      </c>
      <c r="R27" s="76">
        <v>29972513.68</v>
      </c>
    </row>
    <row r="28" spans="1:18" ht="12.75" customHeight="1" x14ac:dyDescent="0.25">
      <c r="A28" s="128" t="s">
        <v>2487</v>
      </c>
      <c r="B28" s="128"/>
      <c r="C28" s="398"/>
      <c r="D28" s="109"/>
      <c r="E28" s="109"/>
      <c r="F28" s="109"/>
      <c r="G28" s="109"/>
      <c r="H28" s="397">
        <v>0</v>
      </c>
      <c r="I28" s="398"/>
      <c r="J28" s="109"/>
      <c r="K28" s="109"/>
      <c r="L28" s="109"/>
      <c r="M28" s="109"/>
      <c r="N28" s="526">
        <v>0</v>
      </c>
      <c r="O28" s="559">
        <v>0</v>
      </c>
      <c r="P28" s="240">
        <v>0</v>
      </c>
      <c r="Q28" s="75">
        <v>0</v>
      </c>
      <c r="R28" s="76">
        <v>0</v>
      </c>
    </row>
    <row r="29" spans="1:18" ht="12.75" customHeight="1" x14ac:dyDescent="0.25">
      <c r="A29" s="128" t="s">
        <v>2488</v>
      </c>
      <c r="B29" s="128"/>
      <c r="C29" s="398"/>
      <c r="D29" s="109"/>
      <c r="E29" s="109"/>
      <c r="F29" s="109"/>
      <c r="G29" s="109"/>
      <c r="H29" s="397"/>
      <c r="I29" s="398"/>
      <c r="J29" s="109"/>
      <c r="K29" s="109"/>
      <c r="L29" s="109"/>
      <c r="M29" s="109"/>
      <c r="N29" s="526">
        <v>0</v>
      </c>
      <c r="O29" s="559">
        <v>0</v>
      </c>
      <c r="P29" s="240">
        <v>0</v>
      </c>
      <c r="Q29" s="75">
        <v>0</v>
      </c>
      <c r="R29" s="76">
        <v>0</v>
      </c>
    </row>
    <row r="30" spans="1:18" ht="12.75" customHeight="1" x14ac:dyDescent="0.25">
      <c r="A30" s="128" t="s">
        <v>2489</v>
      </c>
      <c r="B30" s="128"/>
      <c r="C30" s="398"/>
      <c r="D30" s="109"/>
      <c r="E30" s="109"/>
      <c r="F30" s="109"/>
      <c r="G30" s="109"/>
      <c r="H30" s="397"/>
      <c r="I30" s="398"/>
      <c r="J30" s="109"/>
      <c r="K30" s="109"/>
      <c r="L30" s="109"/>
      <c r="M30" s="109"/>
      <c r="N30" s="526">
        <v>0</v>
      </c>
      <c r="O30" s="559">
        <v>0</v>
      </c>
      <c r="P30" s="240">
        <v>0</v>
      </c>
      <c r="Q30" s="75">
        <v>0</v>
      </c>
      <c r="R30" s="76">
        <v>0</v>
      </c>
    </row>
    <row r="31" spans="1:18" ht="12.75" customHeight="1" x14ac:dyDescent="0.25">
      <c r="A31" s="128" t="s">
        <v>2490</v>
      </c>
      <c r="B31" s="128"/>
      <c r="C31" s="398"/>
      <c r="D31" s="109"/>
      <c r="E31" s="109"/>
      <c r="F31" s="109"/>
      <c r="G31" s="109"/>
      <c r="H31" s="397"/>
      <c r="I31" s="398"/>
      <c r="J31" s="109"/>
      <c r="K31" s="109"/>
      <c r="L31" s="109"/>
      <c r="M31" s="109"/>
      <c r="N31" s="526">
        <v>0</v>
      </c>
      <c r="O31" s="559">
        <v>0</v>
      </c>
      <c r="P31" s="240">
        <v>0</v>
      </c>
      <c r="Q31" s="75">
        <v>0</v>
      </c>
      <c r="R31" s="76">
        <v>0</v>
      </c>
    </row>
    <row r="32" spans="1:18" ht="12.75" customHeight="1" x14ac:dyDescent="0.25">
      <c r="A32" s="128" t="s">
        <v>2491</v>
      </c>
      <c r="B32" s="128"/>
      <c r="C32" s="398"/>
      <c r="D32" s="109"/>
      <c r="E32" s="109"/>
      <c r="F32" s="109"/>
      <c r="G32" s="109"/>
      <c r="H32" s="397"/>
      <c r="I32" s="398"/>
      <c r="J32" s="109"/>
      <c r="K32" s="109"/>
      <c r="L32" s="109"/>
      <c r="M32" s="109"/>
      <c r="N32" s="526">
        <v>0</v>
      </c>
      <c r="O32" s="559">
        <v>0</v>
      </c>
      <c r="P32" s="240">
        <v>0</v>
      </c>
      <c r="Q32" s="75">
        <v>0</v>
      </c>
      <c r="R32" s="76">
        <v>0</v>
      </c>
    </row>
    <row r="33" spans="1:18" ht="12.75" customHeight="1" x14ac:dyDescent="0.25">
      <c r="A33" s="128" t="s">
        <v>2492</v>
      </c>
      <c r="B33" s="128"/>
      <c r="C33" s="398"/>
      <c r="D33" s="109"/>
      <c r="E33" s="109"/>
      <c r="F33" s="109"/>
      <c r="G33" s="109"/>
      <c r="H33" s="397"/>
      <c r="I33" s="398"/>
      <c r="J33" s="109"/>
      <c r="K33" s="109"/>
      <c r="L33" s="109"/>
      <c r="M33" s="109"/>
      <c r="N33" s="526">
        <v>0</v>
      </c>
      <c r="O33" s="559">
        <v>0</v>
      </c>
      <c r="P33" s="240">
        <v>0</v>
      </c>
      <c r="Q33" s="75">
        <v>0</v>
      </c>
      <c r="R33" s="76">
        <v>0</v>
      </c>
    </row>
    <row r="34" spans="1:18" ht="12.75" customHeight="1" x14ac:dyDescent="0.25">
      <c r="A34" s="128" t="s">
        <v>2493</v>
      </c>
      <c r="B34" s="128"/>
      <c r="C34" s="398"/>
      <c r="D34" s="109"/>
      <c r="E34" s="109"/>
      <c r="F34" s="109"/>
      <c r="G34" s="109"/>
      <c r="H34" s="397"/>
      <c r="I34" s="398"/>
      <c r="J34" s="109"/>
      <c r="K34" s="109"/>
      <c r="L34" s="109"/>
      <c r="M34" s="109"/>
      <c r="N34" s="526">
        <v>0</v>
      </c>
      <c r="O34" s="559">
        <v>0</v>
      </c>
      <c r="P34" s="240">
        <v>0</v>
      </c>
      <c r="Q34" s="75">
        <v>0</v>
      </c>
      <c r="R34" s="76">
        <v>0</v>
      </c>
    </row>
    <row r="35" spans="1:18" ht="12.75" customHeight="1" x14ac:dyDescent="0.25">
      <c r="A35" s="128" t="s">
        <v>2494</v>
      </c>
      <c r="B35" s="128"/>
      <c r="C35" s="398"/>
      <c r="D35" s="109"/>
      <c r="E35" s="109"/>
      <c r="F35" s="109"/>
      <c r="G35" s="109"/>
      <c r="H35" s="397"/>
      <c r="I35" s="398"/>
      <c r="J35" s="109"/>
      <c r="K35" s="109"/>
      <c r="L35" s="109"/>
      <c r="M35" s="109"/>
      <c r="N35" s="526">
        <v>0</v>
      </c>
      <c r="O35" s="559">
        <v>0</v>
      </c>
      <c r="P35" s="240">
        <v>0</v>
      </c>
      <c r="Q35" s="75">
        <v>0</v>
      </c>
      <c r="R35" s="76">
        <v>0</v>
      </c>
    </row>
    <row r="36" spans="1:18" ht="12.75" customHeight="1" x14ac:dyDescent="0.25">
      <c r="A36" s="128" t="s">
        <v>2495</v>
      </c>
      <c r="B36" s="128"/>
      <c r="C36" s="398"/>
      <c r="D36" s="109"/>
      <c r="E36" s="109"/>
      <c r="F36" s="109"/>
      <c r="G36" s="109"/>
      <c r="H36" s="397"/>
      <c r="I36" s="398"/>
      <c r="J36" s="109"/>
      <c r="K36" s="109"/>
      <c r="L36" s="109"/>
      <c r="M36" s="109"/>
      <c r="N36" s="526">
        <v>0</v>
      </c>
      <c r="O36" s="559">
        <v>0</v>
      </c>
      <c r="P36" s="240">
        <v>0</v>
      </c>
      <c r="Q36" s="75">
        <v>0</v>
      </c>
      <c r="R36" s="76">
        <v>0</v>
      </c>
    </row>
    <row r="37" spans="1:18" ht="12.75" customHeight="1" x14ac:dyDescent="0.25">
      <c r="A37" s="128" t="s">
        <v>2496</v>
      </c>
      <c r="B37" s="128"/>
      <c r="C37" s="398"/>
      <c r="D37" s="109"/>
      <c r="E37" s="109"/>
      <c r="F37" s="109"/>
      <c r="G37" s="109"/>
      <c r="H37" s="397"/>
      <c r="I37" s="398"/>
      <c r="J37" s="109"/>
      <c r="K37" s="109"/>
      <c r="L37" s="109"/>
      <c r="M37" s="109"/>
      <c r="N37" s="526">
        <v>0</v>
      </c>
      <c r="O37" s="559">
        <v>0</v>
      </c>
      <c r="P37" s="240">
        <v>0</v>
      </c>
      <c r="Q37" s="75">
        <v>0</v>
      </c>
      <c r="R37" s="76">
        <v>0</v>
      </c>
    </row>
    <row r="38" spans="1:18" ht="12.75" customHeight="1" x14ac:dyDescent="0.25">
      <c r="A38" s="128" t="s">
        <v>2497</v>
      </c>
      <c r="B38" s="128"/>
      <c r="C38" s="398"/>
      <c r="D38" s="109"/>
      <c r="E38" s="109"/>
      <c r="F38" s="109"/>
      <c r="G38" s="109"/>
      <c r="H38" s="397"/>
      <c r="I38" s="398"/>
      <c r="J38" s="109"/>
      <c r="K38" s="109"/>
      <c r="L38" s="109"/>
      <c r="M38" s="109"/>
      <c r="N38" s="526">
        <v>0</v>
      </c>
      <c r="O38" s="559">
        <v>0</v>
      </c>
      <c r="P38" s="240">
        <v>0</v>
      </c>
      <c r="Q38" s="75">
        <v>0</v>
      </c>
      <c r="R38" s="76">
        <v>0</v>
      </c>
    </row>
    <row r="39" spans="1:18" ht="12.75" customHeight="1" x14ac:dyDescent="0.25">
      <c r="A39" s="138" t="s">
        <v>641</v>
      </c>
      <c r="B39" s="560"/>
      <c r="C39" s="302">
        <v>3218816.1699999985</v>
      </c>
      <c r="D39" s="150">
        <v>4039657.5599999987</v>
      </c>
      <c r="E39" s="150">
        <v>4292724.6399999997</v>
      </c>
      <c r="F39" s="150">
        <v>4737148.8299999991</v>
      </c>
      <c r="G39" s="150">
        <v>4465781.7899999991</v>
      </c>
      <c r="H39" s="540">
        <v>5757440.4699999997</v>
      </c>
      <c r="I39" s="302">
        <v>4587337.0066666668</v>
      </c>
      <c r="J39" s="150">
        <v>4537885.5066666668</v>
      </c>
      <c r="K39" s="150">
        <v>4537885.5066666668</v>
      </c>
      <c r="L39" s="150">
        <v>4537885.5066666668</v>
      </c>
      <c r="M39" s="150">
        <v>4537885.5066666668</v>
      </c>
      <c r="N39" s="540">
        <v>7638745.5666666776</v>
      </c>
      <c r="O39" s="561">
        <v>56889194.060000002</v>
      </c>
      <c r="P39" s="302">
        <v>56889194.060000002</v>
      </c>
      <c r="Q39" s="150">
        <v>52367133.816</v>
      </c>
      <c r="R39" s="151">
        <v>55364852.98116</v>
      </c>
    </row>
    <row r="40" spans="1:18" ht="5.0999999999999996" customHeight="1" x14ac:dyDescent="0.25">
      <c r="A40" s="135"/>
      <c r="B40" s="135"/>
      <c r="C40" s="240"/>
      <c r="D40" s="75"/>
      <c r="E40" s="75"/>
      <c r="F40" s="75"/>
      <c r="G40" s="75"/>
      <c r="H40" s="526"/>
      <c r="I40" s="240"/>
      <c r="J40" s="75"/>
      <c r="K40" s="75"/>
      <c r="L40" s="75"/>
      <c r="M40" s="75"/>
      <c r="N40" s="526"/>
      <c r="O40" s="559"/>
      <c r="P40" s="240"/>
      <c r="Q40" s="75"/>
      <c r="R40" s="76"/>
    </row>
    <row r="41" spans="1:18" ht="12.75" customHeight="1" x14ac:dyDescent="0.25">
      <c r="A41" s="154" t="s">
        <v>244</v>
      </c>
      <c r="B41" s="154"/>
      <c r="C41" s="115">
        <v>7016874.9800000004</v>
      </c>
      <c r="D41" s="116">
        <v>3056276.7600000016</v>
      </c>
      <c r="E41" s="116">
        <v>611725.87000000104</v>
      </c>
      <c r="F41" s="116">
        <v>-4632930.9799999995</v>
      </c>
      <c r="G41" s="116">
        <v>5802430.3100000005</v>
      </c>
      <c r="H41" s="541">
        <v>-5403066.7400000002</v>
      </c>
      <c r="I41" s="115">
        <v>-916630.94999999925</v>
      </c>
      <c r="J41" s="116">
        <v>-867179.44999999925</v>
      </c>
      <c r="K41" s="116">
        <v>-867179.44999999925</v>
      </c>
      <c r="L41" s="116">
        <v>-867179.44999999925</v>
      </c>
      <c r="M41" s="116">
        <v>-867179.44999999925</v>
      </c>
      <c r="N41" s="541">
        <v>-1058680.2000000197</v>
      </c>
      <c r="O41" s="562">
        <v>1007281.25</v>
      </c>
      <c r="P41" s="115">
        <v>1007281.25</v>
      </c>
      <c r="Q41" s="116">
        <v>3693920.4360000044</v>
      </c>
      <c r="R41" s="117">
        <v>6035232.2004480064</v>
      </c>
    </row>
    <row r="42" spans="1:18" ht="12.75" customHeight="1" x14ac:dyDescent="0.25">
      <c r="A42" s="563" t="s">
        <v>549</v>
      </c>
      <c r="B42" s="563"/>
      <c r="C42" s="564"/>
      <c r="D42" s="564"/>
      <c r="E42" s="564"/>
      <c r="F42" s="564"/>
      <c r="G42" s="564"/>
      <c r="H42" s="564"/>
      <c r="I42" s="564"/>
      <c r="J42" s="564"/>
      <c r="K42" s="564"/>
      <c r="L42" s="564"/>
      <c r="M42" s="564"/>
      <c r="N42" s="564"/>
      <c r="O42" s="564"/>
      <c r="P42" s="564"/>
      <c r="Q42" s="564"/>
      <c r="R42" s="564"/>
    </row>
    <row r="43" spans="1:18" ht="12.75" customHeight="1" x14ac:dyDescent="0.25">
      <c r="A43" s="99" t="s">
        <v>245</v>
      </c>
      <c r="B43" s="99"/>
      <c r="C43" s="48"/>
      <c r="D43" s="48"/>
      <c r="E43" s="48"/>
      <c r="F43" s="48"/>
      <c r="G43" s="48"/>
      <c r="H43" s="48"/>
      <c r="I43" s="48"/>
      <c r="J43" s="48"/>
      <c r="K43" s="48"/>
      <c r="L43" s="48"/>
      <c r="M43" s="48"/>
      <c r="N43" s="48"/>
      <c r="O43" s="48"/>
      <c r="P43" s="48"/>
      <c r="Q43" s="48"/>
      <c r="R43" s="48"/>
    </row>
    <row r="44" spans="1:18" ht="12.75" customHeight="1" x14ac:dyDescent="0.25">
      <c r="A44" s="99"/>
      <c r="B44" s="99"/>
      <c r="C44" s="490"/>
      <c r="D44" s="490"/>
      <c r="E44" s="490"/>
      <c r="F44" s="490"/>
      <c r="G44" s="490"/>
      <c r="H44" s="490"/>
      <c r="I44" s="490"/>
      <c r="J44" s="490"/>
      <c r="K44" s="490"/>
      <c r="L44" s="490"/>
      <c r="M44" s="490"/>
      <c r="N44" s="48"/>
      <c r="O44" s="48"/>
      <c r="P44" s="48"/>
      <c r="Q44" s="48"/>
      <c r="R44" s="48"/>
    </row>
    <row r="45" spans="1:18" x14ac:dyDescent="0.25">
      <c r="A45" s="317"/>
      <c r="B45" s="317"/>
      <c r="P45" s="565"/>
      <c r="Q45" s="565"/>
      <c r="R45" s="565"/>
    </row>
    <row r="56" spans="2:2" x14ac:dyDescent="0.25">
      <c r="B56" s="127"/>
    </row>
  </sheetData>
  <sheetProtection sheet="1" objects="1" scenarios="1"/>
  <mergeCells count="3">
    <mergeCell ref="A2:A3"/>
    <mergeCell ref="C2:N2"/>
    <mergeCell ref="B2:B3"/>
  </mergeCells>
  <phoneticPr fontId="3" type="noConversion"/>
  <printOptions horizontalCentered="1"/>
  <pageMargins left="0.34" right="0.2" top="0.79" bottom="0.77" header="0.51181102362204722" footer="0.51181102362204722"/>
  <pageSetup paperSize="9" scale="90"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3">
    <tabColor indexed="42"/>
    <pageSetUpPr fitToPage="1"/>
  </sheetPr>
  <dimension ref="A1:S56"/>
  <sheetViews>
    <sheetView showGridLines="0" workbookViewId="0">
      <pane xSplit="2" ySplit="4" topLeftCell="C5" activePane="bottomRight" state="frozen"/>
      <selection activeCell="M17" sqref="M17:M63"/>
      <selection pane="topRight" activeCell="M17" sqref="M17:M63"/>
      <selection pane="bottomLeft" activeCell="M17" sqref="M17:M63"/>
      <selection pane="bottomRight" activeCell="C54" sqref="C54:P55"/>
    </sheetView>
  </sheetViews>
  <sheetFormatPr defaultRowHeight="12.75" x14ac:dyDescent="0.25"/>
  <cols>
    <col min="1" max="1" width="25.710937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9" ht="13.5" x14ac:dyDescent="0.25">
      <c r="A1" s="57" t="s">
        <v>2525</v>
      </c>
      <c r="B1" s="57"/>
      <c r="D1" s="58"/>
    </row>
    <row r="2" spans="1:19" ht="25.5" x14ac:dyDescent="0.25">
      <c r="A2" s="1216" t="s">
        <v>2526</v>
      </c>
      <c r="B2" s="1213" t="s">
        <v>332</v>
      </c>
      <c r="C2" s="1210" t="s">
        <v>2483</v>
      </c>
      <c r="D2" s="1211"/>
      <c r="E2" s="1211"/>
      <c r="F2" s="1211"/>
      <c r="G2" s="1211"/>
      <c r="H2" s="1211"/>
      <c r="I2" s="1211"/>
      <c r="J2" s="1211"/>
      <c r="K2" s="1211"/>
      <c r="L2" s="1211"/>
      <c r="M2" s="1211"/>
      <c r="N2" s="1212"/>
      <c r="O2" s="546"/>
      <c r="P2" s="547" t="s">
        <v>229</v>
      </c>
      <c r="Q2" s="548"/>
      <c r="R2" s="549"/>
    </row>
    <row r="3" spans="1:19" ht="38.25" x14ac:dyDescent="0.25">
      <c r="A3" s="1217"/>
      <c r="B3" s="1214"/>
      <c r="C3" s="468" t="s">
        <v>230</v>
      </c>
      <c r="D3" s="326" t="s">
        <v>231</v>
      </c>
      <c r="E3" s="326" t="s">
        <v>232</v>
      </c>
      <c r="F3" s="326" t="s">
        <v>233</v>
      </c>
      <c r="G3" s="326" t="s">
        <v>234</v>
      </c>
      <c r="H3" s="327" t="s">
        <v>235</v>
      </c>
      <c r="I3" s="550" t="s">
        <v>236</v>
      </c>
      <c r="J3" s="551" t="s">
        <v>237</v>
      </c>
      <c r="K3" s="326" t="s">
        <v>238</v>
      </c>
      <c r="L3" s="326" t="s">
        <v>239</v>
      </c>
      <c r="M3" s="552" t="s">
        <v>240</v>
      </c>
      <c r="N3" s="551" t="s">
        <v>241</v>
      </c>
      <c r="O3" s="553" t="s">
        <v>242</v>
      </c>
      <c r="P3" s="550" t="s">
        <v>2483</v>
      </c>
      <c r="Q3" s="551" t="s">
        <v>2484</v>
      </c>
      <c r="R3" s="328" t="s">
        <v>2485</v>
      </c>
    </row>
    <row r="4" spans="1:19" ht="25.5" x14ac:dyDescent="0.25">
      <c r="A4" s="554" t="s">
        <v>637</v>
      </c>
      <c r="B4" s="297"/>
      <c r="C4" s="826" t="s">
        <v>309</v>
      </c>
      <c r="D4" s="827" t="s">
        <v>309</v>
      </c>
      <c r="E4" s="827" t="s">
        <v>309</v>
      </c>
      <c r="F4" s="827" t="s">
        <v>309</v>
      </c>
      <c r="G4" s="827" t="s">
        <v>309</v>
      </c>
      <c r="H4" s="828" t="s">
        <v>309</v>
      </c>
      <c r="I4" s="826" t="s">
        <v>243</v>
      </c>
      <c r="J4" s="828" t="s">
        <v>243</v>
      </c>
      <c r="K4" s="827" t="s">
        <v>243</v>
      </c>
      <c r="L4" s="827" t="s">
        <v>243</v>
      </c>
      <c r="M4" s="827" t="s">
        <v>243</v>
      </c>
      <c r="N4" s="828" t="s">
        <v>243</v>
      </c>
      <c r="O4" s="566"/>
      <c r="P4" s="567" t="s">
        <v>243</v>
      </c>
      <c r="Q4" s="568" t="s">
        <v>243</v>
      </c>
      <c r="R4" s="569" t="s">
        <v>243</v>
      </c>
    </row>
    <row r="5" spans="1:19" ht="12.75" customHeight="1" x14ac:dyDescent="0.25">
      <c r="A5" s="570" t="s">
        <v>647</v>
      </c>
      <c r="B5" s="571"/>
      <c r="C5" s="106"/>
      <c r="D5" s="498"/>
      <c r="E5" s="498"/>
      <c r="F5" s="498"/>
      <c r="G5" s="498"/>
      <c r="H5" s="572"/>
      <c r="I5" s="106"/>
      <c r="J5" s="498"/>
      <c r="K5" s="498"/>
      <c r="L5" s="498"/>
      <c r="M5" s="498"/>
      <c r="N5" s="572"/>
      <c r="O5" s="573"/>
      <c r="P5" s="106"/>
      <c r="Q5" s="498"/>
      <c r="R5" s="538"/>
    </row>
    <row r="6" spans="1:19" ht="12.75" customHeight="1" x14ac:dyDescent="0.25">
      <c r="A6" s="107" t="s">
        <v>648</v>
      </c>
      <c r="B6" s="128"/>
      <c r="C6" s="257">
        <v>7491957.8299999991</v>
      </c>
      <c r="D6" s="257">
        <v>1518003.71</v>
      </c>
      <c r="E6" s="257">
        <v>51239.189999999995</v>
      </c>
      <c r="F6" s="257">
        <v>82893.22</v>
      </c>
      <c r="G6" s="257">
        <v>5787304.8000000007</v>
      </c>
      <c r="H6" s="721">
        <v>327098.56</v>
      </c>
      <c r="I6" s="722">
        <v>1067925.6150000007</v>
      </c>
      <c r="J6" s="257">
        <v>1067925.6150000007</v>
      </c>
      <c r="K6" s="257">
        <v>1067925.6150000007</v>
      </c>
      <c r="L6" s="257">
        <v>1067925.6150000007</v>
      </c>
      <c r="M6" s="257">
        <v>1067925.6150000007</v>
      </c>
      <c r="N6" s="534">
        <v>926425.92499998957</v>
      </c>
      <c r="O6" s="574">
        <v>21524551.309999999</v>
      </c>
      <c r="P6" s="494">
        <v>21524551.309999999</v>
      </c>
      <c r="Q6" s="140">
        <v>20230495.642000005</v>
      </c>
      <c r="R6" s="141">
        <v>21216734.406668</v>
      </c>
      <c r="S6" s="127"/>
    </row>
    <row r="7" spans="1:19" ht="12.75" customHeight="1" x14ac:dyDescent="0.25">
      <c r="A7" s="108" t="s">
        <v>649</v>
      </c>
      <c r="B7" s="128"/>
      <c r="C7" s="109">
        <v>0</v>
      </c>
      <c r="D7" s="109">
        <v>574168</v>
      </c>
      <c r="E7" s="109">
        <v>0</v>
      </c>
      <c r="F7" s="109">
        <v>0</v>
      </c>
      <c r="G7" s="109">
        <v>0</v>
      </c>
      <c r="H7" s="397">
        <v>0</v>
      </c>
      <c r="I7" s="398">
        <v>978906.33333333326</v>
      </c>
      <c r="J7" s="109">
        <v>978906.33333333326</v>
      </c>
      <c r="K7" s="109">
        <v>978906.33333333326</v>
      </c>
      <c r="L7" s="109">
        <v>978906.33333333326</v>
      </c>
      <c r="M7" s="109">
        <v>978906.33333333326</v>
      </c>
      <c r="N7" s="526">
        <v>978906.33333333395</v>
      </c>
      <c r="O7" s="559">
        <v>6447606</v>
      </c>
      <c r="P7" s="240">
        <v>6447606</v>
      </c>
      <c r="Q7" s="75">
        <v>7015996.7240000013</v>
      </c>
      <c r="R7" s="76">
        <v>7356152.547096001</v>
      </c>
      <c r="S7" s="127"/>
    </row>
    <row r="8" spans="1:19" ht="12.75" customHeight="1" x14ac:dyDescent="0.25">
      <c r="A8" s="108" t="s">
        <v>650</v>
      </c>
      <c r="B8" s="128"/>
      <c r="C8" s="109">
        <v>7491490.8299999991</v>
      </c>
      <c r="D8" s="109">
        <v>154451.54</v>
      </c>
      <c r="E8" s="109">
        <v>50911.189999999995</v>
      </c>
      <c r="F8" s="109">
        <v>56469.270000000004</v>
      </c>
      <c r="G8" s="109">
        <v>4927732.6500000004</v>
      </c>
      <c r="H8" s="397">
        <v>34701.770000000004</v>
      </c>
      <c r="I8" s="398">
        <v>-963985.70833333291</v>
      </c>
      <c r="J8" s="109">
        <v>-963985.70833333291</v>
      </c>
      <c r="K8" s="109">
        <v>-963985.70833333291</v>
      </c>
      <c r="L8" s="109">
        <v>-963985.70833333291</v>
      </c>
      <c r="M8" s="109">
        <v>-963985.70833333291</v>
      </c>
      <c r="N8" s="526">
        <v>-1105485.7083333386</v>
      </c>
      <c r="O8" s="559">
        <v>6790343</v>
      </c>
      <c r="P8" s="240">
        <v>6790343</v>
      </c>
      <c r="Q8" s="75">
        <v>6011539.972000001</v>
      </c>
      <c r="R8" s="76">
        <v>6274293.710488</v>
      </c>
      <c r="S8" s="127"/>
    </row>
    <row r="9" spans="1:19" ht="12.75" customHeight="1" x14ac:dyDescent="0.25">
      <c r="A9" s="108" t="s">
        <v>651</v>
      </c>
      <c r="B9" s="128"/>
      <c r="C9" s="109">
        <v>467</v>
      </c>
      <c r="D9" s="109">
        <v>789384.16999999993</v>
      </c>
      <c r="E9" s="109">
        <v>328</v>
      </c>
      <c r="F9" s="109">
        <v>26423.95</v>
      </c>
      <c r="G9" s="109">
        <v>859572.15</v>
      </c>
      <c r="H9" s="397">
        <v>292396.78999999998</v>
      </c>
      <c r="I9" s="398">
        <v>1053004.9900000002</v>
      </c>
      <c r="J9" s="109">
        <v>1053004.9900000002</v>
      </c>
      <c r="K9" s="109">
        <v>1053004.9900000002</v>
      </c>
      <c r="L9" s="109">
        <v>1053004.9900000002</v>
      </c>
      <c r="M9" s="109">
        <v>1053004.9900000002</v>
      </c>
      <c r="N9" s="526">
        <v>1053005.299999998</v>
      </c>
      <c r="O9" s="559">
        <v>8286602.3099999996</v>
      </c>
      <c r="P9" s="240">
        <v>8286602.3099999996</v>
      </c>
      <c r="Q9" s="75">
        <v>7202958.9460000005</v>
      </c>
      <c r="R9" s="76">
        <v>7586288.1490839999</v>
      </c>
      <c r="S9" s="127"/>
    </row>
    <row r="10" spans="1:19" ht="12.75" customHeight="1" x14ac:dyDescent="0.25">
      <c r="A10" s="107" t="s">
        <v>652</v>
      </c>
      <c r="B10" s="128"/>
      <c r="C10" s="257">
        <v>60344.32</v>
      </c>
      <c r="D10" s="257">
        <v>4024.6100000000006</v>
      </c>
      <c r="E10" s="257">
        <v>680</v>
      </c>
      <c r="F10" s="257">
        <v>17703.510000000002</v>
      </c>
      <c r="G10" s="257">
        <v>18743.080000000002</v>
      </c>
      <c r="H10" s="721">
        <v>27275.17</v>
      </c>
      <c r="I10" s="722">
        <v>541177.88500000001</v>
      </c>
      <c r="J10" s="257">
        <v>541177.88500000001</v>
      </c>
      <c r="K10" s="257">
        <v>541177.88500000001</v>
      </c>
      <c r="L10" s="257">
        <v>541177.88500000001</v>
      </c>
      <c r="M10" s="257">
        <v>541177.88500000001</v>
      </c>
      <c r="N10" s="534">
        <v>541177.88499999978</v>
      </c>
      <c r="O10" s="574">
        <v>3375838</v>
      </c>
      <c r="P10" s="494">
        <v>3375838</v>
      </c>
      <c r="Q10" s="140">
        <v>4772314.2520000003</v>
      </c>
      <c r="R10" s="141">
        <v>7465397.2216080017</v>
      </c>
      <c r="S10" s="127"/>
    </row>
    <row r="11" spans="1:19" ht="12.75" customHeight="1" x14ac:dyDescent="0.25">
      <c r="A11" s="108" t="s">
        <v>653</v>
      </c>
      <c r="B11" s="128"/>
      <c r="C11" s="109">
        <v>0</v>
      </c>
      <c r="D11" s="109">
        <v>0</v>
      </c>
      <c r="E11" s="109">
        <v>0</v>
      </c>
      <c r="F11" s="109">
        <v>0</v>
      </c>
      <c r="G11" s="109">
        <v>0</v>
      </c>
      <c r="H11" s="397">
        <v>0</v>
      </c>
      <c r="I11" s="398">
        <v>0</v>
      </c>
      <c r="J11" s="109">
        <v>0</v>
      </c>
      <c r="K11" s="109">
        <v>0</v>
      </c>
      <c r="L11" s="109">
        <v>0</v>
      </c>
      <c r="M11" s="109">
        <v>0</v>
      </c>
      <c r="N11" s="526">
        <v>0</v>
      </c>
      <c r="O11" s="559">
        <v>0</v>
      </c>
      <c r="P11" s="240">
        <v>0</v>
      </c>
      <c r="Q11" s="75">
        <v>0</v>
      </c>
      <c r="R11" s="76">
        <v>0</v>
      </c>
      <c r="S11" s="127"/>
    </row>
    <row r="12" spans="1:19" ht="12.75" customHeight="1" x14ac:dyDescent="0.25">
      <c r="A12" s="108" t="s">
        <v>654</v>
      </c>
      <c r="B12" s="128"/>
      <c r="C12" s="109">
        <v>0</v>
      </c>
      <c r="D12" s="109">
        <v>0</v>
      </c>
      <c r="E12" s="109">
        <v>0</v>
      </c>
      <c r="F12" s="109">
        <v>0</v>
      </c>
      <c r="G12" s="109">
        <v>0</v>
      </c>
      <c r="H12" s="397">
        <v>0</v>
      </c>
      <c r="I12" s="398">
        <v>0</v>
      </c>
      <c r="J12" s="109">
        <v>0</v>
      </c>
      <c r="K12" s="109">
        <v>0</v>
      </c>
      <c r="L12" s="109">
        <v>0</v>
      </c>
      <c r="M12" s="109">
        <v>0</v>
      </c>
      <c r="N12" s="526">
        <v>0</v>
      </c>
      <c r="O12" s="559">
        <v>0</v>
      </c>
      <c r="P12" s="240">
        <v>0</v>
      </c>
      <c r="Q12" s="75">
        <v>0</v>
      </c>
      <c r="R12" s="76">
        <v>0</v>
      </c>
      <c r="S12" s="127"/>
    </row>
    <row r="13" spans="1:19" ht="12.75" customHeight="1" x14ac:dyDescent="0.25">
      <c r="A13" s="108" t="s">
        <v>655</v>
      </c>
      <c r="B13" s="128"/>
      <c r="C13" s="109">
        <v>0</v>
      </c>
      <c r="D13" s="109">
        <v>0</v>
      </c>
      <c r="E13" s="109">
        <v>0</v>
      </c>
      <c r="F13" s="109">
        <v>0</v>
      </c>
      <c r="G13" s="109">
        <v>0</v>
      </c>
      <c r="H13" s="397">
        <v>0</v>
      </c>
      <c r="I13" s="398">
        <v>127633.33333333333</v>
      </c>
      <c r="J13" s="109">
        <v>127633.33333333333</v>
      </c>
      <c r="K13" s="109">
        <v>127633.33333333333</v>
      </c>
      <c r="L13" s="109">
        <v>127633.33333333333</v>
      </c>
      <c r="M13" s="109">
        <v>127633.33333333333</v>
      </c>
      <c r="N13" s="526">
        <v>127633.33333333337</v>
      </c>
      <c r="O13" s="559">
        <v>765800</v>
      </c>
      <c r="P13" s="240">
        <v>765800</v>
      </c>
      <c r="Q13" s="75">
        <v>2053481.2000000002</v>
      </c>
      <c r="R13" s="76">
        <v>4599747.1848000009</v>
      </c>
      <c r="S13" s="127"/>
    </row>
    <row r="14" spans="1:19" ht="12.75" customHeight="1" x14ac:dyDescent="0.25">
      <c r="A14" s="108" t="s">
        <v>656</v>
      </c>
      <c r="B14" s="128"/>
      <c r="C14" s="109">
        <v>0</v>
      </c>
      <c r="D14" s="109">
        <v>0</v>
      </c>
      <c r="E14" s="109">
        <v>0</v>
      </c>
      <c r="F14" s="109">
        <v>0</v>
      </c>
      <c r="G14" s="109">
        <v>0</v>
      </c>
      <c r="H14" s="397">
        <v>0</v>
      </c>
      <c r="I14" s="398">
        <v>0</v>
      </c>
      <c r="J14" s="109">
        <v>0</v>
      </c>
      <c r="K14" s="109">
        <v>0</v>
      </c>
      <c r="L14" s="109">
        <v>0</v>
      </c>
      <c r="M14" s="109">
        <v>0</v>
      </c>
      <c r="N14" s="526">
        <v>0</v>
      </c>
      <c r="O14" s="559">
        <v>0</v>
      </c>
      <c r="P14" s="240">
        <v>0</v>
      </c>
      <c r="Q14" s="75">
        <v>0</v>
      </c>
      <c r="R14" s="76">
        <v>0</v>
      </c>
      <c r="S14" s="127"/>
    </row>
    <row r="15" spans="1:19" ht="12.75" customHeight="1" x14ac:dyDescent="0.25">
      <c r="A15" s="108" t="s">
        <v>657</v>
      </c>
      <c r="B15" s="128"/>
      <c r="C15" s="109">
        <v>60344.32</v>
      </c>
      <c r="D15" s="109">
        <v>4024.6100000000006</v>
      </c>
      <c r="E15" s="109">
        <v>680</v>
      </c>
      <c r="F15" s="109">
        <v>17703.510000000002</v>
      </c>
      <c r="G15" s="109">
        <v>18743.080000000002</v>
      </c>
      <c r="H15" s="397">
        <v>27275.17</v>
      </c>
      <c r="I15" s="398">
        <v>413544.55166666664</v>
      </c>
      <c r="J15" s="109">
        <v>413544.55166666664</v>
      </c>
      <c r="K15" s="109">
        <v>413544.55166666664</v>
      </c>
      <c r="L15" s="109">
        <v>413544.55166666664</v>
      </c>
      <c r="M15" s="109">
        <v>413544.55166666664</v>
      </c>
      <c r="N15" s="526">
        <v>413544.55166666675</v>
      </c>
      <c r="O15" s="559">
        <v>2610038</v>
      </c>
      <c r="P15" s="240">
        <v>2610038</v>
      </c>
      <c r="Q15" s="75">
        <v>2718833.0520000001</v>
      </c>
      <c r="R15" s="76">
        <v>2865650.0368080004</v>
      </c>
      <c r="S15" s="127"/>
    </row>
    <row r="16" spans="1:19" ht="12.75" customHeight="1" x14ac:dyDescent="0.25">
      <c r="A16" s="107" t="s">
        <v>658</v>
      </c>
      <c r="B16" s="128"/>
      <c r="C16" s="257">
        <v>2683389</v>
      </c>
      <c r="D16" s="257">
        <v>5573906</v>
      </c>
      <c r="E16" s="257">
        <v>4852531.32</v>
      </c>
      <c r="F16" s="257">
        <v>3621.12</v>
      </c>
      <c r="G16" s="257">
        <v>4462164.2199999988</v>
      </c>
      <c r="H16" s="721">
        <v>0</v>
      </c>
      <c r="I16" s="722">
        <v>1939403.5566666669</v>
      </c>
      <c r="J16" s="257">
        <v>1939403.5566666669</v>
      </c>
      <c r="K16" s="257">
        <v>1939403.5566666669</v>
      </c>
      <c r="L16" s="257">
        <v>1939403.5566666669</v>
      </c>
      <c r="M16" s="257">
        <v>1939403.5566666669</v>
      </c>
      <c r="N16" s="534">
        <v>4990262.5566666611</v>
      </c>
      <c r="O16" s="574">
        <v>32262892</v>
      </c>
      <c r="P16" s="494">
        <v>32262892</v>
      </c>
      <c r="Q16" s="140">
        <v>30469222.782000002</v>
      </c>
      <c r="R16" s="141">
        <v>32097124.812228002</v>
      </c>
      <c r="S16" s="127"/>
    </row>
    <row r="17" spans="1:19" ht="12.75" customHeight="1" x14ac:dyDescent="0.25">
      <c r="A17" s="108" t="s">
        <v>659</v>
      </c>
      <c r="B17" s="128"/>
      <c r="C17" s="109">
        <v>0</v>
      </c>
      <c r="D17" s="109">
        <v>215832</v>
      </c>
      <c r="E17" s="109">
        <v>0</v>
      </c>
      <c r="F17" s="109">
        <v>0</v>
      </c>
      <c r="G17" s="109">
        <v>0</v>
      </c>
      <c r="H17" s="397">
        <v>0</v>
      </c>
      <c r="I17" s="398">
        <v>336033.5</v>
      </c>
      <c r="J17" s="109">
        <v>336033.5</v>
      </c>
      <c r="K17" s="109">
        <v>336033.5</v>
      </c>
      <c r="L17" s="109">
        <v>336033.5</v>
      </c>
      <c r="M17" s="109">
        <v>336033.5</v>
      </c>
      <c r="N17" s="526">
        <v>336033.5</v>
      </c>
      <c r="O17" s="559">
        <v>2232033</v>
      </c>
      <c r="P17" s="240">
        <v>2232033</v>
      </c>
      <c r="Q17" s="75">
        <v>2348502.7820000001</v>
      </c>
      <c r="R17" s="76">
        <v>2457885.9322280008</v>
      </c>
      <c r="S17" s="127"/>
    </row>
    <row r="18" spans="1:19" ht="12.75" customHeight="1" x14ac:dyDescent="0.25">
      <c r="A18" s="108" t="s">
        <v>660</v>
      </c>
      <c r="B18" s="128"/>
      <c r="C18" s="109">
        <v>2683389</v>
      </c>
      <c r="D18" s="109">
        <v>5358074</v>
      </c>
      <c r="E18" s="109">
        <v>4852531.32</v>
      </c>
      <c r="F18" s="109">
        <v>3621.12</v>
      </c>
      <c r="G18" s="109">
        <v>4462164.2199999988</v>
      </c>
      <c r="H18" s="397">
        <v>0</v>
      </c>
      <c r="I18" s="398">
        <v>1603370.0566666669</v>
      </c>
      <c r="J18" s="109">
        <v>1603370.0566666669</v>
      </c>
      <c r="K18" s="109">
        <v>1603370.0566666669</v>
      </c>
      <c r="L18" s="109">
        <v>1603370.0566666669</v>
      </c>
      <c r="M18" s="109">
        <v>1603370.0566666669</v>
      </c>
      <c r="N18" s="526">
        <v>4654229.0566666611</v>
      </c>
      <c r="O18" s="559">
        <v>30030859</v>
      </c>
      <c r="P18" s="240">
        <v>30030859</v>
      </c>
      <c r="Q18" s="75">
        <v>28120720</v>
      </c>
      <c r="R18" s="76">
        <v>29639238.879999999</v>
      </c>
      <c r="S18" s="127"/>
    </row>
    <row r="19" spans="1:19" ht="12.75" customHeight="1" x14ac:dyDescent="0.25">
      <c r="A19" s="108" t="s">
        <v>661</v>
      </c>
      <c r="B19" s="128"/>
      <c r="C19" s="109">
        <v>0</v>
      </c>
      <c r="D19" s="109">
        <v>0</v>
      </c>
      <c r="E19" s="109">
        <v>0</v>
      </c>
      <c r="F19" s="109">
        <v>0</v>
      </c>
      <c r="G19" s="109">
        <v>0</v>
      </c>
      <c r="H19" s="397">
        <v>0</v>
      </c>
      <c r="I19" s="398">
        <v>0</v>
      </c>
      <c r="J19" s="109">
        <v>0</v>
      </c>
      <c r="K19" s="109">
        <v>0</v>
      </c>
      <c r="L19" s="109">
        <v>0</v>
      </c>
      <c r="M19" s="109">
        <v>0</v>
      </c>
      <c r="N19" s="526">
        <v>0</v>
      </c>
      <c r="O19" s="559">
        <v>0</v>
      </c>
      <c r="P19" s="240">
        <v>0</v>
      </c>
      <c r="Q19" s="75">
        <v>0</v>
      </c>
      <c r="R19" s="76">
        <v>0</v>
      </c>
      <c r="S19" s="127"/>
    </row>
    <row r="20" spans="1:19" ht="12.75" customHeight="1" x14ac:dyDescent="0.25">
      <c r="A20" s="107" t="s">
        <v>662</v>
      </c>
      <c r="B20" s="128"/>
      <c r="C20" s="257">
        <v>0</v>
      </c>
      <c r="D20" s="257">
        <v>0</v>
      </c>
      <c r="E20" s="257">
        <v>0</v>
      </c>
      <c r="F20" s="257">
        <v>0</v>
      </c>
      <c r="G20" s="257">
        <v>0</v>
      </c>
      <c r="H20" s="721">
        <v>0</v>
      </c>
      <c r="I20" s="722">
        <v>0</v>
      </c>
      <c r="J20" s="257">
        <v>0</v>
      </c>
      <c r="K20" s="257">
        <v>0</v>
      </c>
      <c r="L20" s="257">
        <v>0</v>
      </c>
      <c r="M20" s="257">
        <v>0</v>
      </c>
      <c r="N20" s="534">
        <v>0</v>
      </c>
      <c r="O20" s="574">
        <v>0</v>
      </c>
      <c r="P20" s="494">
        <v>0</v>
      </c>
      <c r="Q20" s="140">
        <v>0</v>
      </c>
      <c r="R20" s="141">
        <v>0</v>
      </c>
      <c r="S20" s="127"/>
    </row>
    <row r="21" spans="1:19" ht="12.75" customHeight="1" x14ac:dyDescent="0.25">
      <c r="A21" s="108" t="s">
        <v>663</v>
      </c>
      <c r="B21" s="128"/>
      <c r="C21" s="109">
        <v>0</v>
      </c>
      <c r="D21" s="109">
        <v>0</v>
      </c>
      <c r="E21" s="109">
        <v>0</v>
      </c>
      <c r="F21" s="109">
        <v>0</v>
      </c>
      <c r="G21" s="109">
        <v>0</v>
      </c>
      <c r="H21" s="397">
        <v>0</v>
      </c>
      <c r="I21" s="398">
        <v>0</v>
      </c>
      <c r="J21" s="109">
        <v>0</v>
      </c>
      <c r="K21" s="109">
        <v>0</v>
      </c>
      <c r="L21" s="109">
        <v>0</v>
      </c>
      <c r="M21" s="109">
        <v>0</v>
      </c>
      <c r="N21" s="526">
        <v>0</v>
      </c>
      <c r="O21" s="559">
        <v>0</v>
      </c>
      <c r="P21" s="240">
        <v>0</v>
      </c>
      <c r="Q21" s="75">
        <v>0</v>
      </c>
      <c r="R21" s="76">
        <v>0</v>
      </c>
      <c r="S21" s="127"/>
    </row>
    <row r="22" spans="1:19" ht="12.75" customHeight="1" x14ac:dyDescent="0.25">
      <c r="A22" s="108" t="s">
        <v>664</v>
      </c>
      <c r="B22" s="128"/>
      <c r="C22" s="109">
        <v>0</v>
      </c>
      <c r="D22" s="109">
        <v>0</v>
      </c>
      <c r="E22" s="109">
        <v>0</v>
      </c>
      <c r="F22" s="109">
        <v>0</v>
      </c>
      <c r="G22" s="109">
        <v>0</v>
      </c>
      <c r="H22" s="397">
        <v>0</v>
      </c>
      <c r="I22" s="398">
        <v>0</v>
      </c>
      <c r="J22" s="109">
        <v>0</v>
      </c>
      <c r="K22" s="109">
        <v>0</v>
      </c>
      <c r="L22" s="109">
        <v>0</v>
      </c>
      <c r="M22" s="109">
        <v>0</v>
      </c>
      <c r="N22" s="526">
        <v>0</v>
      </c>
      <c r="O22" s="559">
        <v>0</v>
      </c>
      <c r="P22" s="240">
        <v>0</v>
      </c>
      <c r="Q22" s="75">
        <v>0</v>
      </c>
      <c r="R22" s="76">
        <v>0</v>
      </c>
      <c r="S22" s="127"/>
    </row>
    <row r="23" spans="1:19" ht="12.75" customHeight="1" x14ac:dyDescent="0.25">
      <c r="A23" s="108" t="s">
        <v>665</v>
      </c>
      <c r="B23" s="128"/>
      <c r="C23" s="109">
        <v>0</v>
      </c>
      <c r="D23" s="109">
        <v>0</v>
      </c>
      <c r="E23" s="109">
        <v>0</v>
      </c>
      <c r="F23" s="109">
        <v>0</v>
      </c>
      <c r="G23" s="109">
        <v>0</v>
      </c>
      <c r="H23" s="397">
        <v>0</v>
      </c>
      <c r="I23" s="398">
        <v>0</v>
      </c>
      <c r="J23" s="109">
        <v>0</v>
      </c>
      <c r="K23" s="109">
        <v>0</v>
      </c>
      <c r="L23" s="109">
        <v>0</v>
      </c>
      <c r="M23" s="109">
        <v>0</v>
      </c>
      <c r="N23" s="526">
        <v>0</v>
      </c>
      <c r="O23" s="559">
        <v>0</v>
      </c>
      <c r="P23" s="240">
        <v>0</v>
      </c>
      <c r="Q23" s="75">
        <v>0</v>
      </c>
      <c r="R23" s="76">
        <v>0</v>
      </c>
      <c r="S23" s="127"/>
    </row>
    <row r="24" spans="1:19" ht="12.75" customHeight="1" x14ac:dyDescent="0.25">
      <c r="A24" s="108" t="s">
        <v>666</v>
      </c>
      <c r="B24" s="128"/>
      <c r="C24" s="109">
        <v>0</v>
      </c>
      <c r="D24" s="109">
        <v>0</v>
      </c>
      <c r="E24" s="109">
        <v>0</v>
      </c>
      <c r="F24" s="109">
        <v>0</v>
      </c>
      <c r="G24" s="109">
        <v>0</v>
      </c>
      <c r="H24" s="397">
        <v>0</v>
      </c>
      <c r="I24" s="398">
        <v>0</v>
      </c>
      <c r="J24" s="109">
        <v>0</v>
      </c>
      <c r="K24" s="109">
        <v>0</v>
      </c>
      <c r="L24" s="109">
        <v>0</v>
      </c>
      <c r="M24" s="109">
        <v>0</v>
      </c>
      <c r="N24" s="526">
        <v>0</v>
      </c>
      <c r="O24" s="559">
        <v>0</v>
      </c>
      <c r="P24" s="240">
        <v>0</v>
      </c>
      <c r="Q24" s="75">
        <v>0</v>
      </c>
      <c r="R24" s="76">
        <v>0</v>
      </c>
      <c r="S24" s="127"/>
    </row>
    <row r="25" spans="1:19" ht="12.75" customHeight="1" x14ac:dyDescent="0.25">
      <c r="A25" s="107" t="s">
        <v>667</v>
      </c>
      <c r="B25" s="128"/>
      <c r="C25" s="109">
        <v>0</v>
      </c>
      <c r="D25" s="109">
        <v>0</v>
      </c>
      <c r="E25" s="109">
        <v>0</v>
      </c>
      <c r="F25" s="109">
        <v>0</v>
      </c>
      <c r="G25" s="109">
        <v>0</v>
      </c>
      <c r="H25" s="397">
        <v>0</v>
      </c>
      <c r="I25" s="398">
        <v>122199</v>
      </c>
      <c r="J25" s="109">
        <v>122199</v>
      </c>
      <c r="K25" s="109">
        <v>122199</v>
      </c>
      <c r="L25" s="109">
        <v>122199</v>
      </c>
      <c r="M25" s="109">
        <v>122199</v>
      </c>
      <c r="N25" s="534">
        <v>122199</v>
      </c>
      <c r="O25" s="574">
        <v>733194</v>
      </c>
      <c r="P25" s="494">
        <v>733194</v>
      </c>
      <c r="Q25" s="140">
        <v>589021.576</v>
      </c>
      <c r="R25" s="141">
        <v>620828.74110400002</v>
      </c>
      <c r="S25" s="127"/>
    </row>
    <row r="26" spans="1:19" ht="12.75" customHeight="1" x14ac:dyDescent="0.25">
      <c r="A26" s="162" t="s">
        <v>668</v>
      </c>
      <c r="B26" s="162"/>
      <c r="C26" s="113">
        <v>10235691.149999999</v>
      </c>
      <c r="D26" s="113">
        <v>7095934.3200000003</v>
      </c>
      <c r="E26" s="698">
        <v>4904450.5100000007</v>
      </c>
      <c r="F26" s="698">
        <v>104217.85</v>
      </c>
      <c r="G26" s="698">
        <v>10268212.1</v>
      </c>
      <c r="H26" s="702">
        <v>354373.73</v>
      </c>
      <c r="I26" s="695">
        <v>3670706.0566666676</v>
      </c>
      <c r="J26" s="698">
        <v>3670706.0566666676</v>
      </c>
      <c r="K26" s="698">
        <v>3670706.0566666676</v>
      </c>
      <c r="L26" s="698">
        <v>3670706.0566666676</v>
      </c>
      <c r="M26" s="698">
        <v>3670706.0566666676</v>
      </c>
      <c r="N26" s="703">
        <v>6580065.3666666504</v>
      </c>
      <c r="O26" s="704">
        <v>57896475.310000002</v>
      </c>
      <c r="P26" s="695">
        <v>57896475.310000002</v>
      </c>
      <c r="Q26" s="696">
        <v>56061054.252000004</v>
      </c>
      <c r="R26" s="697">
        <v>61400085.181607999</v>
      </c>
      <c r="S26" s="127"/>
    </row>
    <row r="27" spans="1:19" ht="5.0999999999999996" customHeight="1" x14ac:dyDescent="0.25">
      <c r="A27" s="83"/>
      <c r="B27" s="128"/>
      <c r="C27" s="240"/>
      <c r="D27" s="75"/>
      <c r="E27" s="75"/>
      <c r="F27" s="75"/>
      <c r="G27" s="75"/>
      <c r="H27" s="526"/>
      <c r="I27" s="240"/>
      <c r="J27" s="75"/>
      <c r="K27" s="75"/>
      <c r="L27" s="75"/>
      <c r="M27" s="75"/>
      <c r="N27" s="526"/>
      <c r="O27" s="559"/>
      <c r="P27" s="240"/>
      <c r="Q27" s="75"/>
      <c r="R27" s="76"/>
      <c r="S27" s="127"/>
    </row>
    <row r="28" spans="1:19" ht="12.75" customHeight="1" x14ac:dyDescent="0.25">
      <c r="A28" s="72" t="s">
        <v>669</v>
      </c>
      <c r="B28" s="128"/>
      <c r="C28" s="240"/>
      <c r="D28" s="75"/>
      <c r="E28" s="75"/>
      <c r="F28" s="75"/>
      <c r="G28" s="75"/>
      <c r="H28" s="526"/>
      <c r="I28" s="240"/>
      <c r="J28" s="75"/>
      <c r="K28" s="75"/>
      <c r="L28" s="75"/>
      <c r="M28" s="75"/>
      <c r="N28" s="526"/>
      <c r="O28" s="559"/>
      <c r="P28" s="240"/>
      <c r="Q28" s="75"/>
      <c r="R28" s="76"/>
      <c r="S28" s="127"/>
    </row>
    <row r="29" spans="1:19" ht="12.75" customHeight="1" x14ac:dyDescent="0.25">
      <c r="A29" s="107" t="s">
        <v>648</v>
      </c>
      <c r="B29" s="128"/>
      <c r="C29" s="257">
        <v>1032303.8099999998</v>
      </c>
      <c r="D29" s="257">
        <v>1311106.44</v>
      </c>
      <c r="E29" s="257">
        <v>1635456.0599999998</v>
      </c>
      <c r="F29" s="257">
        <v>1844490.6</v>
      </c>
      <c r="G29" s="257">
        <v>1475150.56</v>
      </c>
      <c r="H29" s="721">
        <v>2153868.7800000003</v>
      </c>
      <c r="I29" s="722">
        <v>1909409.875</v>
      </c>
      <c r="J29" s="257">
        <v>1859958.375</v>
      </c>
      <c r="K29" s="257">
        <v>1859958.375</v>
      </c>
      <c r="L29" s="257">
        <v>1859958.375</v>
      </c>
      <c r="M29" s="257">
        <v>1859958.375</v>
      </c>
      <c r="N29" s="534">
        <v>1909959.4349999987</v>
      </c>
      <c r="O29" s="574">
        <v>20711579.059999999</v>
      </c>
      <c r="P29" s="494">
        <v>20711579.059999999</v>
      </c>
      <c r="Q29" s="140">
        <v>17799361.200000003</v>
      </c>
      <c r="R29" s="141">
        <v>18855823.246896002</v>
      </c>
      <c r="S29" s="127"/>
    </row>
    <row r="30" spans="1:19" ht="12.75" customHeight="1" x14ac:dyDescent="0.25">
      <c r="A30" s="108" t="s">
        <v>649</v>
      </c>
      <c r="B30" s="128"/>
      <c r="C30" s="109">
        <v>318888.73999999993</v>
      </c>
      <c r="D30" s="109">
        <v>399529.47</v>
      </c>
      <c r="E30" s="109">
        <v>503198.53999999992</v>
      </c>
      <c r="F30" s="109">
        <v>553984.85000000009</v>
      </c>
      <c r="G30" s="109">
        <v>443137.64999999997</v>
      </c>
      <c r="H30" s="397">
        <v>526504.58000000007</v>
      </c>
      <c r="I30" s="398">
        <v>644521.69500000018</v>
      </c>
      <c r="J30" s="109">
        <v>644521.69500000018</v>
      </c>
      <c r="K30" s="109">
        <v>644521.69500000018</v>
      </c>
      <c r="L30" s="109">
        <v>644521.69500000018</v>
      </c>
      <c r="M30" s="109">
        <v>644521.69500000018</v>
      </c>
      <c r="N30" s="526">
        <v>694521.69499999844</v>
      </c>
      <c r="O30" s="559">
        <v>6662374</v>
      </c>
      <c r="P30" s="240">
        <v>6662374</v>
      </c>
      <c r="Q30" s="75">
        <v>6095235.2320000008</v>
      </c>
      <c r="R30" s="76">
        <v>6450230.8246960007</v>
      </c>
      <c r="S30" s="127"/>
    </row>
    <row r="31" spans="1:19" ht="12.75" customHeight="1" x14ac:dyDescent="0.25">
      <c r="A31" s="108" t="s">
        <v>650</v>
      </c>
      <c r="B31" s="128"/>
      <c r="C31" s="109">
        <v>167488.59</v>
      </c>
      <c r="D31" s="109">
        <v>447056.45000000007</v>
      </c>
      <c r="E31" s="109">
        <v>542164.73</v>
      </c>
      <c r="F31" s="109">
        <v>317686.49000000005</v>
      </c>
      <c r="G31" s="109">
        <v>426953.1</v>
      </c>
      <c r="H31" s="397">
        <v>565943.74</v>
      </c>
      <c r="I31" s="398">
        <v>726807.06666666653</v>
      </c>
      <c r="J31" s="109">
        <v>677355.56666666653</v>
      </c>
      <c r="K31" s="109">
        <v>677355.56666666653</v>
      </c>
      <c r="L31" s="109">
        <v>677355.56666666653</v>
      </c>
      <c r="M31" s="109">
        <v>677355.56666666653</v>
      </c>
      <c r="N31" s="526">
        <v>677355.56666666828</v>
      </c>
      <c r="O31" s="559">
        <v>6580878</v>
      </c>
      <c r="P31" s="240">
        <v>6580878</v>
      </c>
      <c r="Q31" s="75">
        <v>4811648.68</v>
      </c>
      <c r="R31" s="76">
        <v>5081476.574632002</v>
      </c>
      <c r="S31" s="127"/>
    </row>
    <row r="32" spans="1:19" ht="12.75" customHeight="1" x14ac:dyDescent="0.25">
      <c r="A32" s="108" t="s">
        <v>651</v>
      </c>
      <c r="B32" s="128"/>
      <c r="C32" s="109">
        <v>545926.47999999986</v>
      </c>
      <c r="D32" s="109">
        <v>464520.51999999996</v>
      </c>
      <c r="E32" s="109">
        <v>590092.78999999992</v>
      </c>
      <c r="F32" s="109">
        <v>972819.26</v>
      </c>
      <c r="G32" s="109">
        <v>605059.81000000006</v>
      </c>
      <c r="H32" s="397">
        <v>1061420.46</v>
      </c>
      <c r="I32" s="398">
        <v>538081.11333333317</v>
      </c>
      <c r="J32" s="109">
        <v>538081.11333333317</v>
      </c>
      <c r="K32" s="109">
        <v>538081.11333333317</v>
      </c>
      <c r="L32" s="109">
        <v>538081.11333333317</v>
      </c>
      <c r="M32" s="109">
        <v>538081.11333333317</v>
      </c>
      <c r="N32" s="526">
        <v>538082.17333333287</v>
      </c>
      <c r="O32" s="559">
        <v>7468327.0599999996</v>
      </c>
      <c r="P32" s="240">
        <v>7468327.0599999996</v>
      </c>
      <c r="Q32" s="75">
        <v>6892477.2880000006</v>
      </c>
      <c r="R32" s="76">
        <v>7324115.8475680007</v>
      </c>
      <c r="S32" s="127"/>
    </row>
    <row r="33" spans="1:19" ht="12.75" customHeight="1" x14ac:dyDescent="0.25">
      <c r="A33" s="107" t="s">
        <v>652</v>
      </c>
      <c r="B33" s="128"/>
      <c r="C33" s="257">
        <v>222831.30000000005</v>
      </c>
      <c r="D33" s="257">
        <v>256092.64000000007</v>
      </c>
      <c r="E33" s="257">
        <v>265063.86000000004</v>
      </c>
      <c r="F33" s="257">
        <v>261249.49</v>
      </c>
      <c r="G33" s="257">
        <v>269588.77</v>
      </c>
      <c r="H33" s="721">
        <v>429109.17</v>
      </c>
      <c r="I33" s="722">
        <v>258303.62833333338</v>
      </c>
      <c r="J33" s="257">
        <v>258303.62833333338</v>
      </c>
      <c r="K33" s="257">
        <v>258303.62833333338</v>
      </c>
      <c r="L33" s="257">
        <v>258303.62833333338</v>
      </c>
      <c r="M33" s="257">
        <v>258303.62833333338</v>
      </c>
      <c r="N33" s="534">
        <v>258303.62833333295</v>
      </c>
      <c r="O33" s="574">
        <v>3253757</v>
      </c>
      <c r="P33" s="494">
        <v>3253757</v>
      </c>
      <c r="Q33" s="140">
        <v>3285012.6359999999</v>
      </c>
      <c r="R33" s="141">
        <v>3501277.5913200025</v>
      </c>
      <c r="S33" s="127"/>
    </row>
    <row r="34" spans="1:19" ht="12.75" customHeight="1" x14ac:dyDescent="0.25">
      <c r="A34" s="108" t="s">
        <v>653</v>
      </c>
      <c r="B34" s="128"/>
      <c r="C34" s="109">
        <v>0</v>
      </c>
      <c r="D34" s="109">
        <v>0</v>
      </c>
      <c r="E34" s="109">
        <v>0</v>
      </c>
      <c r="F34" s="109">
        <v>0</v>
      </c>
      <c r="G34" s="109">
        <v>0</v>
      </c>
      <c r="H34" s="397">
        <v>0</v>
      </c>
      <c r="I34" s="398">
        <v>0</v>
      </c>
      <c r="J34" s="109">
        <v>0</v>
      </c>
      <c r="K34" s="109">
        <v>0</v>
      </c>
      <c r="L34" s="109">
        <v>0</v>
      </c>
      <c r="M34" s="109">
        <v>0</v>
      </c>
      <c r="N34" s="526">
        <v>0</v>
      </c>
      <c r="O34" s="559">
        <v>0</v>
      </c>
      <c r="P34" s="240">
        <v>0</v>
      </c>
      <c r="Q34" s="75">
        <v>0</v>
      </c>
      <c r="R34" s="76">
        <v>0</v>
      </c>
      <c r="S34" s="127"/>
    </row>
    <row r="35" spans="1:19" ht="12.75" customHeight="1" x14ac:dyDescent="0.25">
      <c r="A35" s="108" t="s">
        <v>654</v>
      </c>
      <c r="B35" s="128"/>
      <c r="C35" s="109">
        <v>0</v>
      </c>
      <c r="D35" s="109">
        <v>0</v>
      </c>
      <c r="E35" s="109">
        <v>0</v>
      </c>
      <c r="F35" s="109">
        <v>0</v>
      </c>
      <c r="G35" s="109">
        <v>0</v>
      </c>
      <c r="H35" s="397">
        <v>0</v>
      </c>
      <c r="I35" s="398">
        <v>0</v>
      </c>
      <c r="J35" s="109">
        <v>0</v>
      </c>
      <c r="K35" s="109">
        <v>0</v>
      </c>
      <c r="L35" s="109">
        <v>0</v>
      </c>
      <c r="M35" s="109">
        <v>0</v>
      </c>
      <c r="N35" s="526">
        <v>0</v>
      </c>
      <c r="O35" s="559">
        <v>0</v>
      </c>
      <c r="P35" s="240">
        <v>0</v>
      </c>
      <c r="Q35" s="75">
        <v>0</v>
      </c>
      <c r="R35" s="76">
        <v>0</v>
      </c>
      <c r="S35" s="127"/>
    </row>
    <row r="36" spans="1:19" ht="12.75" customHeight="1" x14ac:dyDescent="0.25">
      <c r="A36" s="108" t="s">
        <v>655</v>
      </c>
      <c r="B36" s="128"/>
      <c r="C36" s="109">
        <v>46314.680000000008</v>
      </c>
      <c r="D36" s="109">
        <v>42415.48</v>
      </c>
      <c r="E36" s="109">
        <v>49239.05</v>
      </c>
      <c r="F36" s="109">
        <v>42310.52</v>
      </c>
      <c r="G36" s="109">
        <v>52218.35</v>
      </c>
      <c r="H36" s="397">
        <v>70023.750000000015</v>
      </c>
      <c r="I36" s="398">
        <v>67546.361666666664</v>
      </c>
      <c r="J36" s="109">
        <v>67546.361666666664</v>
      </c>
      <c r="K36" s="109">
        <v>67546.361666666664</v>
      </c>
      <c r="L36" s="109">
        <v>67546.361666666664</v>
      </c>
      <c r="M36" s="109">
        <v>67546.361666666664</v>
      </c>
      <c r="N36" s="526">
        <v>67546.361666666577</v>
      </c>
      <c r="O36" s="559">
        <v>707800</v>
      </c>
      <c r="P36" s="240">
        <v>707800</v>
      </c>
      <c r="Q36" s="75">
        <v>761967.7</v>
      </c>
      <c r="R36" s="76">
        <v>811139.44179999991</v>
      </c>
      <c r="S36" s="127"/>
    </row>
    <row r="37" spans="1:19" ht="12.75" customHeight="1" x14ac:dyDescent="0.25">
      <c r="A37" s="108" t="s">
        <v>656</v>
      </c>
      <c r="B37" s="128"/>
      <c r="C37" s="109">
        <v>0</v>
      </c>
      <c r="D37" s="109">
        <v>0</v>
      </c>
      <c r="E37" s="109">
        <v>0</v>
      </c>
      <c r="F37" s="109">
        <v>0</v>
      </c>
      <c r="G37" s="109">
        <v>0</v>
      </c>
      <c r="H37" s="397">
        <v>0</v>
      </c>
      <c r="I37" s="398">
        <v>0</v>
      </c>
      <c r="J37" s="109">
        <v>0</v>
      </c>
      <c r="K37" s="109">
        <v>0</v>
      </c>
      <c r="L37" s="109">
        <v>0</v>
      </c>
      <c r="M37" s="109">
        <v>0</v>
      </c>
      <c r="N37" s="526">
        <v>0</v>
      </c>
      <c r="O37" s="559">
        <v>0</v>
      </c>
      <c r="P37" s="240">
        <v>0</v>
      </c>
      <c r="Q37" s="75">
        <v>0</v>
      </c>
      <c r="R37" s="76">
        <v>0</v>
      </c>
      <c r="S37" s="127"/>
    </row>
    <row r="38" spans="1:19" ht="12.75" customHeight="1" x14ac:dyDescent="0.25">
      <c r="A38" s="108" t="s">
        <v>657</v>
      </c>
      <c r="B38" s="128"/>
      <c r="C38" s="109">
        <v>176516.62000000005</v>
      </c>
      <c r="D38" s="109">
        <v>213677.16000000006</v>
      </c>
      <c r="E38" s="109">
        <v>215824.81000000003</v>
      </c>
      <c r="F38" s="109">
        <v>218938.97</v>
      </c>
      <c r="G38" s="109">
        <v>217370.42</v>
      </c>
      <c r="H38" s="397">
        <v>359085.42</v>
      </c>
      <c r="I38" s="398">
        <v>190757.26666666672</v>
      </c>
      <c r="J38" s="109">
        <v>190757.26666666672</v>
      </c>
      <c r="K38" s="109">
        <v>190757.26666666672</v>
      </c>
      <c r="L38" s="109">
        <v>190757.26666666672</v>
      </c>
      <c r="M38" s="109">
        <v>190757.26666666672</v>
      </c>
      <c r="N38" s="526">
        <v>190757.2666666666</v>
      </c>
      <c r="O38" s="559"/>
      <c r="P38" s="240">
        <v>2545957</v>
      </c>
      <c r="Q38" s="75">
        <v>2523044.9360000002</v>
      </c>
      <c r="R38" s="76">
        <v>2690138.1495200028</v>
      </c>
      <c r="S38" s="127"/>
    </row>
    <row r="39" spans="1:19" ht="12.75" customHeight="1" x14ac:dyDescent="0.25">
      <c r="A39" s="107" t="s">
        <v>658</v>
      </c>
      <c r="B39" s="128"/>
      <c r="C39" s="257">
        <v>1927426.1299999992</v>
      </c>
      <c r="D39" s="257">
        <v>2431780.0199999991</v>
      </c>
      <c r="E39" s="257">
        <v>2327326.9099999997</v>
      </c>
      <c r="F39" s="257">
        <v>2587235.6199999987</v>
      </c>
      <c r="G39" s="257">
        <v>2674045.0299999984</v>
      </c>
      <c r="H39" s="721">
        <v>3138009.8199999994</v>
      </c>
      <c r="I39" s="722">
        <v>2340825.0783333336</v>
      </c>
      <c r="J39" s="257">
        <v>2340825.0783333336</v>
      </c>
      <c r="K39" s="257">
        <v>2340825.0783333336</v>
      </c>
      <c r="L39" s="257">
        <v>2340825.0783333336</v>
      </c>
      <c r="M39" s="257">
        <v>2340825.0783333336</v>
      </c>
      <c r="N39" s="534">
        <v>5391684.0783333369</v>
      </c>
      <c r="O39" s="574"/>
      <c r="P39" s="494">
        <v>32181633</v>
      </c>
      <c r="Q39" s="140">
        <v>30702959.357999999</v>
      </c>
      <c r="R39" s="141">
        <v>32389672.726548001</v>
      </c>
      <c r="S39" s="127"/>
    </row>
    <row r="40" spans="1:19" ht="12.75" customHeight="1" x14ac:dyDescent="0.25">
      <c r="A40" s="108" t="s">
        <v>659</v>
      </c>
      <c r="B40" s="128"/>
      <c r="C40" s="109">
        <v>36471.15</v>
      </c>
      <c r="D40" s="109">
        <v>47050</v>
      </c>
      <c r="E40" s="109">
        <v>41422.250000000007</v>
      </c>
      <c r="F40" s="109">
        <v>40295.4</v>
      </c>
      <c r="G40" s="109">
        <v>100723.48999999999</v>
      </c>
      <c r="H40" s="397">
        <v>59610.71</v>
      </c>
      <c r="I40" s="398">
        <v>304200.16666666669</v>
      </c>
      <c r="J40" s="109">
        <v>304200.16666666669</v>
      </c>
      <c r="K40" s="109">
        <v>304200.16666666669</v>
      </c>
      <c r="L40" s="109">
        <v>304200.16666666669</v>
      </c>
      <c r="M40" s="109">
        <v>304200.16666666669</v>
      </c>
      <c r="N40" s="526">
        <v>304200.16666666628</v>
      </c>
      <c r="O40" s="559"/>
      <c r="P40" s="240">
        <v>2150774</v>
      </c>
      <c r="Q40" s="75">
        <v>2266039.358</v>
      </c>
      <c r="R40" s="76">
        <v>2417159.0465480001</v>
      </c>
      <c r="S40" s="127"/>
    </row>
    <row r="41" spans="1:19" ht="12.75" customHeight="1" x14ac:dyDescent="0.25">
      <c r="A41" s="108" t="s">
        <v>660</v>
      </c>
      <c r="B41" s="128"/>
      <c r="C41" s="109">
        <v>1890954.9799999993</v>
      </c>
      <c r="D41" s="109">
        <v>2384730.0199999991</v>
      </c>
      <c r="E41" s="109">
        <v>2285904.6599999997</v>
      </c>
      <c r="F41" s="109">
        <v>2546940.2199999988</v>
      </c>
      <c r="G41" s="109">
        <v>2573321.5399999986</v>
      </c>
      <c r="H41" s="397">
        <v>3078399.1099999994</v>
      </c>
      <c r="I41" s="398">
        <v>2036624.9116666669</v>
      </c>
      <c r="J41" s="109">
        <v>2036624.9116666669</v>
      </c>
      <c r="K41" s="109">
        <v>2036624.9116666669</v>
      </c>
      <c r="L41" s="109">
        <v>2036624.9116666669</v>
      </c>
      <c r="M41" s="109">
        <v>2036624.9116666669</v>
      </c>
      <c r="N41" s="526">
        <v>5087483.9116666764</v>
      </c>
      <c r="O41" s="559"/>
      <c r="P41" s="240">
        <v>30030859</v>
      </c>
      <c r="Q41" s="75">
        <v>28436920</v>
      </c>
      <c r="R41" s="76">
        <v>29972513.68</v>
      </c>
      <c r="S41" s="127"/>
    </row>
    <row r="42" spans="1:19" ht="12.75" customHeight="1" x14ac:dyDescent="0.25">
      <c r="A42" s="108" t="s">
        <v>661</v>
      </c>
      <c r="B42" s="128"/>
      <c r="C42" s="109">
        <v>0</v>
      </c>
      <c r="D42" s="109">
        <v>0</v>
      </c>
      <c r="E42" s="109">
        <v>0</v>
      </c>
      <c r="F42" s="109">
        <v>0</v>
      </c>
      <c r="G42" s="109">
        <v>0</v>
      </c>
      <c r="H42" s="397">
        <v>0</v>
      </c>
      <c r="I42" s="398">
        <v>0</v>
      </c>
      <c r="J42" s="109">
        <v>0</v>
      </c>
      <c r="K42" s="109">
        <v>0</v>
      </c>
      <c r="L42" s="109">
        <v>0</v>
      </c>
      <c r="M42" s="109">
        <v>0</v>
      </c>
      <c r="N42" s="526">
        <v>0</v>
      </c>
      <c r="O42" s="559"/>
      <c r="P42" s="240">
        <v>0</v>
      </c>
      <c r="Q42" s="75">
        <v>0</v>
      </c>
      <c r="R42" s="76">
        <v>0</v>
      </c>
      <c r="S42" s="127"/>
    </row>
    <row r="43" spans="1:19" ht="12.75" customHeight="1" x14ac:dyDescent="0.25">
      <c r="A43" s="107" t="s">
        <v>662</v>
      </c>
      <c r="B43" s="128"/>
      <c r="C43" s="257">
        <v>0</v>
      </c>
      <c r="D43" s="257">
        <v>0</v>
      </c>
      <c r="E43" s="257">
        <v>0</v>
      </c>
      <c r="F43" s="257">
        <v>0</v>
      </c>
      <c r="G43" s="257">
        <v>0</v>
      </c>
      <c r="H43" s="721">
        <v>0</v>
      </c>
      <c r="I43" s="722">
        <v>0</v>
      </c>
      <c r="J43" s="257">
        <v>0</v>
      </c>
      <c r="K43" s="257">
        <v>0</v>
      </c>
      <c r="L43" s="257">
        <v>0</v>
      </c>
      <c r="M43" s="257">
        <v>0</v>
      </c>
      <c r="N43" s="534">
        <v>0</v>
      </c>
      <c r="O43" s="574">
        <v>0</v>
      </c>
      <c r="P43" s="494">
        <v>0</v>
      </c>
      <c r="Q43" s="140">
        <v>0</v>
      </c>
      <c r="R43" s="141">
        <v>0</v>
      </c>
      <c r="S43" s="127"/>
    </row>
    <row r="44" spans="1:19" ht="12.75" customHeight="1" x14ac:dyDescent="0.25">
      <c r="A44" s="108" t="s">
        <v>663</v>
      </c>
      <c r="B44" s="128"/>
      <c r="C44" s="109">
        <v>0</v>
      </c>
      <c r="D44" s="109">
        <v>0</v>
      </c>
      <c r="E44" s="109">
        <v>0</v>
      </c>
      <c r="F44" s="109">
        <v>0</v>
      </c>
      <c r="G44" s="109">
        <v>0</v>
      </c>
      <c r="H44" s="397">
        <v>0</v>
      </c>
      <c r="I44" s="398">
        <v>0</v>
      </c>
      <c r="J44" s="109">
        <v>0</v>
      </c>
      <c r="K44" s="109">
        <v>0</v>
      </c>
      <c r="L44" s="109">
        <v>0</v>
      </c>
      <c r="M44" s="109">
        <v>0</v>
      </c>
      <c r="N44" s="526">
        <v>0</v>
      </c>
      <c r="O44" s="559">
        <v>0</v>
      </c>
      <c r="P44" s="240">
        <v>0</v>
      </c>
      <c r="Q44" s="75">
        <v>0</v>
      </c>
      <c r="R44" s="76">
        <v>0</v>
      </c>
      <c r="S44" s="127"/>
    </row>
    <row r="45" spans="1:19" ht="12.75" customHeight="1" x14ac:dyDescent="0.25">
      <c r="A45" s="108" t="s">
        <v>664</v>
      </c>
      <c r="B45" s="128"/>
      <c r="C45" s="109">
        <v>0</v>
      </c>
      <c r="D45" s="109">
        <v>0</v>
      </c>
      <c r="E45" s="109">
        <v>0</v>
      </c>
      <c r="F45" s="109">
        <v>0</v>
      </c>
      <c r="G45" s="109">
        <v>0</v>
      </c>
      <c r="H45" s="397">
        <v>0</v>
      </c>
      <c r="I45" s="398">
        <v>0</v>
      </c>
      <c r="J45" s="109">
        <v>0</v>
      </c>
      <c r="K45" s="109">
        <v>0</v>
      </c>
      <c r="L45" s="109">
        <v>0</v>
      </c>
      <c r="M45" s="109">
        <v>0</v>
      </c>
      <c r="N45" s="526">
        <v>0</v>
      </c>
      <c r="O45" s="559"/>
      <c r="P45" s="240">
        <v>0</v>
      </c>
      <c r="Q45" s="75">
        <v>0</v>
      </c>
      <c r="R45" s="76">
        <v>0</v>
      </c>
      <c r="S45" s="127"/>
    </row>
    <row r="46" spans="1:19" ht="12.75" customHeight="1" x14ac:dyDescent="0.25">
      <c r="A46" s="108" t="s">
        <v>665</v>
      </c>
      <c r="B46" s="128"/>
      <c r="C46" s="109">
        <v>0</v>
      </c>
      <c r="D46" s="109">
        <v>0</v>
      </c>
      <c r="E46" s="109">
        <v>0</v>
      </c>
      <c r="F46" s="109">
        <v>0</v>
      </c>
      <c r="G46" s="109">
        <v>0</v>
      </c>
      <c r="H46" s="397">
        <v>0</v>
      </c>
      <c r="I46" s="398">
        <v>0</v>
      </c>
      <c r="J46" s="109">
        <v>0</v>
      </c>
      <c r="K46" s="109">
        <v>0</v>
      </c>
      <c r="L46" s="109">
        <v>0</v>
      </c>
      <c r="M46" s="109">
        <v>0</v>
      </c>
      <c r="N46" s="526">
        <v>0</v>
      </c>
      <c r="O46" s="559"/>
      <c r="P46" s="240">
        <v>0</v>
      </c>
      <c r="Q46" s="75">
        <v>0</v>
      </c>
      <c r="R46" s="76">
        <v>0</v>
      </c>
      <c r="S46" s="127"/>
    </row>
    <row r="47" spans="1:19" ht="12.75" customHeight="1" x14ac:dyDescent="0.25">
      <c r="A47" s="108" t="s">
        <v>666</v>
      </c>
      <c r="B47" s="128"/>
      <c r="C47" s="109">
        <v>0</v>
      </c>
      <c r="D47" s="109">
        <v>0</v>
      </c>
      <c r="E47" s="109">
        <v>0</v>
      </c>
      <c r="F47" s="109">
        <v>0</v>
      </c>
      <c r="G47" s="109">
        <v>0</v>
      </c>
      <c r="H47" s="397">
        <v>0</v>
      </c>
      <c r="I47" s="398">
        <v>0</v>
      </c>
      <c r="J47" s="109">
        <v>0</v>
      </c>
      <c r="K47" s="109">
        <v>0</v>
      </c>
      <c r="L47" s="109">
        <v>0</v>
      </c>
      <c r="M47" s="109">
        <v>0</v>
      </c>
      <c r="N47" s="526">
        <v>0</v>
      </c>
      <c r="O47" s="559"/>
      <c r="P47" s="240">
        <v>0</v>
      </c>
      <c r="Q47" s="75">
        <v>0</v>
      </c>
      <c r="R47" s="76">
        <v>0</v>
      </c>
      <c r="S47" s="127"/>
    </row>
    <row r="48" spans="1:19" ht="12.75" customHeight="1" x14ac:dyDescent="0.25">
      <c r="A48" s="107" t="s">
        <v>667</v>
      </c>
      <c r="B48" s="128"/>
      <c r="C48" s="109">
        <v>36254.93</v>
      </c>
      <c r="D48" s="109">
        <v>40678.46</v>
      </c>
      <c r="E48" s="109">
        <v>64877.81</v>
      </c>
      <c r="F48" s="109">
        <v>44173.119999999995</v>
      </c>
      <c r="G48" s="109">
        <v>46997.43</v>
      </c>
      <c r="H48" s="397">
        <v>36452.699999999997</v>
      </c>
      <c r="I48" s="398">
        <v>78798.425000000017</v>
      </c>
      <c r="J48" s="109">
        <v>78798.425000000017</v>
      </c>
      <c r="K48" s="109">
        <v>78798.425000000017</v>
      </c>
      <c r="L48" s="109">
        <v>78798.425000000017</v>
      </c>
      <c r="M48" s="109">
        <v>78798.425000000017</v>
      </c>
      <c r="N48" s="534">
        <v>78798.424999999814</v>
      </c>
      <c r="O48" s="574"/>
      <c r="P48" s="494">
        <v>742225</v>
      </c>
      <c r="Q48" s="140">
        <v>579800.62199999997</v>
      </c>
      <c r="R48" s="141">
        <v>618079.41639600019</v>
      </c>
      <c r="S48" s="127"/>
    </row>
    <row r="49" spans="1:19" ht="12.75" customHeight="1" x14ac:dyDescent="0.25">
      <c r="A49" s="162" t="s">
        <v>670</v>
      </c>
      <c r="B49" s="162"/>
      <c r="C49" s="113">
        <v>3218816.1699999995</v>
      </c>
      <c r="D49" s="113">
        <v>4039657.5599999991</v>
      </c>
      <c r="E49" s="698">
        <v>4292724.6399999997</v>
      </c>
      <c r="F49" s="698">
        <v>4737148.8299999991</v>
      </c>
      <c r="G49" s="698">
        <v>4465781.7899999982</v>
      </c>
      <c r="H49" s="702">
        <v>5757440.4699999997</v>
      </c>
      <c r="I49" s="695">
        <v>4587337.0066666668</v>
      </c>
      <c r="J49" s="698">
        <v>4537885.5066666668</v>
      </c>
      <c r="K49" s="698">
        <v>4537885.5066666668</v>
      </c>
      <c r="L49" s="698">
        <v>4537885.5066666668</v>
      </c>
      <c r="M49" s="698">
        <v>4537885.5066666668</v>
      </c>
      <c r="N49" s="703">
        <v>7638745.5666666683</v>
      </c>
      <c r="O49" s="704">
        <v>23965336.059999999</v>
      </c>
      <c r="P49" s="695">
        <v>56889194.060000002</v>
      </c>
      <c r="Q49" s="696">
        <v>52367133.816000007</v>
      </c>
      <c r="R49" s="697">
        <v>55364852.981160007</v>
      </c>
      <c r="S49" s="127"/>
    </row>
    <row r="50" spans="1:19" ht="5.0999999999999996" customHeight="1" x14ac:dyDescent="0.25">
      <c r="A50" s="83"/>
      <c r="B50" s="128"/>
      <c r="C50" s="240"/>
      <c r="D50" s="75"/>
      <c r="E50" s="75"/>
      <c r="F50" s="75"/>
      <c r="G50" s="75"/>
      <c r="H50" s="526"/>
      <c r="I50" s="240"/>
      <c r="J50" s="75"/>
      <c r="K50" s="75"/>
      <c r="L50" s="75"/>
      <c r="M50" s="75"/>
      <c r="N50" s="526"/>
      <c r="O50" s="559"/>
      <c r="P50" s="240"/>
      <c r="Q50" s="75"/>
      <c r="R50" s="76"/>
      <c r="S50" s="127"/>
    </row>
    <row r="51" spans="1:19" ht="12.75" customHeight="1" x14ac:dyDescent="0.25">
      <c r="A51" s="154" t="s">
        <v>246</v>
      </c>
      <c r="B51" s="154"/>
      <c r="C51" s="115">
        <v>7016874.9799999986</v>
      </c>
      <c r="D51" s="116">
        <v>3056276.7600000012</v>
      </c>
      <c r="E51" s="116">
        <v>611725.87000000104</v>
      </c>
      <c r="F51" s="116">
        <v>-4632930.9799999995</v>
      </c>
      <c r="G51" s="116">
        <v>5802430.3100000015</v>
      </c>
      <c r="H51" s="541">
        <v>-5403066.7400000002</v>
      </c>
      <c r="I51" s="115">
        <v>-916630.94999999925</v>
      </c>
      <c r="J51" s="116">
        <v>-867179.44999999925</v>
      </c>
      <c r="K51" s="116">
        <v>-867179.44999999925</v>
      </c>
      <c r="L51" s="116">
        <v>-867179.44999999925</v>
      </c>
      <c r="M51" s="116">
        <v>-867179.44999999925</v>
      </c>
      <c r="N51" s="541">
        <v>-1058680.2000000179</v>
      </c>
      <c r="O51" s="562">
        <v>33931139.25</v>
      </c>
      <c r="P51" s="115">
        <v>1007281.25</v>
      </c>
      <c r="Q51" s="116">
        <v>3693920.435999997</v>
      </c>
      <c r="R51" s="117">
        <v>6035232.2004479915</v>
      </c>
      <c r="S51" s="127"/>
    </row>
    <row r="52" spans="1:19" x14ac:dyDescent="0.25">
      <c r="A52" s="563" t="s">
        <v>549</v>
      </c>
      <c r="B52" s="577"/>
      <c r="C52" s="564"/>
      <c r="D52" s="564"/>
      <c r="E52" s="564"/>
      <c r="F52" s="564"/>
      <c r="G52" s="564"/>
      <c r="H52" s="564"/>
      <c r="I52" s="564"/>
      <c r="J52" s="564"/>
      <c r="K52" s="564"/>
      <c r="L52" s="564"/>
      <c r="M52" s="564"/>
      <c r="N52" s="564"/>
      <c r="O52" s="564"/>
      <c r="P52" s="564"/>
      <c r="Q52" s="564"/>
      <c r="R52" s="564"/>
      <c r="S52" s="127"/>
    </row>
    <row r="53" spans="1:19" x14ac:dyDescent="0.25">
      <c r="A53" s="286" t="s">
        <v>247</v>
      </c>
    </row>
    <row r="54" spans="1:19" x14ac:dyDescent="0.25">
      <c r="A54" s="317"/>
      <c r="B54" s="317"/>
      <c r="C54" s="1127"/>
      <c r="D54" s="1127"/>
      <c r="E54" s="1127"/>
      <c r="F54" s="1127"/>
      <c r="G54" s="1127"/>
      <c r="H54" s="1127"/>
      <c r="I54" s="1127"/>
      <c r="J54" s="1127"/>
      <c r="K54" s="1127"/>
      <c r="L54" s="1127"/>
      <c r="M54" s="1127"/>
      <c r="P54" s="565"/>
      <c r="Q54" s="565"/>
      <c r="R54" s="565"/>
    </row>
    <row r="55" spans="1:19" x14ac:dyDescent="0.25">
      <c r="C55" s="252"/>
      <c r="D55" s="252"/>
      <c r="E55" s="252"/>
      <c r="F55" s="252"/>
      <c r="G55" s="252"/>
      <c r="H55" s="252"/>
      <c r="I55" s="252"/>
      <c r="J55" s="252"/>
      <c r="K55" s="252"/>
      <c r="L55" s="252"/>
      <c r="M55" s="252"/>
      <c r="N55" s="252"/>
    </row>
    <row r="56" spans="1:19" x14ac:dyDescent="0.25">
      <c r="B56" s="127"/>
    </row>
  </sheetData>
  <sheetProtection sheet="1" objects="1" scenarios="1"/>
  <mergeCells count="3">
    <mergeCell ref="A2:A3"/>
    <mergeCell ref="B2:B3"/>
    <mergeCell ref="C2:N2"/>
  </mergeCells>
  <phoneticPr fontId="3" type="noConversion"/>
  <printOptions horizontalCentered="1"/>
  <pageMargins left="0.35433070866141736" right="0.17" top="0.78740157480314965" bottom="0.67" header="0.51181102362204722" footer="0.39370078740157483"/>
  <pageSetup paperSize="9" scale="86"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4">
    <tabColor indexed="42"/>
    <pageSetUpPr fitToPage="1"/>
  </sheetPr>
  <dimension ref="A1:R55"/>
  <sheetViews>
    <sheetView showGridLines="0" workbookViewId="0">
      <pane xSplit="2" ySplit="4" topLeftCell="C35" activePane="bottomRight" state="frozen"/>
      <selection activeCell="M17" sqref="M17:M63"/>
      <selection pane="topRight" activeCell="M17" sqref="M17:M63"/>
      <selection pane="bottomLeft" activeCell="M17" sqref="M17:M63"/>
      <selection pane="bottomRight" activeCell="M46" sqref="C46:M46"/>
    </sheetView>
  </sheetViews>
  <sheetFormatPr defaultRowHeight="12.75" x14ac:dyDescent="0.25"/>
  <cols>
    <col min="1" max="1" width="34.140625" style="5" customWidth="1"/>
    <col min="2" max="2" width="3.140625" style="5" customWidth="1"/>
    <col min="3" max="14" width="8.7109375" style="5" customWidth="1"/>
    <col min="15" max="15" width="8.7109375" style="5" hidden="1" customWidth="1"/>
    <col min="16" max="18" width="8.7109375" style="5" customWidth="1"/>
    <col min="19" max="16384" width="9.140625" style="5"/>
  </cols>
  <sheetData>
    <row r="1" spans="1:18" ht="13.5" x14ac:dyDescent="0.25">
      <c r="A1" s="57" t="s">
        <v>2527</v>
      </c>
      <c r="B1" s="57"/>
      <c r="D1" s="58"/>
    </row>
    <row r="2" spans="1:18" ht="25.5" x14ac:dyDescent="0.25">
      <c r="A2" s="1216" t="s">
        <v>250</v>
      </c>
      <c r="B2" s="1213" t="s">
        <v>332</v>
      </c>
      <c r="C2" s="1210" t="s">
        <v>2483</v>
      </c>
      <c r="D2" s="1211"/>
      <c r="E2" s="1211"/>
      <c r="F2" s="1211"/>
      <c r="G2" s="1211"/>
      <c r="H2" s="1211"/>
      <c r="I2" s="1211"/>
      <c r="J2" s="1211"/>
      <c r="K2" s="1211"/>
      <c r="L2" s="1211"/>
      <c r="M2" s="1211"/>
      <c r="N2" s="1212"/>
      <c r="O2" s="546"/>
      <c r="P2" s="547" t="s">
        <v>229</v>
      </c>
      <c r="Q2" s="548"/>
      <c r="R2" s="549"/>
    </row>
    <row r="3" spans="1:18" ht="38.25" x14ac:dyDescent="0.25">
      <c r="A3" s="1217"/>
      <c r="B3" s="1214"/>
      <c r="C3" s="468" t="s">
        <v>230</v>
      </c>
      <c r="D3" s="326" t="s">
        <v>231</v>
      </c>
      <c r="E3" s="326" t="s">
        <v>232</v>
      </c>
      <c r="F3" s="326" t="s">
        <v>233</v>
      </c>
      <c r="G3" s="326" t="s">
        <v>234</v>
      </c>
      <c r="H3" s="327" t="s">
        <v>235</v>
      </c>
      <c r="I3" s="550" t="s">
        <v>236</v>
      </c>
      <c r="J3" s="551" t="s">
        <v>237</v>
      </c>
      <c r="K3" s="326" t="s">
        <v>238</v>
      </c>
      <c r="L3" s="326" t="s">
        <v>239</v>
      </c>
      <c r="M3" s="552" t="s">
        <v>240</v>
      </c>
      <c r="N3" s="551" t="s">
        <v>241</v>
      </c>
      <c r="O3" s="553" t="s">
        <v>242</v>
      </c>
      <c r="P3" s="550" t="s">
        <v>2483</v>
      </c>
      <c r="Q3" s="551" t="s">
        <v>2484</v>
      </c>
      <c r="R3" s="328" t="s">
        <v>2485</v>
      </c>
    </row>
    <row r="4" spans="1:18" ht="25.5" x14ac:dyDescent="0.25">
      <c r="A4" s="578" t="s">
        <v>637</v>
      </c>
      <c r="B4" s="104"/>
      <c r="C4" s="823" t="s">
        <v>309</v>
      </c>
      <c r="D4" s="824" t="s">
        <v>309</v>
      </c>
      <c r="E4" s="824" t="s">
        <v>309</v>
      </c>
      <c r="F4" s="824" t="s">
        <v>309</v>
      </c>
      <c r="G4" s="824" t="s">
        <v>309</v>
      </c>
      <c r="H4" s="825" t="s">
        <v>309</v>
      </c>
      <c r="I4" s="823" t="s">
        <v>243</v>
      </c>
      <c r="J4" s="825" t="s">
        <v>243</v>
      </c>
      <c r="K4" s="824" t="s">
        <v>243</v>
      </c>
      <c r="L4" s="824" t="s">
        <v>243</v>
      </c>
      <c r="M4" s="824" t="s">
        <v>243</v>
      </c>
      <c r="N4" s="825" t="s">
        <v>243</v>
      </c>
      <c r="O4" s="555"/>
      <c r="P4" s="556" t="s">
        <v>243</v>
      </c>
      <c r="Q4" s="557" t="s">
        <v>243</v>
      </c>
      <c r="R4" s="558" t="s">
        <v>243</v>
      </c>
    </row>
    <row r="5" spans="1:18" ht="12.75" customHeight="1" x14ac:dyDescent="0.25">
      <c r="A5" s="579" t="s">
        <v>678</v>
      </c>
      <c r="B5" s="128"/>
      <c r="C5" s="240"/>
      <c r="D5" s="75"/>
      <c r="E5" s="75"/>
      <c r="F5" s="75"/>
      <c r="G5" s="75"/>
      <c r="H5" s="526"/>
      <c r="I5" s="240"/>
      <c r="J5" s="75"/>
      <c r="K5" s="75"/>
      <c r="L5" s="75"/>
      <c r="M5" s="75"/>
      <c r="N5" s="526"/>
      <c r="O5" s="559"/>
      <c r="P5" s="240"/>
      <c r="Q5" s="75"/>
      <c r="R5" s="76"/>
    </row>
    <row r="6" spans="1:18" ht="12.75" customHeight="1" x14ac:dyDescent="0.25">
      <c r="A6" s="85" t="s">
        <v>587</v>
      </c>
      <c r="B6" s="128"/>
      <c r="C6" s="398">
        <v>0</v>
      </c>
      <c r="D6" s="109">
        <v>0</v>
      </c>
      <c r="E6" s="109">
        <v>0</v>
      </c>
      <c r="F6" s="109">
        <v>0</v>
      </c>
      <c r="G6" s="109">
        <v>0</v>
      </c>
      <c r="H6" s="397">
        <v>0</v>
      </c>
      <c r="I6" s="398">
        <v>0</v>
      </c>
      <c r="J6" s="109">
        <v>0</v>
      </c>
      <c r="K6" s="109">
        <v>0</v>
      </c>
      <c r="L6" s="109">
        <v>0</v>
      </c>
      <c r="M6" s="109">
        <v>0</v>
      </c>
      <c r="N6" s="526">
        <v>0</v>
      </c>
      <c r="O6" s="559">
        <v>0</v>
      </c>
      <c r="P6" s="240">
        <v>0</v>
      </c>
      <c r="Q6" s="75">
        <v>0</v>
      </c>
      <c r="R6" s="76">
        <v>0</v>
      </c>
    </row>
    <row r="7" spans="1:18" ht="12.75" customHeight="1" x14ac:dyDescent="0.25">
      <c r="A7" s="85" t="s">
        <v>679</v>
      </c>
      <c r="B7" s="128"/>
      <c r="C7" s="398">
        <v>0</v>
      </c>
      <c r="D7" s="109">
        <v>0</v>
      </c>
      <c r="E7" s="109">
        <v>0</v>
      </c>
      <c r="F7" s="109">
        <v>0</v>
      </c>
      <c r="G7" s="109">
        <v>0</v>
      </c>
      <c r="H7" s="397">
        <v>0</v>
      </c>
      <c r="I7" s="398">
        <v>0</v>
      </c>
      <c r="J7" s="109">
        <v>0</v>
      </c>
      <c r="K7" s="109">
        <v>0</v>
      </c>
      <c r="L7" s="109">
        <v>0</v>
      </c>
      <c r="M7" s="109">
        <v>0</v>
      </c>
      <c r="N7" s="526">
        <v>0</v>
      </c>
      <c r="O7" s="559">
        <v>0</v>
      </c>
      <c r="P7" s="240">
        <v>0</v>
      </c>
      <c r="Q7" s="75">
        <v>0</v>
      </c>
      <c r="R7" s="76">
        <v>0</v>
      </c>
    </row>
    <row r="8" spans="1:18" ht="12.75" customHeight="1" x14ac:dyDescent="0.25">
      <c r="A8" s="85" t="s">
        <v>680</v>
      </c>
      <c r="B8" s="128"/>
      <c r="C8" s="398">
        <v>0</v>
      </c>
      <c r="D8" s="109">
        <v>0</v>
      </c>
      <c r="E8" s="109">
        <v>0</v>
      </c>
      <c r="F8" s="109">
        <v>0</v>
      </c>
      <c r="G8" s="109">
        <v>0</v>
      </c>
      <c r="H8" s="397">
        <v>0</v>
      </c>
      <c r="I8" s="398">
        <v>0</v>
      </c>
      <c r="J8" s="109">
        <v>0</v>
      </c>
      <c r="K8" s="109">
        <v>0</v>
      </c>
      <c r="L8" s="109">
        <v>0</v>
      </c>
      <c r="M8" s="109">
        <v>0</v>
      </c>
      <c r="N8" s="526">
        <v>0</v>
      </c>
      <c r="O8" s="559">
        <v>0</v>
      </c>
      <c r="P8" s="240">
        <v>0</v>
      </c>
      <c r="Q8" s="75">
        <v>0</v>
      </c>
      <c r="R8" s="76">
        <v>0</v>
      </c>
    </row>
    <row r="9" spans="1:18" ht="12.75" customHeight="1" x14ac:dyDescent="0.25">
      <c r="A9" s="85" t="s">
        <v>681</v>
      </c>
      <c r="B9" s="128"/>
      <c r="C9" s="398">
        <v>0</v>
      </c>
      <c r="D9" s="109">
        <v>0</v>
      </c>
      <c r="E9" s="109">
        <v>0</v>
      </c>
      <c r="F9" s="109">
        <v>0</v>
      </c>
      <c r="G9" s="109">
        <v>0</v>
      </c>
      <c r="H9" s="397">
        <v>0</v>
      </c>
      <c r="I9" s="398">
        <v>0</v>
      </c>
      <c r="J9" s="109">
        <v>0</v>
      </c>
      <c r="K9" s="109">
        <v>0</v>
      </c>
      <c r="L9" s="109">
        <v>0</v>
      </c>
      <c r="M9" s="109">
        <v>0</v>
      </c>
      <c r="N9" s="526">
        <v>0</v>
      </c>
      <c r="O9" s="559">
        <v>0</v>
      </c>
      <c r="P9" s="240">
        <v>0</v>
      </c>
      <c r="Q9" s="75">
        <v>0</v>
      </c>
      <c r="R9" s="76">
        <v>0</v>
      </c>
    </row>
    <row r="10" spans="1:18" ht="12.75" customHeight="1" x14ac:dyDescent="0.25">
      <c r="A10" s="85" t="s">
        <v>682</v>
      </c>
      <c r="B10" s="128"/>
      <c r="C10" s="398">
        <v>0</v>
      </c>
      <c r="D10" s="109">
        <v>0</v>
      </c>
      <c r="E10" s="109">
        <v>0</v>
      </c>
      <c r="F10" s="109">
        <v>0</v>
      </c>
      <c r="G10" s="109">
        <v>0</v>
      </c>
      <c r="H10" s="397">
        <v>0</v>
      </c>
      <c r="I10" s="398">
        <v>0</v>
      </c>
      <c r="J10" s="109">
        <v>0</v>
      </c>
      <c r="K10" s="109">
        <v>0</v>
      </c>
      <c r="L10" s="109">
        <v>0</v>
      </c>
      <c r="M10" s="109">
        <v>0</v>
      </c>
      <c r="N10" s="526">
        <v>0</v>
      </c>
      <c r="O10" s="559">
        <v>0</v>
      </c>
      <c r="P10" s="240">
        <v>0</v>
      </c>
      <c r="Q10" s="75">
        <v>0</v>
      </c>
      <c r="R10" s="76">
        <v>0</v>
      </c>
    </row>
    <row r="11" spans="1:18" ht="12.75" customHeight="1" x14ac:dyDescent="0.25">
      <c r="A11" s="85" t="s">
        <v>248</v>
      </c>
      <c r="B11" s="128"/>
      <c r="C11" s="398">
        <v>0</v>
      </c>
      <c r="D11" s="109">
        <v>0</v>
      </c>
      <c r="E11" s="109">
        <v>0</v>
      </c>
      <c r="F11" s="109">
        <v>0</v>
      </c>
      <c r="G11" s="109">
        <v>0</v>
      </c>
      <c r="H11" s="397">
        <v>0</v>
      </c>
      <c r="I11" s="398">
        <v>0</v>
      </c>
      <c r="J11" s="109">
        <v>0</v>
      </c>
      <c r="K11" s="109">
        <v>0</v>
      </c>
      <c r="L11" s="109">
        <v>0</v>
      </c>
      <c r="M11" s="109">
        <v>0</v>
      </c>
      <c r="N11" s="526">
        <v>0</v>
      </c>
      <c r="O11" s="559">
        <v>0</v>
      </c>
      <c r="P11" s="240">
        <v>0</v>
      </c>
      <c r="Q11" s="75">
        <v>0</v>
      </c>
      <c r="R11" s="76">
        <v>0</v>
      </c>
    </row>
    <row r="12" spans="1:18" ht="12.75" customHeight="1" x14ac:dyDescent="0.25">
      <c r="A12" s="85" t="s">
        <v>683</v>
      </c>
      <c r="B12" s="128"/>
      <c r="C12" s="398">
        <v>0</v>
      </c>
      <c r="D12" s="109">
        <v>0</v>
      </c>
      <c r="E12" s="109">
        <v>0</v>
      </c>
      <c r="F12" s="109">
        <v>0</v>
      </c>
      <c r="G12" s="109">
        <v>0</v>
      </c>
      <c r="H12" s="397">
        <v>0</v>
      </c>
      <c r="I12" s="398">
        <v>0</v>
      </c>
      <c r="J12" s="109">
        <v>0</v>
      </c>
      <c r="K12" s="109">
        <v>0</v>
      </c>
      <c r="L12" s="109">
        <v>0</v>
      </c>
      <c r="M12" s="109">
        <v>0</v>
      </c>
      <c r="N12" s="526">
        <v>0</v>
      </c>
      <c r="O12" s="559">
        <v>0</v>
      </c>
      <c r="P12" s="240">
        <v>0</v>
      </c>
      <c r="Q12" s="75">
        <v>0</v>
      </c>
      <c r="R12" s="76">
        <v>0</v>
      </c>
    </row>
    <row r="13" spans="1:18" ht="12.75" customHeight="1" x14ac:dyDescent="0.25">
      <c r="A13" s="85" t="s">
        <v>684</v>
      </c>
      <c r="B13" s="128"/>
      <c r="C13" s="398">
        <v>3951.68</v>
      </c>
      <c r="D13" s="109">
        <v>8456.59</v>
      </c>
      <c r="E13" s="109">
        <v>8456.59</v>
      </c>
      <c r="F13" s="109">
        <v>3951.68</v>
      </c>
      <c r="G13" s="109">
        <v>10561.15</v>
      </c>
      <c r="H13" s="397">
        <v>6056.24</v>
      </c>
      <c r="I13" s="398">
        <v>13094.345000000001</v>
      </c>
      <c r="J13" s="109">
        <v>13094.345000000001</v>
      </c>
      <c r="K13" s="109">
        <v>13094.345000000001</v>
      </c>
      <c r="L13" s="109">
        <v>13094.345000000001</v>
      </c>
      <c r="M13" s="109">
        <v>13094.345000000001</v>
      </c>
      <c r="N13" s="526">
        <v>13094.345000000001</v>
      </c>
      <c r="O13" s="559">
        <v>120000</v>
      </c>
      <c r="P13" s="240">
        <v>120000</v>
      </c>
      <c r="Q13" s="75">
        <v>110670</v>
      </c>
      <c r="R13" s="76">
        <v>116646.18000000001</v>
      </c>
    </row>
    <row r="14" spans="1:18" ht="12.75" customHeight="1" x14ac:dyDescent="0.25">
      <c r="A14" s="85" t="s">
        <v>685</v>
      </c>
      <c r="B14" s="128"/>
      <c r="C14" s="398">
        <v>10867.34</v>
      </c>
      <c r="D14" s="109">
        <v>19190.48</v>
      </c>
      <c r="E14" s="109">
        <v>16780.629999999997</v>
      </c>
      <c r="F14" s="109">
        <v>19884.91</v>
      </c>
      <c r="G14" s="109">
        <v>9413.14</v>
      </c>
      <c r="H14" s="397">
        <v>15112.76</v>
      </c>
      <c r="I14" s="398">
        <v>14791.79</v>
      </c>
      <c r="J14" s="109">
        <v>14791.79</v>
      </c>
      <c r="K14" s="109">
        <v>14791.79</v>
      </c>
      <c r="L14" s="109">
        <v>14791.79</v>
      </c>
      <c r="M14" s="109">
        <v>14791.79</v>
      </c>
      <c r="N14" s="526">
        <v>14791.789999999979</v>
      </c>
      <c r="O14" s="559">
        <v>180000</v>
      </c>
      <c r="P14" s="240">
        <v>180000</v>
      </c>
      <c r="Q14" s="75">
        <v>121210</v>
      </c>
      <c r="R14" s="76">
        <v>127755.34000000001</v>
      </c>
    </row>
    <row r="15" spans="1:18" ht="12.75" customHeight="1" x14ac:dyDescent="0.25">
      <c r="A15" s="85" t="s">
        <v>686</v>
      </c>
      <c r="B15" s="128"/>
      <c r="C15" s="398">
        <v>0</v>
      </c>
      <c r="D15" s="109">
        <v>0</v>
      </c>
      <c r="E15" s="109">
        <v>0</v>
      </c>
      <c r="F15" s="109">
        <v>0</v>
      </c>
      <c r="G15" s="109">
        <v>0</v>
      </c>
      <c r="H15" s="397">
        <v>0</v>
      </c>
      <c r="I15" s="398">
        <v>0</v>
      </c>
      <c r="J15" s="109">
        <v>0</v>
      </c>
      <c r="K15" s="109">
        <v>0</v>
      </c>
      <c r="L15" s="109">
        <v>0</v>
      </c>
      <c r="M15" s="109">
        <v>0</v>
      </c>
      <c r="N15" s="526">
        <v>0</v>
      </c>
      <c r="O15" s="559">
        <v>0</v>
      </c>
      <c r="P15" s="240">
        <v>0</v>
      </c>
      <c r="Q15" s="75">
        <v>0</v>
      </c>
      <c r="R15" s="76">
        <v>0</v>
      </c>
    </row>
    <row r="16" spans="1:18" ht="12.75" customHeight="1" x14ac:dyDescent="0.25">
      <c r="A16" s="85" t="s">
        <v>687</v>
      </c>
      <c r="B16" s="128"/>
      <c r="C16" s="398">
        <v>0</v>
      </c>
      <c r="D16" s="109">
        <v>0</v>
      </c>
      <c r="E16" s="109">
        <v>0</v>
      </c>
      <c r="F16" s="109">
        <v>0</v>
      </c>
      <c r="G16" s="109">
        <v>0</v>
      </c>
      <c r="H16" s="397">
        <v>0</v>
      </c>
      <c r="I16" s="398">
        <v>0</v>
      </c>
      <c r="J16" s="109">
        <v>0</v>
      </c>
      <c r="K16" s="109">
        <v>0</v>
      </c>
      <c r="L16" s="109">
        <v>0</v>
      </c>
      <c r="M16" s="109">
        <v>0</v>
      </c>
      <c r="N16" s="526">
        <v>0</v>
      </c>
      <c r="O16" s="559">
        <v>0</v>
      </c>
      <c r="P16" s="240">
        <v>0</v>
      </c>
      <c r="Q16" s="75">
        <v>0</v>
      </c>
      <c r="R16" s="76">
        <v>0</v>
      </c>
    </row>
    <row r="17" spans="1:18" ht="12.75" customHeight="1" x14ac:dyDescent="0.25">
      <c r="A17" s="85" t="s">
        <v>688</v>
      </c>
      <c r="B17" s="128"/>
      <c r="C17" s="398">
        <v>0</v>
      </c>
      <c r="D17" s="109">
        <v>0</v>
      </c>
      <c r="E17" s="109">
        <v>0</v>
      </c>
      <c r="F17" s="109">
        <v>0</v>
      </c>
      <c r="G17" s="109">
        <v>0</v>
      </c>
      <c r="H17" s="397">
        <v>0</v>
      </c>
      <c r="I17" s="398">
        <v>0</v>
      </c>
      <c r="J17" s="109">
        <v>0</v>
      </c>
      <c r="K17" s="109">
        <v>0</v>
      </c>
      <c r="L17" s="109">
        <v>0</v>
      </c>
      <c r="M17" s="109">
        <v>0</v>
      </c>
      <c r="N17" s="526">
        <v>0</v>
      </c>
      <c r="O17" s="559">
        <v>0</v>
      </c>
      <c r="P17" s="240">
        <v>0</v>
      </c>
      <c r="Q17" s="75">
        <v>0</v>
      </c>
      <c r="R17" s="76">
        <v>0</v>
      </c>
    </row>
    <row r="18" spans="1:18" ht="12.75" customHeight="1" x14ac:dyDescent="0.25">
      <c r="A18" s="85" t="s">
        <v>689</v>
      </c>
      <c r="B18" s="128"/>
      <c r="C18" s="398">
        <v>0</v>
      </c>
      <c r="D18" s="109">
        <v>0</v>
      </c>
      <c r="E18" s="109">
        <v>0</v>
      </c>
      <c r="F18" s="109">
        <v>0</v>
      </c>
      <c r="G18" s="109">
        <v>0</v>
      </c>
      <c r="H18" s="397">
        <v>0</v>
      </c>
      <c r="I18" s="398">
        <v>0</v>
      </c>
      <c r="J18" s="109">
        <v>0</v>
      </c>
      <c r="K18" s="109">
        <v>0</v>
      </c>
      <c r="L18" s="109">
        <v>0</v>
      </c>
      <c r="M18" s="109">
        <v>0</v>
      </c>
      <c r="N18" s="526">
        <v>0</v>
      </c>
      <c r="O18" s="559">
        <v>0</v>
      </c>
      <c r="P18" s="240">
        <v>0</v>
      </c>
      <c r="Q18" s="75">
        <v>0</v>
      </c>
      <c r="R18" s="76">
        <v>0</v>
      </c>
    </row>
    <row r="19" spans="1:18" ht="12.75" customHeight="1" x14ac:dyDescent="0.25">
      <c r="A19" s="85" t="s">
        <v>690</v>
      </c>
      <c r="B19" s="128"/>
      <c r="C19" s="398">
        <v>0</v>
      </c>
      <c r="D19" s="109">
        <v>0</v>
      </c>
      <c r="E19" s="109">
        <v>0</v>
      </c>
      <c r="F19" s="109">
        <v>0</v>
      </c>
      <c r="G19" s="109">
        <v>0</v>
      </c>
      <c r="H19" s="397">
        <v>0</v>
      </c>
      <c r="I19" s="398">
        <v>599670</v>
      </c>
      <c r="J19" s="109">
        <v>599670</v>
      </c>
      <c r="K19" s="109">
        <v>599670</v>
      </c>
      <c r="L19" s="109">
        <v>599670</v>
      </c>
      <c r="M19" s="109">
        <v>599670</v>
      </c>
      <c r="N19" s="526">
        <v>428170</v>
      </c>
      <c r="O19" s="559">
        <v>3426520</v>
      </c>
      <c r="P19" s="240">
        <v>3426520</v>
      </c>
      <c r="Q19" s="75">
        <v>3528813.08</v>
      </c>
      <c r="R19" s="76">
        <v>3719368.9863200001</v>
      </c>
    </row>
    <row r="20" spans="1:18" ht="12.75" customHeight="1" x14ac:dyDescent="0.25">
      <c r="A20" s="85" t="s">
        <v>1245</v>
      </c>
      <c r="B20" s="128"/>
      <c r="C20" s="398">
        <v>7349000</v>
      </c>
      <c r="D20" s="109">
        <v>1678639.17</v>
      </c>
      <c r="E20" s="109">
        <v>0</v>
      </c>
      <c r="F20" s="109">
        <v>24265.95</v>
      </c>
      <c r="G20" s="109">
        <v>5738094.6500000004</v>
      </c>
      <c r="H20" s="397">
        <v>15625.79</v>
      </c>
      <c r="I20" s="398">
        <v>1404745.0733333335</v>
      </c>
      <c r="J20" s="109">
        <v>1404745.0733333335</v>
      </c>
      <c r="K20" s="109">
        <v>1404745.0733333335</v>
      </c>
      <c r="L20" s="109">
        <v>1404745.0733333335</v>
      </c>
      <c r="M20" s="109">
        <v>1404745.0733333335</v>
      </c>
      <c r="N20" s="526">
        <v>1404745.3833333291</v>
      </c>
      <c r="O20" s="559">
        <v>23234096.309999999</v>
      </c>
      <c r="P20" s="240">
        <v>23234096.309999999</v>
      </c>
      <c r="Q20" s="75">
        <v>23299129.572000001</v>
      </c>
      <c r="R20" s="76">
        <v>26869016.568888001</v>
      </c>
    </row>
    <row r="21" spans="1:18" ht="12.75" customHeight="1" x14ac:dyDescent="0.25">
      <c r="A21" s="85" t="s">
        <v>691</v>
      </c>
      <c r="B21" s="128"/>
      <c r="C21" s="398">
        <v>2871872.13</v>
      </c>
      <c r="D21" s="109">
        <v>5389648.0800000001</v>
      </c>
      <c r="E21" s="109">
        <v>4879213.29</v>
      </c>
      <c r="F21" s="109">
        <v>56115.31</v>
      </c>
      <c r="G21" s="109">
        <v>4510143.1599999992</v>
      </c>
      <c r="H21" s="397">
        <v>317578.94</v>
      </c>
      <c r="I21" s="398">
        <v>1638404.8483333334</v>
      </c>
      <c r="J21" s="109">
        <v>1638404.8483333334</v>
      </c>
      <c r="K21" s="109">
        <v>1638404.8483333334</v>
      </c>
      <c r="L21" s="109">
        <v>1638404.8483333334</v>
      </c>
      <c r="M21" s="109">
        <v>1638404.8483333334</v>
      </c>
      <c r="N21" s="526">
        <v>4719263.8483333364</v>
      </c>
      <c r="O21" s="559">
        <v>30935859</v>
      </c>
      <c r="P21" s="240">
        <v>30935859</v>
      </c>
      <c r="Q21" s="75">
        <v>29001231.600000001</v>
      </c>
      <c r="R21" s="76">
        <v>30567298.226399999</v>
      </c>
    </row>
    <row r="22" spans="1:18" ht="12.75" customHeight="1" x14ac:dyDescent="0.25">
      <c r="A22" s="85" t="s">
        <v>692</v>
      </c>
      <c r="B22" s="128"/>
      <c r="C22" s="398">
        <v>0</v>
      </c>
      <c r="D22" s="109">
        <v>0</v>
      </c>
      <c r="E22" s="109">
        <v>0</v>
      </c>
      <c r="F22" s="109">
        <v>0</v>
      </c>
      <c r="G22" s="109">
        <v>0</v>
      </c>
      <c r="H22" s="397">
        <v>0</v>
      </c>
      <c r="I22" s="398">
        <v>0</v>
      </c>
      <c r="J22" s="109">
        <v>0</v>
      </c>
      <c r="K22" s="109">
        <v>0</v>
      </c>
      <c r="L22" s="109">
        <v>0</v>
      </c>
      <c r="M22" s="109">
        <v>0</v>
      </c>
      <c r="N22" s="526">
        <v>0</v>
      </c>
      <c r="O22" s="559">
        <v>0</v>
      </c>
      <c r="P22" s="240">
        <v>0</v>
      </c>
      <c r="Q22" s="75">
        <v>0</v>
      </c>
      <c r="R22" s="76">
        <v>0</v>
      </c>
    </row>
    <row r="23" spans="1:18" ht="12.75" customHeight="1" x14ac:dyDescent="0.25">
      <c r="A23" s="138" t="s">
        <v>249</v>
      </c>
      <c r="B23" s="560"/>
      <c r="C23" s="503">
        <v>10235691.149999999</v>
      </c>
      <c r="D23" s="81">
        <v>7095934.3200000003</v>
      </c>
      <c r="E23" s="81">
        <v>4904450.51</v>
      </c>
      <c r="F23" s="81">
        <v>104217.85</v>
      </c>
      <c r="G23" s="81">
        <v>10268212.1</v>
      </c>
      <c r="H23" s="537">
        <v>354373.73</v>
      </c>
      <c r="I23" s="503">
        <v>3670706.0566666666</v>
      </c>
      <c r="J23" s="81">
        <v>3670706.0566666666</v>
      </c>
      <c r="K23" s="81">
        <v>3670706.0566666666</v>
      </c>
      <c r="L23" s="81">
        <v>3670706.0566666666</v>
      </c>
      <c r="M23" s="81">
        <v>3670706.0566666666</v>
      </c>
      <c r="N23" s="537">
        <v>6580065.3666666653</v>
      </c>
      <c r="O23" s="580">
        <v>57896475.310000002</v>
      </c>
      <c r="P23" s="503">
        <v>57896475.310000002</v>
      </c>
      <c r="Q23" s="81">
        <v>56061054.252000004</v>
      </c>
      <c r="R23" s="82">
        <v>61400085.301607996</v>
      </c>
    </row>
    <row r="24" spans="1:18" ht="5.0999999999999996" customHeight="1" x14ac:dyDescent="0.25">
      <c r="A24" s="85"/>
      <c r="B24" s="128"/>
      <c r="C24" s="240"/>
      <c r="D24" s="75"/>
      <c r="E24" s="75"/>
      <c r="F24" s="75"/>
      <c r="G24" s="75"/>
      <c r="H24" s="526"/>
      <c r="I24" s="240"/>
      <c r="J24" s="75"/>
      <c r="K24" s="75"/>
      <c r="L24" s="75"/>
      <c r="M24" s="75"/>
      <c r="N24" s="526"/>
      <c r="O24" s="559"/>
      <c r="P24" s="240"/>
      <c r="Q24" s="75"/>
      <c r="R24" s="76"/>
    </row>
    <row r="25" spans="1:18" ht="12.75" customHeight="1" x14ac:dyDescent="0.25">
      <c r="A25" s="579" t="s">
        <v>693</v>
      </c>
      <c r="B25" s="128"/>
      <c r="C25" s="240"/>
      <c r="D25" s="75"/>
      <c r="E25" s="75"/>
      <c r="F25" s="75"/>
      <c r="G25" s="75"/>
      <c r="H25" s="526"/>
      <c r="I25" s="240"/>
      <c r="J25" s="75"/>
      <c r="K25" s="75"/>
      <c r="L25" s="75"/>
      <c r="M25" s="75"/>
      <c r="N25" s="526"/>
      <c r="O25" s="559"/>
      <c r="P25" s="240"/>
      <c r="Q25" s="75"/>
      <c r="R25" s="76"/>
    </row>
    <row r="26" spans="1:18" ht="12.75" customHeight="1" x14ac:dyDescent="0.25">
      <c r="A26" s="85" t="s">
        <v>694</v>
      </c>
      <c r="B26" s="128"/>
      <c r="C26" s="398">
        <v>658158.22999999952</v>
      </c>
      <c r="D26" s="109">
        <v>723736.0699999996</v>
      </c>
      <c r="E26" s="109">
        <v>733111.76999999979</v>
      </c>
      <c r="F26" s="109">
        <v>721038.48999999964</v>
      </c>
      <c r="G26" s="109">
        <v>723687.43999999971</v>
      </c>
      <c r="H26" s="397">
        <v>1104132.7299999997</v>
      </c>
      <c r="I26" s="398">
        <v>915905.21166666667</v>
      </c>
      <c r="J26" s="109">
        <v>915905.21166666667</v>
      </c>
      <c r="K26" s="109">
        <v>915905.21166666667</v>
      </c>
      <c r="L26" s="109">
        <v>915905.21166666667</v>
      </c>
      <c r="M26" s="109">
        <v>915905.21166666667</v>
      </c>
      <c r="N26" s="526">
        <v>925906.27166666836</v>
      </c>
      <c r="O26" s="559">
        <v>10169297.060000001</v>
      </c>
      <c r="P26" s="240">
        <v>10169297.060000001</v>
      </c>
      <c r="Q26" s="75">
        <v>10469351.180000002</v>
      </c>
      <c r="R26" s="76">
        <v>11178315.860240001</v>
      </c>
    </row>
    <row r="27" spans="1:18" ht="12.75" customHeight="1" x14ac:dyDescent="0.25">
      <c r="A27" s="85" t="s">
        <v>593</v>
      </c>
      <c r="B27" s="128"/>
      <c r="C27" s="398">
        <v>238477.74</v>
      </c>
      <c r="D27" s="109">
        <v>238477.74</v>
      </c>
      <c r="E27" s="109">
        <v>240109.73999999996</v>
      </c>
      <c r="F27" s="109">
        <v>239293.74</v>
      </c>
      <c r="G27" s="109">
        <v>241349.36000000002</v>
      </c>
      <c r="H27" s="397">
        <v>238477.74</v>
      </c>
      <c r="I27" s="398">
        <v>272302.32333333336</v>
      </c>
      <c r="J27" s="109">
        <v>272302.32333333336</v>
      </c>
      <c r="K27" s="109">
        <v>272302.32333333336</v>
      </c>
      <c r="L27" s="109">
        <v>272302.32333333336</v>
      </c>
      <c r="M27" s="109">
        <v>272302.32333333336</v>
      </c>
      <c r="N27" s="526">
        <v>302302.32333333371</v>
      </c>
      <c r="O27" s="559">
        <v>3100000</v>
      </c>
      <c r="P27" s="240">
        <v>3100000</v>
      </c>
      <c r="Q27" s="75">
        <v>3330640</v>
      </c>
      <c r="R27" s="76">
        <v>3510494.5600000005</v>
      </c>
    </row>
    <row r="28" spans="1:18" ht="12.75" customHeight="1" x14ac:dyDescent="0.25">
      <c r="A28" s="85" t="s">
        <v>695</v>
      </c>
      <c r="B28" s="128"/>
      <c r="C28" s="398">
        <v>0</v>
      </c>
      <c r="D28" s="109">
        <v>0</v>
      </c>
      <c r="E28" s="109">
        <v>0</v>
      </c>
      <c r="F28" s="109">
        <v>0</v>
      </c>
      <c r="G28" s="109">
        <v>0</v>
      </c>
      <c r="H28" s="397">
        <v>0</v>
      </c>
      <c r="I28" s="398">
        <v>0</v>
      </c>
      <c r="J28" s="109">
        <v>0</v>
      </c>
      <c r="K28" s="109">
        <v>0</v>
      </c>
      <c r="L28" s="109">
        <v>0</v>
      </c>
      <c r="M28" s="109">
        <v>0</v>
      </c>
      <c r="N28" s="526">
        <v>0</v>
      </c>
      <c r="O28" s="559">
        <v>0</v>
      </c>
      <c r="P28" s="240">
        <v>0</v>
      </c>
      <c r="Q28" s="75">
        <v>0</v>
      </c>
      <c r="R28" s="76">
        <v>0</v>
      </c>
    </row>
    <row r="29" spans="1:18" ht="12.75" customHeight="1" x14ac:dyDescent="0.25">
      <c r="A29" s="85" t="s">
        <v>594</v>
      </c>
      <c r="B29" s="128"/>
      <c r="C29" s="398">
        <v>0</v>
      </c>
      <c r="D29" s="109">
        <v>0</v>
      </c>
      <c r="E29" s="109">
        <v>0</v>
      </c>
      <c r="F29" s="109">
        <v>0</v>
      </c>
      <c r="G29" s="109">
        <v>0</v>
      </c>
      <c r="H29" s="397">
        <v>0</v>
      </c>
      <c r="I29" s="398">
        <v>64497.333333333328</v>
      </c>
      <c r="J29" s="109">
        <v>64497.333333333328</v>
      </c>
      <c r="K29" s="109">
        <v>64497.333333333328</v>
      </c>
      <c r="L29" s="109">
        <v>64497.333333333328</v>
      </c>
      <c r="M29" s="109">
        <v>64497.333333333328</v>
      </c>
      <c r="N29" s="526">
        <v>64522.333333333372</v>
      </c>
      <c r="O29" s="559">
        <v>387009</v>
      </c>
      <c r="P29" s="240">
        <v>387009</v>
      </c>
      <c r="Q29" s="75">
        <v>415812.48599999998</v>
      </c>
      <c r="R29" s="76">
        <v>438266.36024399998</v>
      </c>
    </row>
    <row r="30" spans="1:18" ht="12.75" customHeight="1" x14ac:dyDescent="0.25">
      <c r="A30" s="85" t="s">
        <v>595</v>
      </c>
      <c r="B30" s="128"/>
      <c r="C30" s="398">
        <v>0</v>
      </c>
      <c r="D30" s="109">
        <v>0</v>
      </c>
      <c r="E30" s="109">
        <v>0</v>
      </c>
      <c r="F30" s="109">
        <v>0</v>
      </c>
      <c r="G30" s="109">
        <v>0</v>
      </c>
      <c r="H30" s="397">
        <v>0</v>
      </c>
      <c r="I30" s="398">
        <v>84014.166666666672</v>
      </c>
      <c r="J30" s="109">
        <v>84014.166666666672</v>
      </c>
      <c r="K30" s="109">
        <v>84014.166666666672</v>
      </c>
      <c r="L30" s="109">
        <v>84014.166666666672</v>
      </c>
      <c r="M30" s="109">
        <v>84014.166666666672</v>
      </c>
      <c r="N30" s="526">
        <v>84014.166666666628</v>
      </c>
      <c r="O30" s="559">
        <v>504085</v>
      </c>
      <c r="P30" s="240">
        <v>504085</v>
      </c>
      <c r="Q30" s="75">
        <v>934458.48200000008</v>
      </c>
      <c r="R30" s="76">
        <v>984919.24002800009</v>
      </c>
    </row>
    <row r="31" spans="1:18" ht="12.75" customHeight="1" x14ac:dyDescent="0.25">
      <c r="A31" s="85" t="s">
        <v>696</v>
      </c>
      <c r="B31" s="128"/>
      <c r="C31" s="398">
        <v>0</v>
      </c>
      <c r="D31" s="109">
        <v>0</v>
      </c>
      <c r="E31" s="109">
        <v>0</v>
      </c>
      <c r="F31" s="109">
        <v>0</v>
      </c>
      <c r="G31" s="109">
        <v>0</v>
      </c>
      <c r="H31" s="397">
        <v>0</v>
      </c>
      <c r="I31" s="398">
        <v>0</v>
      </c>
      <c r="J31" s="109">
        <v>0</v>
      </c>
      <c r="K31" s="109">
        <v>0</v>
      </c>
      <c r="L31" s="109">
        <v>0</v>
      </c>
      <c r="M31" s="109">
        <v>0</v>
      </c>
      <c r="N31" s="526">
        <v>0</v>
      </c>
      <c r="O31" s="559">
        <v>0</v>
      </c>
      <c r="P31" s="240">
        <v>0</v>
      </c>
      <c r="Q31" s="75">
        <v>0</v>
      </c>
      <c r="R31" s="76">
        <v>0</v>
      </c>
    </row>
    <row r="32" spans="1:18" ht="12.75" customHeight="1" x14ac:dyDescent="0.25">
      <c r="A32" s="85" t="s">
        <v>697</v>
      </c>
      <c r="B32" s="128"/>
      <c r="C32" s="398">
        <v>0</v>
      </c>
      <c r="D32" s="109">
        <v>0</v>
      </c>
      <c r="E32" s="109">
        <v>0</v>
      </c>
      <c r="F32" s="109">
        <v>0</v>
      </c>
      <c r="G32" s="109">
        <v>0</v>
      </c>
      <c r="H32" s="397">
        <v>0</v>
      </c>
      <c r="I32" s="398">
        <v>0</v>
      </c>
      <c r="J32" s="109">
        <v>0</v>
      </c>
      <c r="K32" s="109">
        <v>0</v>
      </c>
      <c r="L32" s="109">
        <v>0</v>
      </c>
      <c r="M32" s="109">
        <v>0</v>
      </c>
      <c r="N32" s="526">
        <v>0</v>
      </c>
      <c r="O32" s="559">
        <v>0</v>
      </c>
      <c r="P32" s="240">
        <v>0</v>
      </c>
      <c r="Q32" s="75">
        <v>0</v>
      </c>
      <c r="R32" s="76">
        <v>0</v>
      </c>
    </row>
    <row r="33" spans="1:18" ht="12.75" customHeight="1" x14ac:dyDescent="0.25">
      <c r="A33" s="85" t="s">
        <v>698</v>
      </c>
      <c r="B33" s="128"/>
      <c r="C33" s="398">
        <v>0</v>
      </c>
      <c r="D33" s="109">
        <v>0</v>
      </c>
      <c r="E33" s="109">
        <v>0</v>
      </c>
      <c r="F33" s="109">
        <v>0</v>
      </c>
      <c r="G33" s="109">
        <v>0</v>
      </c>
      <c r="H33" s="397">
        <v>0</v>
      </c>
      <c r="I33" s="398">
        <v>0</v>
      </c>
      <c r="J33" s="109">
        <v>0</v>
      </c>
      <c r="K33" s="109">
        <v>0</v>
      </c>
      <c r="L33" s="109">
        <v>0</v>
      </c>
      <c r="M33" s="109">
        <v>0</v>
      </c>
      <c r="N33" s="526">
        <v>0</v>
      </c>
      <c r="O33" s="559">
        <v>0</v>
      </c>
      <c r="P33" s="240">
        <v>0</v>
      </c>
      <c r="Q33" s="75">
        <v>1075080</v>
      </c>
      <c r="R33" s="76">
        <v>1133134.32</v>
      </c>
    </row>
    <row r="34" spans="1:18" ht="12.75" customHeight="1" x14ac:dyDescent="0.25">
      <c r="A34" s="85" t="s">
        <v>597</v>
      </c>
      <c r="B34" s="128"/>
      <c r="C34" s="398">
        <v>0</v>
      </c>
      <c r="D34" s="109">
        <v>0</v>
      </c>
      <c r="E34" s="109">
        <v>0</v>
      </c>
      <c r="F34" s="109">
        <v>0</v>
      </c>
      <c r="G34" s="109">
        <v>0</v>
      </c>
      <c r="H34" s="397">
        <v>0</v>
      </c>
      <c r="I34" s="398">
        <v>0</v>
      </c>
      <c r="J34" s="109">
        <v>0</v>
      </c>
      <c r="K34" s="109">
        <v>0</v>
      </c>
      <c r="L34" s="109">
        <v>0</v>
      </c>
      <c r="M34" s="109">
        <v>0</v>
      </c>
      <c r="N34" s="526">
        <v>0</v>
      </c>
      <c r="O34" s="559">
        <v>0</v>
      </c>
      <c r="P34" s="240">
        <v>0</v>
      </c>
      <c r="Q34" s="75">
        <v>0</v>
      </c>
      <c r="R34" s="76">
        <v>0</v>
      </c>
    </row>
    <row r="35" spans="1:18" ht="12.75" customHeight="1" x14ac:dyDescent="0.25">
      <c r="A35" s="85" t="s">
        <v>598</v>
      </c>
      <c r="B35" s="128"/>
      <c r="C35" s="398">
        <v>2322180.1999999993</v>
      </c>
      <c r="D35" s="109">
        <v>3077443.7499999986</v>
      </c>
      <c r="E35" s="109">
        <v>3319503.129999999</v>
      </c>
      <c r="F35" s="109">
        <v>3776816.5999999982</v>
      </c>
      <c r="G35" s="109">
        <v>3500744.99</v>
      </c>
      <c r="H35" s="397">
        <v>4414830</v>
      </c>
      <c r="I35" s="398">
        <v>3250617.9716666732</v>
      </c>
      <c r="J35" s="109">
        <v>3201166.4716666732</v>
      </c>
      <c r="K35" s="109">
        <v>3201166.4716666732</v>
      </c>
      <c r="L35" s="109">
        <v>3201166.4716666732</v>
      </c>
      <c r="M35" s="109">
        <v>3201166.4716666732</v>
      </c>
      <c r="N35" s="526">
        <v>6262153.471666649</v>
      </c>
      <c r="O35" s="559">
        <v>42728956</v>
      </c>
      <c r="P35" s="240">
        <v>42728956</v>
      </c>
      <c r="Q35" s="75">
        <v>36141629.667999998</v>
      </c>
      <c r="R35" s="76">
        <v>38119389.892647997</v>
      </c>
    </row>
    <row r="36" spans="1:18" ht="12.75" customHeight="1" x14ac:dyDescent="0.25">
      <c r="A36" s="85" t="s">
        <v>700</v>
      </c>
      <c r="B36" s="128"/>
      <c r="C36" s="398">
        <v>0</v>
      </c>
      <c r="D36" s="109">
        <v>0</v>
      </c>
      <c r="E36" s="109">
        <v>0</v>
      </c>
      <c r="F36" s="109">
        <v>0</v>
      </c>
      <c r="G36" s="109">
        <v>0</v>
      </c>
      <c r="H36" s="397">
        <v>0</v>
      </c>
      <c r="I36" s="398">
        <v>0</v>
      </c>
      <c r="J36" s="109">
        <v>0</v>
      </c>
      <c r="K36" s="109">
        <v>0</v>
      </c>
      <c r="L36" s="109">
        <v>0</v>
      </c>
      <c r="M36" s="109">
        <v>0</v>
      </c>
      <c r="N36" s="526">
        <v>0</v>
      </c>
      <c r="O36" s="559">
        <v>0</v>
      </c>
      <c r="P36" s="240">
        <v>0</v>
      </c>
      <c r="Q36" s="75">
        <v>0</v>
      </c>
      <c r="R36" s="76">
        <v>0</v>
      </c>
    </row>
    <row r="37" spans="1:18" ht="12.75" customHeight="1" x14ac:dyDescent="0.25">
      <c r="A37" s="138" t="s">
        <v>599</v>
      </c>
      <c r="B37" s="560"/>
      <c r="C37" s="503">
        <v>3218816.169999999</v>
      </c>
      <c r="D37" s="81">
        <v>4039657.5599999982</v>
      </c>
      <c r="E37" s="81">
        <v>4292724.6399999987</v>
      </c>
      <c r="F37" s="81">
        <v>4737148.8299999982</v>
      </c>
      <c r="G37" s="81">
        <v>4465781.79</v>
      </c>
      <c r="H37" s="537">
        <v>5757440.4699999997</v>
      </c>
      <c r="I37" s="503">
        <v>4587337.0066666733</v>
      </c>
      <c r="J37" s="81">
        <v>4537885.5066666733</v>
      </c>
      <c r="K37" s="81">
        <v>4537885.5066666733</v>
      </c>
      <c r="L37" s="81">
        <v>4537885.5066666733</v>
      </c>
      <c r="M37" s="81">
        <v>4537885.5066666733</v>
      </c>
      <c r="N37" s="537">
        <v>7638898.5666666515</v>
      </c>
      <c r="O37" s="580">
        <v>56889347.060000002</v>
      </c>
      <c r="P37" s="503">
        <v>56889347.060000002</v>
      </c>
      <c r="Q37" s="81">
        <v>52366971.816</v>
      </c>
      <c r="R37" s="82">
        <v>55364520.233159997</v>
      </c>
    </row>
    <row r="38" spans="1:18" ht="5.0999999999999996" customHeight="1" x14ac:dyDescent="0.25">
      <c r="A38" s="85"/>
      <c r="B38" s="128"/>
      <c r="C38" s="240"/>
      <c r="D38" s="75"/>
      <c r="E38" s="75"/>
      <c r="F38" s="75"/>
      <c r="G38" s="75"/>
      <c r="H38" s="526"/>
      <c r="I38" s="240"/>
      <c r="J38" s="75"/>
      <c r="K38" s="75"/>
      <c r="L38" s="75"/>
      <c r="M38" s="75"/>
      <c r="N38" s="526"/>
      <c r="O38" s="559"/>
      <c r="P38" s="240"/>
      <c r="Q38" s="75"/>
      <c r="R38" s="76"/>
    </row>
    <row r="39" spans="1:18" ht="12.75" customHeight="1" x14ac:dyDescent="0.25">
      <c r="A39" s="162" t="s">
        <v>600</v>
      </c>
      <c r="B39" s="162"/>
      <c r="C39" s="503">
        <v>7016874.9799999995</v>
      </c>
      <c r="D39" s="81">
        <v>3056276.7600000021</v>
      </c>
      <c r="E39" s="81">
        <v>611725.87000000104</v>
      </c>
      <c r="F39" s="81">
        <v>-4632930.9799999986</v>
      </c>
      <c r="G39" s="81">
        <v>5802430.3099999996</v>
      </c>
      <c r="H39" s="537">
        <v>-5403066.7400000002</v>
      </c>
      <c r="I39" s="503">
        <v>-916630.95000000671</v>
      </c>
      <c r="J39" s="81">
        <v>-867179.45000000671</v>
      </c>
      <c r="K39" s="81">
        <v>-867179.45000000671</v>
      </c>
      <c r="L39" s="81">
        <v>-867179.45000000671</v>
      </c>
      <c r="M39" s="81">
        <v>-867179.45000000671</v>
      </c>
      <c r="N39" s="537">
        <v>-1058833.1999999862</v>
      </c>
      <c r="O39" s="580">
        <v>1007128.25</v>
      </c>
      <c r="P39" s="503">
        <v>1007128.25</v>
      </c>
      <c r="Q39" s="81">
        <v>3694082.4360000044</v>
      </c>
      <c r="R39" s="82">
        <v>6035565.0684479997</v>
      </c>
    </row>
    <row r="40" spans="1:18" ht="12.75" customHeight="1" x14ac:dyDescent="0.25">
      <c r="A40" s="85" t="s">
        <v>601</v>
      </c>
      <c r="B40" s="128"/>
      <c r="C40" s="398"/>
      <c r="D40" s="109"/>
      <c r="E40" s="109"/>
      <c r="F40" s="109"/>
      <c r="G40" s="109"/>
      <c r="H40" s="397"/>
      <c r="I40" s="398"/>
      <c r="J40" s="109"/>
      <c r="K40" s="109"/>
      <c r="L40" s="109"/>
      <c r="M40" s="109"/>
      <c r="N40" s="526">
        <v>0</v>
      </c>
      <c r="O40" s="559"/>
      <c r="P40" s="240">
        <v>0</v>
      </c>
      <c r="Q40" s="75">
        <v>0</v>
      </c>
      <c r="R40" s="76">
        <v>0</v>
      </c>
    </row>
    <row r="41" spans="1:18" ht="12.75" customHeight="1" x14ac:dyDescent="0.25">
      <c r="A41" s="85" t="s">
        <v>701</v>
      </c>
      <c r="B41" s="128"/>
      <c r="C41" s="398"/>
      <c r="D41" s="109"/>
      <c r="E41" s="109"/>
      <c r="F41" s="109"/>
      <c r="G41" s="109"/>
      <c r="H41" s="397"/>
      <c r="I41" s="398"/>
      <c r="J41" s="109"/>
      <c r="K41" s="109"/>
      <c r="L41" s="109"/>
      <c r="M41" s="109"/>
      <c r="N41" s="526">
        <v>0</v>
      </c>
      <c r="O41" s="559"/>
      <c r="P41" s="240">
        <v>0</v>
      </c>
      <c r="Q41" s="75">
        <v>0</v>
      </c>
      <c r="R41" s="76">
        <v>0</v>
      </c>
    </row>
    <row r="42" spans="1:18" ht="12.75" customHeight="1" x14ac:dyDescent="0.25">
      <c r="A42" s="85" t="s">
        <v>702</v>
      </c>
      <c r="B42" s="128"/>
      <c r="C42" s="398"/>
      <c r="D42" s="109"/>
      <c r="E42" s="109"/>
      <c r="F42" s="109"/>
      <c r="G42" s="109"/>
      <c r="H42" s="397"/>
      <c r="I42" s="398"/>
      <c r="J42" s="109"/>
      <c r="K42" s="109"/>
      <c r="L42" s="109"/>
      <c r="M42" s="109"/>
      <c r="N42" s="526">
        <v>0</v>
      </c>
      <c r="O42" s="559"/>
      <c r="P42" s="240">
        <v>0</v>
      </c>
      <c r="Q42" s="75">
        <v>0</v>
      </c>
      <c r="R42" s="76">
        <v>0</v>
      </c>
    </row>
    <row r="43" spans="1:18" ht="12.75" customHeight="1" x14ac:dyDescent="0.25">
      <c r="A43" s="154" t="s">
        <v>603</v>
      </c>
      <c r="B43" s="154"/>
      <c r="C43" s="115">
        <v>7016874.9799999995</v>
      </c>
      <c r="D43" s="116">
        <v>3056276.7600000021</v>
      </c>
      <c r="E43" s="116">
        <v>611725.87000000104</v>
      </c>
      <c r="F43" s="116">
        <v>-4632930.9799999986</v>
      </c>
      <c r="G43" s="116">
        <v>5802430.3099999996</v>
      </c>
      <c r="H43" s="541">
        <v>-5403066.7400000002</v>
      </c>
      <c r="I43" s="115">
        <v>-916630.95000000671</v>
      </c>
      <c r="J43" s="116">
        <v>-867179.45000000671</v>
      </c>
      <c r="K43" s="116">
        <v>-867179.45000000671</v>
      </c>
      <c r="L43" s="116">
        <v>-867179.45000000671</v>
      </c>
      <c r="M43" s="116">
        <v>-867179.45000000671</v>
      </c>
      <c r="N43" s="541">
        <v>-1058833.1999999862</v>
      </c>
      <c r="O43" s="562">
        <v>1007128.25</v>
      </c>
      <c r="P43" s="115">
        <v>1007128.25</v>
      </c>
      <c r="Q43" s="116">
        <v>3694082.4360000044</v>
      </c>
      <c r="R43" s="117">
        <v>6035565.0684479997</v>
      </c>
    </row>
    <row r="44" spans="1:18" ht="12.75" customHeight="1" x14ac:dyDescent="0.25">
      <c r="A44" s="563" t="s">
        <v>549</v>
      </c>
      <c r="B44" s="577"/>
      <c r="C44" s="564"/>
      <c r="D44" s="564"/>
      <c r="E44" s="564"/>
      <c r="F44" s="564"/>
      <c r="G44" s="564"/>
      <c r="H44" s="564"/>
      <c r="I44" s="564"/>
      <c r="J44" s="564"/>
      <c r="K44" s="564"/>
      <c r="L44" s="564"/>
      <c r="M44" s="564"/>
      <c r="N44" s="564"/>
      <c r="O44" s="564"/>
      <c r="P44" s="564"/>
      <c r="Q44" s="564"/>
      <c r="R44" s="564"/>
    </row>
    <row r="45" spans="1:18" ht="12.75" customHeight="1" x14ac:dyDescent="0.25">
      <c r="A45" s="99" t="s">
        <v>466</v>
      </c>
      <c r="B45" s="48"/>
      <c r="C45" s="48"/>
      <c r="D45" s="48"/>
      <c r="E45" s="48"/>
      <c r="F45" s="48"/>
      <c r="G45" s="48"/>
      <c r="H45" s="48"/>
      <c r="I45" s="48"/>
      <c r="J45" s="48"/>
      <c r="K45" s="48"/>
      <c r="L45" s="48"/>
      <c r="M45" s="48"/>
      <c r="N45" s="48"/>
      <c r="O45" s="48"/>
      <c r="P45" s="48"/>
      <c r="Q45" s="48"/>
      <c r="R45" s="48"/>
    </row>
    <row r="46" spans="1:18" x14ac:dyDescent="0.25">
      <c r="A46" s="317" t="s">
        <v>5</v>
      </c>
      <c r="B46" s="317"/>
      <c r="C46" s="1127"/>
      <c r="D46" s="1127"/>
      <c r="E46" s="1127"/>
      <c r="F46" s="1127"/>
      <c r="G46" s="1127"/>
      <c r="H46" s="1127"/>
      <c r="I46" s="1127"/>
      <c r="J46" s="1127"/>
      <c r="K46" s="1127"/>
      <c r="L46" s="1127"/>
      <c r="M46" s="1127"/>
      <c r="P46" s="565">
        <v>0</v>
      </c>
      <c r="Q46" s="565">
        <v>0</v>
      </c>
      <c r="R46" s="565">
        <v>0</v>
      </c>
    </row>
    <row r="48" spans="1:18" x14ac:dyDescent="0.25">
      <c r="C48" s="252"/>
      <c r="D48" s="252"/>
      <c r="E48" s="252"/>
      <c r="F48" s="252"/>
      <c r="G48" s="252"/>
      <c r="H48" s="252"/>
      <c r="I48" s="252"/>
      <c r="J48" s="252"/>
      <c r="K48" s="252"/>
      <c r="L48" s="252"/>
      <c r="M48" s="252"/>
    </row>
    <row r="55" spans="2:2" x14ac:dyDescent="0.25">
      <c r="B55" s="127"/>
    </row>
  </sheetData>
  <sheetProtection sheet="1" objects="1" scenarios="1"/>
  <mergeCells count="3">
    <mergeCell ref="A2:A3"/>
    <mergeCell ref="B2:B3"/>
    <mergeCell ref="C2:N2"/>
  </mergeCells>
  <phoneticPr fontId="3" type="noConversion"/>
  <printOptions horizontalCentered="1"/>
  <pageMargins left="0.36" right="0.15748031496062992" top="0.78" bottom="0.39370078740157483" header="0.51181102362204722" footer="0.35433070866141736"/>
  <pageSetup paperSize="9" scale="84"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5">
    <tabColor rgb="FFFF0000"/>
    <pageSetUpPr fitToPage="1"/>
  </sheetPr>
  <dimension ref="A1:AT193"/>
  <sheetViews>
    <sheetView showGridLines="0" workbookViewId="0">
      <pane xSplit="2" ySplit="4" topLeftCell="C38" activePane="bottomRight" state="frozen"/>
      <selection activeCell="M17" sqref="M17:M63"/>
      <selection pane="topRight" activeCell="M17" sqref="M17:M63"/>
      <selection pane="bottomLeft" activeCell="M17" sqref="M17:M63"/>
      <selection pane="bottomRight" activeCell="P60" sqref="P60:R62"/>
    </sheetView>
  </sheetViews>
  <sheetFormatPr defaultRowHeight="12.75" x14ac:dyDescent="0.25"/>
  <cols>
    <col min="1" max="1" width="33.7109375" style="5" customWidth="1"/>
    <col min="2" max="2" width="3.140625" style="5" customWidth="1"/>
    <col min="3" max="14" width="8.7109375" style="5" customWidth="1"/>
    <col min="15" max="15" width="8.7109375" style="5" hidden="1" customWidth="1"/>
    <col min="16" max="18" width="8.7109375" style="5" customWidth="1"/>
    <col min="19" max="19" width="9.85546875" style="5" customWidth="1"/>
    <col min="20" max="20" width="9.5703125" style="5" customWidth="1"/>
    <col min="21" max="21" width="9.85546875" style="5" customWidth="1"/>
    <col min="22" max="22" width="9.5703125" style="5" customWidth="1"/>
    <col min="23" max="23" width="9.5703125" style="5" bestFit="1" customWidth="1"/>
    <col min="24" max="27" width="9.85546875" style="5" bestFit="1" customWidth="1"/>
    <col min="28" max="29" width="9.5703125" style="5" bestFit="1" customWidth="1"/>
    <col min="30" max="30" width="9.85546875" style="5" bestFit="1" customWidth="1"/>
    <col min="31" max="16384" width="9.140625" style="5"/>
  </cols>
  <sheetData>
    <row r="1" spans="1:18" ht="13.5" x14ac:dyDescent="0.25">
      <c r="A1" s="57" t="s">
        <v>2528</v>
      </c>
      <c r="B1" s="57"/>
      <c r="D1" s="58"/>
    </row>
    <row r="2" spans="1:18" ht="25.5" customHeight="1" x14ac:dyDescent="0.25">
      <c r="A2" s="1216" t="s">
        <v>467</v>
      </c>
      <c r="B2" s="1213" t="s">
        <v>332</v>
      </c>
      <c r="C2" s="1210" t="s">
        <v>2483</v>
      </c>
      <c r="D2" s="1211"/>
      <c r="E2" s="1211"/>
      <c r="F2" s="1211"/>
      <c r="G2" s="1211"/>
      <c r="H2" s="1211"/>
      <c r="I2" s="1211"/>
      <c r="J2" s="1211"/>
      <c r="K2" s="1211"/>
      <c r="L2" s="1211"/>
      <c r="M2" s="1211"/>
      <c r="N2" s="1212"/>
      <c r="O2" s="546"/>
      <c r="P2" s="1210" t="s">
        <v>229</v>
      </c>
      <c r="Q2" s="1211"/>
      <c r="R2" s="1253"/>
    </row>
    <row r="3" spans="1:18" ht="38.25" x14ac:dyDescent="0.25">
      <c r="A3" s="1217"/>
      <c r="B3" s="1214"/>
      <c r="C3" s="468" t="s">
        <v>230</v>
      </c>
      <c r="D3" s="326" t="s">
        <v>231</v>
      </c>
      <c r="E3" s="326" t="s">
        <v>232</v>
      </c>
      <c r="F3" s="326" t="s">
        <v>233</v>
      </c>
      <c r="G3" s="326" t="s">
        <v>234</v>
      </c>
      <c r="H3" s="327" t="s">
        <v>235</v>
      </c>
      <c r="I3" s="550" t="s">
        <v>236</v>
      </c>
      <c r="J3" s="551" t="s">
        <v>237</v>
      </c>
      <c r="K3" s="326" t="s">
        <v>238</v>
      </c>
      <c r="L3" s="326" t="s">
        <v>239</v>
      </c>
      <c r="M3" s="552" t="s">
        <v>240</v>
      </c>
      <c r="N3" s="551" t="s">
        <v>241</v>
      </c>
      <c r="O3" s="553" t="s">
        <v>242</v>
      </c>
      <c r="P3" s="550" t="s">
        <v>2483</v>
      </c>
      <c r="Q3" s="551" t="s">
        <v>2484</v>
      </c>
      <c r="R3" s="328" t="s">
        <v>2485</v>
      </c>
    </row>
    <row r="4" spans="1:18" ht="25.5" x14ac:dyDescent="0.25">
      <c r="A4" s="581" t="s">
        <v>637</v>
      </c>
      <c r="B4" s="104"/>
      <c r="C4" s="823" t="s">
        <v>309</v>
      </c>
      <c r="D4" s="824" t="s">
        <v>309</v>
      </c>
      <c r="E4" s="824" t="s">
        <v>309</v>
      </c>
      <c r="F4" s="824" t="s">
        <v>309</v>
      </c>
      <c r="G4" s="824" t="s">
        <v>309</v>
      </c>
      <c r="H4" s="825" t="s">
        <v>309</v>
      </c>
      <c r="I4" s="823" t="s">
        <v>243</v>
      </c>
      <c r="J4" s="825" t="s">
        <v>243</v>
      </c>
      <c r="K4" s="824" t="s">
        <v>243</v>
      </c>
      <c r="L4" s="824" t="s">
        <v>243</v>
      </c>
      <c r="M4" s="824" t="s">
        <v>243</v>
      </c>
      <c r="N4" s="825" t="s">
        <v>243</v>
      </c>
      <c r="O4" s="555"/>
      <c r="P4" s="556" t="s">
        <v>243</v>
      </c>
      <c r="Q4" s="557" t="s">
        <v>243</v>
      </c>
      <c r="R4" s="558" t="s">
        <v>243</v>
      </c>
    </row>
    <row r="5" spans="1:18" ht="12.75" customHeight="1" x14ac:dyDescent="0.25">
      <c r="A5" s="525" t="s">
        <v>468</v>
      </c>
      <c r="B5" s="128">
        <v>1</v>
      </c>
      <c r="C5" s="240"/>
      <c r="D5" s="75"/>
      <c r="E5" s="75"/>
      <c r="F5" s="75"/>
      <c r="G5" s="75"/>
      <c r="H5" s="526"/>
      <c r="I5" s="240"/>
      <c r="J5" s="75"/>
      <c r="K5" s="75"/>
      <c r="L5" s="75"/>
      <c r="M5" s="75"/>
      <c r="N5" s="526"/>
      <c r="O5" s="559"/>
      <c r="P5" s="659"/>
      <c r="Q5" s="75"/>
      <c r="R5" s="76"/>
    </row>
    <row r="6" spans="1:18" ht="12.6" customHeight="1" x14ac:dyDescent="0.25">
      <c r="A6" s="128" t="s">
        <v>587</v>
      </c>
      <c r="B6" s="128"/>
      <c r="C6" s="398"/>
      <c r="D6" s="109"/>
      <c r="E6" s="109"/>
      <c r="F6" s="109"/>
      <c r="G6" s="109"/>
      <c r="H6" s="397"/>
      <c r="I6" s="398"/>
      <c r="J6" s="109"/>
      <c r="K6" s="109"/>
      <c r="L6" s="109"/>
      <c r="M6" s="109"/>
      <c r="N6" s="526">
        <v>0</v>
      </c>
      <c r="O6" s="559">
        <v>0</v>
      </c>
      <c r="P6" s="398"/>
      <c r="Q6" s="109"/>
      <c r="R6" s="110"/>
    </row>
    <row r="7" spans="1:18" ht="12.6" customHeight="1" x14ac:dyDescent="0.25">
      <c r="A7" s="128" t="s">
        <v>679</v>
      </c>
      <c r="B7" s="128"/>
      <c r="C7" s="398"/>
      <c r="D7" s="109"/>
      <c r="E7" s="109"/>
      <c r="F7" s="109"/>
      <c r="G7" s="109"/>
      <c r="H7" s="397"/>
      <c r="I7" s="398"/>
      <c r="J7" s="109"/>
      <c r="K7" s="109"/>
      <c r="L7" s="109"/>
      <c r="M7" s="109"/>
      <c r="N7" s="526">
        <v>0</v>
      </c>
      <c r="O7" s="559">
        <v>0</v>
      </c>
      <c r="P7" s="398"/>
      <c r="Q7" s="109"/>
      <c r="R7" s="110"/>
    </row>
    <row r="8" spans="1:18" ht="12.6" customHeight="1" x14ac:dyDescent="0.25">
      <c r="A8" s="128" t="s">
        <v>680</v>
      </c>
      <c r="B8" s="128"/>
      <c r="C8" s="398"/>
      <c r="D8" s="109"/>
      <c r="E8" s="109"/>
      <c r="F8" s="109"/>
      <c r="G8" s="109"/>
      <c r="H8" s="397"/>
      <c r="I8" s="398"/>
      <c r="J8" s="109"/>
      <c r="K8" s="109"/>
      <c r="L8" s="109"/>
      <c r="M8" s="109"/>
      <c r="N8" s="526">
        <v>0</v>
      </c>
      <c r="O8" s="559">
        <v>0</v>
      </c>
      <c r="P8" s="398"/>
      <c r="Q8" s="109"/>
      <c r="R8" s="110"/>
    </row>
    <row r="9" spans="1:18" ht="12.6" customHeight="1" x14ac:dyDescent="0.25">
      <c r="A9" s="128" t="s">
        <v>681</v>
      </c>
      <c r="B9" s="128"/>
      <c r="C9" s="398"/>
      <c r="D9" s="109"/>
      <c r="E9" s="109"/>
      <c r="F9" s="109"/>
      <c r="G9" s="109"/>
      <c r="H9" s="397"/>
      <c r="I9" s="398"/>
      <c r="J9" s="109"/>
      <c r="K9" s="109"/>
      <c r="L9" s="109"/>
      <c r="M9" s="109"/>
      <c r="N9" s="526">
        <v>0</v>
      </c>
      <c r="O9" s="559">
        <v>0</v>
      </c>
      <c r="P9" s="398"/>
      <c r="Q9" s="109"/>
      <c r="R9" s="110"/>
    </row>
    <row r="10" spans="1:18" ht="12.6" customHeight="1" x14ac:dyDescent="0.25">
      <c r="A10" s="128" t="s">
        <v>682</v>
      </c>
      <c r="B10" s="128"/>
      <c r="C10" s="398"/>
      <c r="D10" s="109"/>
      <c r="E10" s="109"/>
      <c r="F10" s="109"/>
      <c r="G10" s="109"/>
      <c r="H10" s="397"/>
      <c r="I10" s="398"/>
      <c r="J10" s="109"/>
      <c r="K10" s="109"/>
      <c r="L10" s="109"/>
      <c r="M10" s="109"/>
      <c r="N10" s="526">
        <v>0</v>
      </c>
      <c r="O10" s="559">
        <v>0</v>
      </c>
      <c r="P10" s="398"/>
      <c r="Q10" s="109"/>
      <c r="R10" s="110"/>
    </row>
    <row r="11" spans="1:18" ht="12.6" customHeight="1" x14ac:dyDescent="0.25">
      <c r="A11" s="128" t="s">
        <v>248</v>
      </c>
      <c r="B11" s="128"/>
      <c r="C11" s="398"/>
      <c r="D11" s="109"/>
      <c r="E11" s="109"/>
      <c r="F11" s="109"/>
      <c r="G11" s="109"/>
      <c r="H11" s="397"/>
      <c r="I11" s="398"/>
      <c r="J11" s="109"/>
      <c r="K11" s="109"/>
      <c r="L11" s="109"/>
      <c r="M11" s="109"/>
      <c r="N11" s="526">
        <v>0</v>
      </c>
      <c r="O11" s="559">
        <v>0</v>
      </c>
      <c r="P11" s="398"/>
      <c r="Q11" s="109"/>
      <c r="R11" s="110"/>
    </row>
    <row r="12" spans="1:18" ht="12.6" customHeight="1" x14ac:dyDescent="0.25">
      <c r="A12" s="128" t="s">
        <v>683</v>
      </c>
      <c r="B12" s="128"/>
      <c r="C12" s="398"/>
      <c r="D12" s="109"/>
      <c r="E12" s="109"/>
      <c r="F12" s="109"/>
      <c r="G12" s="109"/>
      <c r="H12" s="397"/>
      <c r="I12" s="398"/>
      <c r="J12" s="109"/>
      <c r="K12" s="109"/>
      <c r="L12" s="109"/>
      <c r="M12" s="109"/>
      <c r="N12" s="526">
        <v>0</v>
      </c>
      <c r="O12" s="559">
        <v>0</v>
      </c>
      <c r="P12" s="398"/>
      <c r="Q12" s="109"/>
      <c r="R12" s="110"/>
    </row>
    <row r="13" spans="1:18" ht="12.6" customHeight="1" x14ac:dyDescent="0.25">
      <c r="A13" s="128" t="s">
        <v>684</v>
      </c>
      <c r="B13" s="128"/>
      <c r="C13" s="398"/>
      <c r="D13" s="109"/>
      <c r="E13" s="109"/>
      <c r="F13" s="109"/>
      <c r="G13" s="109"/>
      <c r="H13" s="397"/>
      <c r="I13" s="398"/>
      <c r="J13" s="109"/>
      <c r="K13" s="109"/>
      <c r="L13" s="109"/>
      <c r="M13" s="109"/>
      <c r="N13" s="526">
        <v>0</v>
      </c>
      <c r="O13" s="559">
        <v>0</v>
      </c>
      <c r="P13" s="398"/>
      <c r="Q13" s="109"/>
      <c r="R13" s="110"/>
    </row>
    <row r="14" spans="1:18" ht="12.6" customHeight="1" x14ac:dyDescent="0.25">
      <c r="A14" s="128" t="s">
        <v>685</v>
      </c>
      <c r="B14" s="128"/>
      <c r="C14" s="398">
        <v>10864.34</v>
      </c>
      <c r="D14" s="109">
        <v>19190.48</v>
      </c>
      <c r="E14" s="109">
        <v>16780.63</v>
      </c>
      <c r="F14" s="109">
        <v>19884.91</v>
      </c>
      <c r="G14" s="109">
        <v>9413.14</v>
      </c>
      <c r="H14" s="397">
        <v>15112.76</v>
      </c>
      <c r="I14" s="398">
        <v>14791.79</v>
      </c>
      <c r="J14" s="398">
        <v>14791.79</v>
      </c>
      <c r="K14" s="398">
        <v>14791.79</v>
      </c>
      <c r="L14" s="398">
        <v>14791.79</v>
      </c>
      <c r="M14" s="398">
        <v>14791.79</v>
      </c>
      <c r="N14" s="526">
        <v>-45205.210000000021</v>
      </c>
      <c r="O14" s="559">
        <v>120000</v>
      </c>
      <c r="P14" s="398">
        <v>120000</v>
      </c>
      <c r="Q14" s="398">
        <v>110670</v>
      </c>
      <c r="R14" s="398">
        <v>116646.18000000001</v>
      </c>
    </row>
    <row r="15" spans="1:18" ht="12.6" customHeight="1" x14ac:dyDescent="0.25">
      <c r="A15" s="128" t="s">
        <v>686</v>
      </c>
      <c r="B15" s="128"/>
      <c r="C15" s="398">
        <v>0</v>
      </c>
      <c r="D15" s="109">
        <v>0</v>
      </c>
      <c r="E15" s="109">
        <v>0</v>
      </c>
      <c r="F15" s="109">
        <v>0</v>
      </c>
      <c r="G15" s="109">
        <v>0</v>
      </c>
      <c r="H15" s="397">
        <v>0</v>
      </c>
      <c r="I15" s="398"/>
      <c r="J15" s="109"/>
      <c r="K15" s="109"/>
      <c r="L15" s="109"/>
      <c r="M15" s="109"/>
      <c r="N15" s="526">
        <v>0</v>
      </c>
      <c r="O15" s="559">
        <v>0</v>
      </c>
      <c r="P15" s="398"/>
      <c r="Q15" s="109"/>
      <c r="R15" s="110"/>
    </row>
    <row r="16" spans="1:18" ht="12.6" customHeight="1" x14ac:dyDescent="0.25">
      <c r="A16" s="128" t="s">
        <v>687</v>
      </c>
      <c r="B16" s="128"/>
      <c r="C16" s="398">
        <v>0</v>
      </c>
      <c r="D16" s="109">
        <v>0</v>
      </c>
      <c r="E16" s="109">
        <v>0</v>
      </c>
      <c r="F16" s="109">
        <v>0</v>
      </c>
      <c r="G16" s="109">
        <v>0</v>
      </c>
      <c r="H16" s="397">
        <v>0</v>
      </c>
      <c r="I16" s="398"/>
      <c r="J16" s="109"/>
      <c r="K16" s="109"/>
      <c r="L16" s="109"/>
      <c r="M16" s="109"/>
      <c r="N16" s="526">
        <v>0</v>
      </c>
      <c r="O16" s="559">
        <v>0</v>
      </c>
      <c r="P16" s="398"/>
      <c r="Q16" s="109"/>
      <c r="R16" s="110"/>
    </row>
    <row r="17" spans="1:18" ht="12.6" customHeight="1" x14ac:dyDescent="0.25">
      <c r="A17" s="128" t="s">
        <v>688</v>
      </c>
      <c r="B17" s="128"/>
      <c r="C17" s="398">
        <v>0</v>
      </c>
      <c r="D17" s="109">
        <v>0</v>
      </c>
      <c r="E17" s="109">
        <v>0</v>
      </c>
      <c r="F17" s="109">
        <v>0</v>
      </c>
      <c r="G17" s="109">
        <v>0</v>
      </c>
      <c r="H17" s="397">
        <v>0</v>
      </c>
      <c r="I17" s="398"/>
      <c r="J17" s="109"/>
      <c r="K17" s="109"/>
      <c r="L17" s="109"/>
      <c r="M17" s="109"/>
      <c r="N17" s="526">
        <v>0</v>
      </c>
      <c r="O17" s="559">
        <v>0</v>
      </c>
      <c r="P17" s="398"/>
      <c r="Q17" s="109"/>
      <c r="R17" s="110"/>
    </row>
    <row r="18" spans="1:18" ht="12.6" customHeight="1" x14ac:dyDescent="0.25">
      <c r="A18" s="128" t="s">
        <v>689</v>
      </c>
      <c r="B18" s="128"/>
      <c r="C18" s="398">
        <v>0</v>
      </c>
      <c r="D18" s="109">
        <v>0</v>
      </c>
      <c r="E18" s="109">
        <v>0</v>
      </c>
      <c r="F18" s="109">
        <v>0</v>
      </c>
      <c r="G18" s="109">
        <v>0</v>
      </c>
      <c r="H18" s="397">
        <v>0</v>
      </c>
      <c r="I18" s="398"/>
      <c r="J18" s="109"/>
      <c r="K18" s="109"/>
      <c r="L18" s="109"/>
      <c r="M18" s="109"/>
      <c r="N18" s="526">
        <v>0</v>
      </c>
      <c r="O18" s="559">
        <v>0</v>
      </c>
      <c r="P18" s="398"/>
      <c r="Q18" s="109"/>
      <c r="R18" s="110"/>
    </row>
    <row r="19" spans="1:18" ht="12.6" customHeight="1" x14ac:dyDescent="0.25">
      <c r="A19" s="128" t="s">
        <v>690</v>
      </c>
      <c r="B19" s="128"/>
      <c r="C19" s="398">
        <v>0</v>
      </c>
      <c r="D19" s="109">
        <v>0</v>
      </c>
      <c r="E19" s="109">
        <v>0</v>
      </c>
      <c r="F19" s="109">
        <v>0</v>
      </c>
      <c r="G19" s="109">
        <v>0</v>
      </c>
      <c r="H19" s="397">
        <v>0</v>
      </c>
      <c r="I19" s="398"/>
      <c r="J19" s="109"/>
      <c r="K19" s="109"/>
      <c r="L19" s="109"/>
      <c r="M19" s="109"/>
      <c r="N19" s="526">
        <v>3426520</v>
      </c>
      <c r="O19" s="559">
        <v>3426520</v>
      </c>
      <c r="P19" s="398">
        <v>3426520</v>
      </c>
      <c r="Q19" s="398">
        <v>3528813.08</v>
      </c>
      <c r="R19" s="398">
        <v>3719368.9863200001</v>
      </c>
    </row>
    <row r="20" spans="1:18" ht="12.6" customHeight="1" x14ac:dyDescent="0.25">
      <c r="A20" s="128" t="s">
        <v>521</v>
      </c>
      <c r="B20" s="128"/>
      <c r="C20" s="398">
        <v>7349000</v>
      </c>
      <c r="D20" s="398">
        <v>1678639.17</v>
      </c>
      <c r="E20" s="398">
        <v>0</v>
      </c>
      <c r="F20" s="398">
        <v>24265.95</v>
      </c>
      <c r="G20" s="398">
        <v>5738094.6500000004</v>
      </c>
      <c r="H20" s="398">
        <v>15625.79</v>
      </c>
      <c r="I20" s="398">
        <v>1404745.0733333335</v>
      </c>
      <c r="J20" s="398">
        <v>1404745.0733333335</v>
      </c>
      <c r="K20" s="398">
        <v>1404745.0733333335</v>
      </c>
      <c r="L20" s="398">
        <v>1404745.0733333335</v>
      </c>
      <c r="M20" s="398">
        <v>1404745.0733333335</v>
      </c>
      <c r="N20" s="526">
        <v>1404745.3833333291</v>
      </c>
      <c r="O20" s="559">
        <v>23234096.309999999</v>
      </c>
      <c r="P20" s="398">
        <v>23234096.309999999</v>
      </c>
      <c r="Q20" s="398">
        <v>23299129.572000001</v>
      </c>
      <c r="R20" s="398">
        <v>26869016.568888001</v>
      </c>
    </row>
    <row r="21" spans="1:18" ht="12.6" customHeight="1" x14ac:dyDescent="0.25">
      <c r="A21" s="128" t="s">
        <v>691</v>
      </c>
      <c r="B21" s="85"/>
      <c r="C21" s="398">
        <v>2871872.13</v>
      </c>
      <c r="D21" s="398">
        <v>5389648.0800000001</v>
      </c>
      <c r="E21" s="398">
        <v>4879213.29</v>
      </c>
      <c r="F21" s="398">
        <v>56115.31</v>
      </c>
      <c r="G21" s="398">
        <v>4510143.1599999992</v>
      </c>
      <c r="H21" s="398">
        <v>317578.94</v>
      </c>
      <c r="I21" s="398">
        <v>1638404.8483333334</v>
      </c>
      <c r="J21" s="398">
        <v>1638404.8483333334</v>
      </c>
      <c r="K21" s="398">
        <v>1638404.8483333334</v>
      </c>
      <c r="L21" s="398">
        <v>1638404.8483333334</v>
      </c>
      <c r="M21" s="398">
        <v>1638404.8483333334</v>
      </c>
      <c r="N21" s="526">
        <v>4596263.8483333364</v>
      </c>
      <c r="O21" s="559">
        <v>30812859</v>
      </c>
      <c r="P21" s="398">
        <v>30812859</v>
      </c>
      <c r="Q21" s="398">
        <v>28969231.600000001</v>
      </c>
      <c r="R21" s="398">
        <v>30533298.226399999</v>
      </c>
    </row>
    <row r="22" spans="1:18" ht="12.75" customHeight="1" x14ac:dyDescent="0.25">
      <c r="A22" s="138" t="s">
        <v>469</v>
      </c>
      <c r="B22" s="560"/>
      <c r="C22" s="302">
        <v>10231736.469999999</v>
      </c>
      <c r="D22" s="150">
        <v>7087477.7300000004</v>
      </c>
      <c r="E22" s="150">
        <v>4895993.92</v>
      </c>
      <c r="F22" s="150">
        <v>100266.17</v>
      </c>
      <c r="G22" s="150">
        <v>10257650.949999999</v>
      </c>
      <c r="H22" s="540">
        <v>348317.49</v>
      </c>
      <c r="I22" s="302">
        <v>3057941.7116666669</v>
      </c>
      <c r="J22" s="150">
        <v>3057941.7116666669</v>
      </c>
      <c r="K22" s="150">
        <v>3057941.7116666669</v>
      </c>
      <c r="L22" s="150">
        <v>3057941.7116666669</v>
      </c>
      <c r="M22" s="150">
        <v>3057941.7116666669</v>
      </c>
      <c r="N22" s="540">
        <v>9382324.0216666646</v>
      </c>
      <c r="O22" s="561">
        <v>57593475.310000002</v>
      </c>
      <c r="P22" s="302">
        <v>57593475.310000002</v>
      </c>
      <c r="Q22" s="150">
        <v>55907844.252000004</v>
      </c>
      <c r="R22" s="151">
        <v>61238329.961608</v>
      </c>
    </row>
    <row r="23" spans="1:18" ht="5.0999999999999996" customHeight="1" x14ac:dyDescent="0.25">
      <c r="A23" s="50"/>
      <c r="B23" s="85"/>
      <c r="C23" s="240"/>
      <c r="D23" s="75"/>
      <c r="E23" s="75"/>
      <c r="F23" s="75"/>
      <c r="G23" s="75"/>
      <c r="H23" s="526"/>
      <c r="I23" s="240"/>
      <c r="J23" s="75"/>
      <c r="K23" s="75"/>
      <c r="L23" s="75"/>
      <c r="M23" s="75"/>
      <c r="N23" s="526"/>
      <c r="O23" s="559"/>
      <c r="P23" s="240"/>
      <c r="Q23" s="75"/>
      <c r="R23" s="76"/>
    </row>
    <row r="24" spans="1:18" ht="12.75" customHeight="1" x14ac:dyDescent="0.25">
      <c r="A24" s="554" t="s">
        <v>470</v>
      </c>
      <c r="B24" s="128"/>
      <c r="C24" s="240"/>
      <c r="D24" s="75"/>
      <c r="E24" s="75"/>
      <c r="F24" s="75"/>
      <c r="G24" s="75"/>
      <c r="H24" s="526"/>
      <c r="I24" s="240"/>
      <c r="J24" s="75"/>
      <c r="K24" s="75"/>
      <c r="L24" s="75"/>
      <c r="M24" s="75"/>
      <c r="N24" s="526"/>
      <c r="O24" s="559"/>
      <c r="P24" s="240"/>
      <c r="Q24" s="75"/>
      <c r="R24" s="76"/>
    </row>
    <row r="25" spans="1:18" ht="12.6" customHeight="1" x14ac:dyDescent="0.25">
      <c r="A25" s="30" t="s">
        <v>767</v>
      </c>
      <c r="B25" s="128"/>
      <c r="C25" s="398"/>
      <c r="D25" s="109"/>
      <c r="E25" s="109"/>
      <c r="F25" s="109"/>
      <c r="G25" s="109"/>
      <c r="H25" s="397"/>
      <c r="I25" s="398"/>
      <c r="J25" s="109"/>
      <c r="K25" s="109"/>
      <c r="L25" s="109"/>
      <c r="M25" s="109"/>
      <c r="N25" s="526">
        <v>0</v>
      </c>
      <c r="O25" s="559">
        <v>0</v>
      </c>
      <c r="P25" s="398"/>
      <c r="Q25" s="109"/>
      <c r="R25" s="110"/>
    </row>
    <row r="26" spans="1:18" ht="12.6" customHeight="1" x14ac:dyDescent="0.25">
      <c r="A26" s="128" t="s">
        <v>602</v>
      </c>
      <c r="B26" s="128"/>
      <c r="C26" s="398"/>
      <c r="D26" s="109"/>
      <c r="E26" s="109"/>
      <c r="F26" s="109"/>
      <c r="G26" s="109"/>
      <c r="H26" s="397"/>
      <c r="I26" s="398"/>
      <c r="J26" s="109"/>
      <c r="K26" s="109"/>
      <c r="L26" s="109"/>
      <c r="M26" s="109"/>
      <c r="N26" s="526">
        <v>0</v>
      </c>
      <c r="O26" s="559">
        <v>0</v>
      </c>
      <c r="P26" s="398"/>
      <c r="Q26" s="109"/>
      <c r="R26" s="110"/>
    </row>
    <row r="27" spans="1:18" ht="12.6" customHeight="1" x14ac:dyDescent="0.25">
      <c r="A27" s="128" t="s">
        <v>780</v>
      </c>
      <c r="B27" s="128"/>
      <c r="C27" s="398"/>
      <c r="D27" s="109"/>
      <c r="E27" s="109"/>
      <c r="F27" s="109"/>
      <c r="G27" s="109"/>
      <c r="H27" s="397"/>
      <c r="I27" s="398"/>
      <c r="J27" s="109"/>
      <c r="K27" s="109"/>
      <c r="L27" s="109"/>
      <c r="M27" s="109"/>
      <c r="N27" s="526">
        <v>0</v>
      </c>
      <c r="O27" s="559">
        <v>0</v>
      </c>
      <c r="P27" s="398"/>
      <c r="Q27" s="109"/>
      <c r="R27" s="110"/>
    </row>
    <row r="28" spans="1:18" ht="12.6" customHeight="1" x14ac:dyDescent="0.25">
      <c r="A28" s="128" t="s">
        <v>792</v>
      </c>
      <c r="B28" s="128"/>
      <c r="C28" s="398"/>
      <c r="D28" s="109"/>
      <c r="E28" s="109"/>
      <c r="F28" s="109"/>
      <c r="G28" s="109"/>
      <c r="H28" s="397"/>
      <c r="I28" s="398"/>
      <c r="J28" s="109"/>
      <c r="K28" s="109"/>
      <c r="L28" s="109"/>
      <c r="M28" s="109"/>
      <c r="N28" s="526">
        <v>0</v>
      </c>
      <c r="O28" s="559">
        <v>0</v>
      </c>
      <c r="P28" s="398"/>
      <c r="Q28" s="109"/>
      <c r="R28" s="110"/>
    </row>
    <row r="29" spans="1:18" ht="12.6" customHeight="1" x14ac:dyDescent="0.25">
      <c r="A29" s="128" t="s">
        <v>793</v>
      </c>
      <c r="B29" s="128"/>
      <c r="C29" s="398"/>
      <c r="D29" s="109"/>
      <c r="E29" s="109"/>
      <c r="F29" s="109"/>
      <c r="G29" s="109"/>
      <c r="H29" s="397"/>
      <c r="I29" s="398"/>
      <c r="J29" s="109"/>
      <c r="K29" s="109"/>
      <c r="L29" s="109"/>
      <c r="M29" s="109"/>
      <c r="N29" s="526">
        <v>0</v>
      </c>
      <c r="O29" s="559"/>
      <c r="P29" s="398"/>
      <c r="Q29" s="109"/>
      <c r="R29" s="110"/>
    </row>
    <row r="30" spans="1:18" ht="12.6" customHeight="1" x14ac:dyDescent="0.25">
      <c r="A30" s="128" t="s">
        <v>794</v>
      </c>
      <c r="B30" s="128"/>
      <c r="C30" s="398"/>
      <c r="D30" s="109"/>
      <c r="E30" s="109"/>
      <c r="F30" s="109"/>
      <c r="G30" s="109"/>
      <c r="H30" s="397"/>
      <c r="I30" s="398"/>
      <c r="J30" s="109"/>
      <c r="K30" s="109"/>
      <c r="L30" s="109"/>
      <c r="M30" s="109"/>
      <c r="N30" s="526">
        <v>0</v>
      </c>
      <c r="O30" s="559"/>
      <c r="P30" s="398"/>
      <c r="Q30" s="109"/>
      <c r="R30" s="110"/>
    </row>
    <row r="31" spans="1:18" ht="12.6" customHeight="1" x14ac:dyDescent="0.25">
      <c r="A31" s="128" t="s">
        <v>781</v>
      </c>
      <c r="B31" s="128"/>
      <c r="C31" s="398"/>
      <c r="D31" s="109"/>
      <c r="E31" s="109"/>
      <c r="F31" s="109"/>
      <c r="G31" s="109"/>
      <c r="H31" s="397"/>
      <c r="I31" s="398"/>
      <c r="J31" s="109"/>
      <c r="K31" s="109"/>
      <c r="L31" s="109"/>
      <c r="M31" s="109"/>
      <c r="N31" s="526">
        <v>0</v>
      </c>
      <c r="O31" s="559"/>
      <c r="P31" s="398"/>
      <c r="Q31" s="109"/>
      <c r="R31" s="110"/>
    </row>
    <row r="32" spans="1:18" ht="12.6" customHeight="1" x14ac:dyDescent="0.25">
      <c r="A32" s="128" t="s">
        <v>787</v>
      </c>
      <c r="B32" s="128"/>
      <c r="C32" s="398"/>
      <c r="D32" s="109"/>
      <c r="E32" s="109"/>
      <c r="F32" s="109"/>
      <c r="G32" s="109"/>
      <c r="H32" s="397"/>
      <c r="I32" s="398"/>
      <c r="J32" s="109"/>
      <c r="K32" s="109"/>
      <c r="L32" s="109"/>
      <c r="M32" s="109"/>
      <c r="N32" s="526">
        <v>0</v>
      </c>
      <c r="O32" s="559"/>
      <c r="P32" s="398"/>
      <c r="Q32" s="109"/>
      <c r="R32" s="110"/>
    </row>
    <row r="33" spans="1:19" ht="12.6" customHeight="1" x14ac:dyDescent="0.25">
      <c r="A33" s="128" t="s">
        <v>788</v>
      </c>
      <c r="B33" s="128"/>
      <c r="C33" s="398"/>
      <c r="D33" s="109"/>
      <c r="E33" s="109"/>
      <c r="F33" s="109"/>
      <c r="G33" s="109"/>
      <c r="H33" s="397"/>
      <c r="I33" s="398"/>
      <c r="J33" s="109"/>
      <c r="K33" s="109"/>
      <c r="L33" s="109"/>
      <c r="M33" s="109"/>
      <c r="N33" s="526">
        <v>0</v>
      </c>
      <c r="O33" s="559"/>
      <c r="P33" s="398"/>
      <c r="Q33" s="109"/>
      <c r="R33" s="110"/>
    </row>
    <row r="34" spans="1:19" ht="12.75" customHeight="1" x14ac:dyDescent="0.25">
      <c r="A34" s="162" t="s">
        <v>471</v>
      </c>
      <c r="B34" s="162"/>
      <c r="C34" s="503">
        <v>10231736.469999999</v>
      </c>
      <c r="D34" s="81">
        <v>7087477.7300000004</v>
      </c>
      <c r="E34" s="81">
        <v>4895993.92</v>
      </c>
      <c r="F34" s="81">
        <v>100266.17</v>
      </c>
      <c r="G34" s="81">
        <v>10257650.949999999</v>
      </c>
      <c r="H34" s="537">
        <v>348317.49</v>
      </c>
      <c r="I34" s="503">
        <v>3057941.7116666669</v>
      </c>
      <c r="J34" s="81">
        <v>3057941.7116666669</v>
      </c>
      <c r="K34" s="81">
        <v>3057941.7116666669</v>
      </c>
      <c r="L34" s="81">
        <v>3057941.7116666669</v>
      </c>
      <c r="M34" s="81">
        <v>3057941.7116666669</v>
      </c>
      <c r="N34" s="537">
        <v>9382324.0216666646</v>
      </c>
      <c r="O34" s="580">
        <v>57593475.310000002</v>
      </c>
      <c r="P34" s="503">
        <v>57593475.310000002</v>
      </c>
      <c r="Q34" s="81">
        <v>55907844.252000004</v>
      </c>
      <c r="R34" s="82">
        <v>61238329.961608</v>
      </c>
    </row>
    <row r="35" spans="1:19" ht="5.0999999999999996" customHeight="1" x14ac:dyDescent="0.25">
      <c r="A35" s="582"/>
      <c r="B35" s="128"/>
      <c r="C35" s="240"/>
      <c r="D35" s="75"/>
      <c r="E35" s="75"/>
      <c r="F35" s="75"/>
      <c r="G35" s="75"/>
      <c r="H35" s="526"/>
      <c r="I35" s="240"/>
      <c r="J35" s="75"/>
      <c r="K35" s="75"/>
      <c r="L35" s="75"/>
      <c r="M35" s="75"/>
      <c r="N35" s="526"/>
      <c r="O35" s="559"/>
      <c r="P35" s="240"/>
      <c r="Q35" s="75"/>
      <c r="R35" s="76"/>
    </row>
    <row r="36" spans="1:19" ht="12.75" customHeight="1" x14ac:dyDescent="0.25">
      <c r="A36" s="125" t="s">
        <v>472</v>
      </c>
      <c r="B36" s="128"/>
      <c r="C36" s="240"/>
      <c r="D36" s="75"/>
      <c r="E36" s="75"/>
      <c r="F36" s="75"/>
      <c r="G36" s="75"/>
      <c r="H36" s="526"/>
      <c r="I36" s="240"/>
      <c r="J36" s="75"/>
      <c r="K36" s="75"/>
      <c r="L36" s="75"/>
      <c r="M36" s="75"/>
      <c r="N36" s="526"/>
      <c r="O36" s="559"/>
      <c r="P36" s="240"/>
      <c r="Q36" s="75"/>
      <c r="R36" s="76"/>
    </row>
    <row r="37" spans="1:19" ht="12.6" customHeight="1" x14ac:dyDescent="0.25">
      <c r="A37" s="128" t="s">
        <v>694</v>
      </c>
      <c r="B37" s="128"/>
      <c r="C37" s="398">
        <v>1876393</v>
      </c>
      <c r="D37" s="109">
        <v>738270</v>
      </c>
      <c r="E37" s="109">
        <v>748637.2</v>
      </c>
      <c r="F37" s="109">
        <v>737573.91999999958</v>
      </c>
      <c r="G37" s="109">
        <v>747292.87</v>
      </c>
      <c r="H37" s="397">
        <v>1112768.3299999998</v>
      </c>
      <c r="I37" s="398">
        <v>915905.21166666667</v>
      </c>
      <c r="J37" s="398">
        <v>915905.21166666667</v>
      </c>
      <c r="K37" s="398">
        <v>915905.21166666667</v>
      </c>
      <c r="L37" s="398">
        <v>915905.21166666667</v>
      </c>
      <c r="M37" s="398">
        <v>915905.21166666667</v>
      </c>
      <c r="N37" s="526">
        <v>-371164.3183333315</v>
      </c>
      <c r="O37" s="559">
        <v>10169297.060000001</v>
      </c>
      <c r="P37" s="398">
        <v>10169297.060000001</v>
      </c>
      <c r="Q37" s="398">
        <v>10469351.180000002</v>
      </c>
      <c r="R37" s="398">
        <v>11178315.860240001</v>
      </c>
    </row>
    <row r="38" spans="1:19" ht="12.6" customHeight="1" x14ac:dyDescent="0.25">
      <c r="A38" s="128" t="s">
        <v>593</v>
      </c>
      <c r="B38" s="128"/>
      <c r="C38" s="398">
        <v>238478</v>
      </c>
      <c r="D38" s="109">
        <v>238477.74</v>
      </c>
      <c r="E38" s="109">
        <v>240109.73999999996</v>
      </c>
      <c r="F38" s="109">
        <v>239293.74</v>
      </c>
      <c r="G38" s="109">
        <v>249349.36000000002</v>
      </c>
      <c r="H38" s="397">
        <v>238477.74</v>
      </c>
      <c r="I38" s="398">
        <v>272302.32333333336</v>
      </c>
      <c r="J38" s="398">
        <v>272302.32333333336</v>
      </c>
      <c r="K38" s="398">
        <v>272302.32333333336</v>
      </c>
      <c r="L38" s="398">
        <v>272302.32333333336</v>
      </c>
      <c r="M38" s="398">
        <v>272302.32333333336</v>
      </c>
      <c r="N38" s="526">
        <v>294302.06333333347</v>
      </c>
      <c r="O38" s="559">
        <v>3100000</v>
      </c>
      <c r="P38" s="398">
        <v>3100000</v>
      </c>
      <c r="Q38" s="398">
        <v>3330640</v>
      </c>
      <c r="R38" s="398">
        <v>3510494.5600000005</v>
      </c>
    </row>
    <row r="39" spans="1:19" ht="12.6" customHeight="1" x14ac:dyDescent="0.25">
      <c r="A39" s="128" t="s">
        <v>1324</v>
      </c>
      <c r="B39" s="128"/>
      <c r="C39" s="398"/>
      <c r="D39" s="109"/>
      <c r="E39" s="109"/>
      <c r="F39" s="109"/>
      <c r="G39" s="109"/>
      <c r="H39" s="397"/>
      <c r="I39" s="398"/>
      <c r="J39" s="109"/>
      <c r="K39" s="109"/>
      <c r="L39" s="109"/>
      <c r="M39" s="109"/>
      <c r="N39" s="526">
        <v>0</v>
      </c>
      <c r="O39" s="559">
        <v>0</v>
      </c>
      <c r="P39" s="398"/>
      <c r="Q39" s="109"/>
      <c r="R39" s="110"/>
    </row>
    <row r="40" spans="1:19" ht="12.6" customHeight="1" x14ac:dyDescent="0.25">
      <c r="A40" s="128" t="s">
        <v>473</v>
      </c>
      <c r="B40" s="128"/>
      <c r="C40" s="398"/>
      <c r="D40" s="109"/>
      <c r="E40" s="109"/>
      <c r="F40" s="109"/>
      <c r="G40" s="109"/>
      <c r="H40" s="397"/>
      <c r="I40" s="398"/>
      <c r="J40" s="109"/>
      <c r="K40" s="109"/>
      <c r="L40" s="109"/>
      <c r="M40" s="109"/>
      <c r="N40" s="526">
        <v>0</v>
      </c>
      <c r="O40" s="559">
        <v>0</v>
      </c>
      <c r="P40" s="398"/>
      <c r="Q40" s="109"/>
      <c r="R40" s="110"/>
    </row>
    <row r="41" spans="1:19" ht="12.6" customHeight="1" x14ac:dyDescent="0.25">
      <c r="A41" s="128" t="s">
        <v>474</v>
      </c>
      <c r="B41" s="128"/>
      <c r="C41" s="398"/>
      <c r="D41" s="109"/>
      <c r="E41" s="109"/>
      <c r="F41" s="109"/>
      <c r="G41" s="109"/>
      <c r="H41" s="397"/>
      <c r="I41" s="398"/>
      <c r="J41" s="109"/>
      <c r="K41" s="109"/>
      <c r="L41" s="109"/>
      <c r="M41" s="109"/>
      <c r="N41" s="526">
        <v>0</v>
      </c>
      <c r="O41" s="559">
        <v>0</v>
      </c>
      <c r="P41" s="398"/>
      <c r="Q41" s="109"/>
      <c r="R41" s="110"/>
    </row>
    <row r="42" spans="1:19" ht="12.6" customHeight="1" x14ac:dyDescent="0.25">
      <c r="A42" s="30" t="s">
        <v>475</v>
      </c>
      <c r="B42" s="128"/>
      <c r="C42" s="398"/>
      <c r="D42" s="109"/>
      <c r="E42" s="109"/>
      <c r="F42" s="109"/>
      <c r="G42" s="109"/>
      <c r="H42" s="397"/>
      <c r="I42" s="398"/>
      <c r="J42" s="109"/>
      <c r="K42" s="109"/>
      <c r="L42" s="109"/>
      <c r="M42" s="109"/>
      <c r="N42" s="526">
        <v>0</v>
      </c>
      <c r="O42" s="559">
        <v>0</v>
      </c>
      <c r="P42" s="398"/>
      <c r="Q42" s="109"/>
      <c r="R42" s="110"/>
      <c r="S42" s="168"/>
    </row>
    <row r="43" spans="1:19" ht="12.6" customHeight="1" x14ac:dyDescent="0.25">
      <c r="A43" s="30" t="s">
        <v>697</v>
      </c>
      <c r="B43" s="128"/>
      <c r="C43" s="398"/>
      <c r="D43" s="109"/>
      <c r="E43" s="109"/>
      <c r="F43" s="109"/>
      <c r="G43" s="109"/>
      <c r="H43" s="397"/>
      <c r="I43" s="398"/>
      <c r="J43" s="109"/>
      <c r="K43" s="109"/>
      <c r="L43" s="109"/>
      <c r="M43" s="109"/>
      <c r="N43" s="526">
        <v>0</v>
      </c>
      <c r="O43" s="559"/>
      <c r="P43" s="398"/>
      <c r="Q43" s="109"/>
      <c r="R43" s="110"/>
      <c r="S43" s="168"/>
    </row>
    <row r="44" spans="1:19" ht="12.6" customHeight="1" x14ac:dyDescent="0.25">
      <c r="A44" s="30" t="s">
        <v>698</v>
      </c>
      <c r="B44" s="128"/>
      <c r="C44" s="398">
        <v>20488</v>
      </c>
      <c r="D44" s="109">
        <v>13313.89</v>
      </c>
      <c r="E44" s="109">
        <v>12314.84</v>
      </c>
      <c r="F44" s="109">
        <v>6909.3</v>
      </c>
      <c r="G44" s="109">
        <v>23191.94</v>
      </c>
      <c r="H44" s="397">
        <v>7130.08</v>
      </c>
      <c r="I44" s="398">
        <v>0</v>
      </c>
      <c r="J44" s="398">
        <v>0</v>
      </c>
      <c r="K44" s="398">
        <v>0</v>
      </c>
      <c r="L44" s="398">
        <v>0</v>
      </c>
      <c r="M44" s="398">
        <v>0</v>
      </c>
      <c r="N44" s="526">
        <v>-83348.05</v>
      </c>
      <c r="O44" s="559">
        <v>0</v>
      </c>
      <c r="P44" s="398">
        <v>0</v>
      </c>
      <c r="Q44" s="398">
        <v>0</v>
      </c>
      <c r="R44" s="398">
        <v>0</v>
      </c>
    </row>
    <row r="45" spans="1:19" ht="12.6" customHeight="1" x14ac:dyDescent="0.25">
      <c r="A45" s="30" t="s">
        <v>476</v>
      </c>
      <c r="B45" s="128"/>
      <c r="C45" s="398"/>
      <c r="D45" s="109"/>
      <c r="E45" s="109"/>
      <c r="F45" s="109"/>
      <c r="G45" s="109"/>
      <c r="H45" s="397"/>
      <c r="I45" s="398"/>
      <c r="J45" s="109"/>
      <c r="K45" s="109"/>
      <c r="L45" s="109"/>
      <c r="M45" s="109"/>
      <c r="N45" s="526">
        <v>0</v>
      </c>
      <c r="O45" s="559"/>
      <c r="P45" s="398"/>
      <c r="Q45" s="109"/>
      <c r="R45" s="110"/>
    </row>
    <row r="46" spans="1:19" ht="12.6" customHeight="1" x14ac:dyDescent="0.25">
      <c r="A46" s="30" t="s">
        <v>477</v>
      </c>
      <c r="B46" s="128"/>
      <c r="C46" s="398"/>
      <c r="D46" s="109"/>
      <c r="E46" s="109"/>
      <c r="F46" s="109"/>
      <c r="G46" s="109"/>
      <c r="H46" s="397"/>
      <c r="I46" s="398"/>
      <c r="J46" s="109"/>
      <c r="K46" s="109"/>
      <c r="L46" s="109"/>
      <c r="M46" s="109"/>
      <c r="N46" s="526">
        <v>0</v>
      </c>
      <c r="O46" s="559">
        <v>0</v>
      </c>
      <c r="P46" s="398"/>
      <c r="Q46" s="109"/>
      <c r="R46" s="110"/>
    </row>
    <row r="47" spans="1:19" ht="12.6" customHeight="1" x14ac:dyDescent="0.25">
      <c r="A47" s="36" t="s">
        <v>1328</v>
      </c>
      <c r="B47" s="85"/>
      <c r="C47" s="398">
        <v>1083463</v>
      </c>
      <c r="D47" s="109">
        <v>3049595.9299999992</v>
      </c>
      <c r="E47" s="109">
        <v>3291662.86</v>
      </c>
      <c r="F47" s="109">
        <v>3754721.8699999982</v>
      </c>
      <c r="G47" s="109">
        <v>3445352.4999999981</v>
      </c>
      <c r="H47" s="397">
        <v>4399064.32</v>
      </c>
      <c r="I47" s="398">
        <v>3250617.9716666732</v>
      </c>
      <c r="J47" s="398">
        <v>3201166.4716666732</v>
      </c>
      <c r="K47" s="398">
        <v>3201166.4716666732</v>
      </c>
      <c r="L47" s="398">
        <v>3201166.4716666732</v>
      </c>
      <c r="M47" s="398">
        <v>3201166.4716666732</v>
      </c>
      <c r="N47" s="526">
        <v>8662705.9616666436</v>
      </c>
      <c r="O47" s="559">
        <v>43741850.299999997</v>
      </c>
      <c r="P47" s="398">
        <v>43741850.299999997</v>
      </c>
      <c r="Q47" s="398">
        <v>37799298.088</v>
      </c>
      <c r="R47" s="398">
        <v>39526045.922647998</v>
      </c>
    </row>
    <row r="48" spans="1:19" ht="12.75" customHeight="1" x14ac:dyDescent="0.25">
      <c r="A48" s="560" t="s">
        <v>472</v>
      </c>
      <c r="B48" s="560"/>
      <c r="C48" s="302">
        <v>3218822</v>
      </c>
      <c r="D48" s="150">
        <v>4039657.5599999991</v>
      </c>
      <c r="E48" s="150">
        <v>4292724.6399999997</v>
      </c>
      <c r="F48" s="150">
        <v>4738498.8299999982</v>
      </c>
      <c r="G48" s="150">
        <v>4465186.6699999981</v>
      </c>
      <c r="H48" s="540">
        <v>5757440.4700000007</v>
      </c>
      <c r="I48" s="302">
        <v>4438825.5066666733</v>
      </c>
      <c r="J48" s="150">
        <v>4389374.0066666733</v>
      </c>
      <c r="K48" s="150">
        <v>4389374.0066666733</v>
      </c>
      <c r="L48" s="150">
        <v>4389374.0066666733</v>
      </c>
      <c r="M48" s="150">
        <v>4389374.0066666733</v>
      </c>
      <c r="N48" s="540">
        <v>8502495.6566666458</v>
      </c>
      <c r="O48" s="561">
        <v>57011147.359999999</v>
      </c>
      <c r="P48" s="302">
        <v>57011147.359999999</v>
      </c>
      <c r="Q48" s="150">
        <v>51599289.267999999</v>
      </c>
      <c r="R48" s="151">
        <v>54214856.342887998</v>
      </c>
    </row>
    <row r="49" spans="1:18" ht="5.0999999999999996" customHeight="1" x14ac:dyDescent="0.25">
      <c r="A49" s="39"/>
      <c r="B49" s="85"/>
      <c r="C49" s="240"/>
      <c r="D49" s="75"/>
      <c r="E49" s="75"/>
      <c r="F49" s="75"/>
      <c r="G49" s="75"/>
      <c r="H49" s="526"/>
      <c r="I49" s="240"/>
      <c r="J49" s="75"/>
      <c r="K49" s="75"/>
      <c r="L49" s="75"/>
      <c r="M49" s="75"/>
      <c r="N49" s="526"/>
      <c r="O49" s="559"/>
      <c r="P49" s="240"/>
      <c r="Q49" s="75"/>
      <c r="R49" s="76"/>
    </row>
    <row r="50" spans="1:18" ht="12.75" customHeight="1" x14ac:dyDescent="0.25">
      <c r="A50" s="51" t="s">
        <v>478</v>
      </c>
      <c r="B50" s="85"/>
      <c r="C50" s="240"/>
      <c r="D50" s="75"/>
      <c r="E50" s="75"/>
      <c r="F50" s="75"/>
      <c r="G50" s="75"/>
      <c r="H50" s="526"/>
      <c r="I50" s="240"/>
      <c r="J50" s="75"/>
      <c r="K50" s="75"/>
      <c r="L50" s="75"/>
      <c r="M50" s="75"/>
      <c r="N50" s="526"/>
      <c r="O50" s="559"/>
      <c r="P50" s="240"/>
      <c r="Q50" s="75"/>
      <c r="R50" s="76"/>
    </row>
    <row r="51" spans="1:18" ht="12.6" customHeight="1" x14ac:dyDescent="0.25">
      <c r="A51" s="30" t="s">
        <v>789</v>
      </c>
      <c r="B51" s="128"/>
      <c r="C51" s="398">
        <v>0</v>
      </c>
      <c r="D51" s="109">
        <v>0</v>
      </c>
      <c r="E51" s="109">
        <v>0</v>
      </c>
      <c r="F51" s="109">
        <v>0</v>
      </c>
      <c r="G51" s="109">
        <v>3566.52</v>
      </c>
      <c r="H51" s="397">
        <v>24041.599999999999</v>
      </c>
      <c r="I51" s="398">
        <v>0</v>
      </c>
      <c r="J51" s="398">
        <v>0</v>
      </c>
      <c r="K51" s="398">
        <v>302000</v>
      </c>
      <c r="L51" s="398">
        <v>0</v>
      </c>
      <c r="M51" s="398">
        <v>0</v>
      </c>
      <c r="N51" s="526">
        <v>391.88000000000466</v>
      </c>
      <c r="O51" s="559">
        <v>330000</v>
      </c>
      <c r="P51" s="398">
        <v>330000</v>
      </c>
      <c r="Q51" s="398">
        <v>0</v>
      </c>
      <c r="R51" s="398">
        <v>0</v>
      </c>
    </row>
    <row r="52" spans="1:18" ht="12.6" customHeight="1" x14ac:dyDescent="0.25">
      <c r="A52" s="30" t="s">
        <v>795</v>
      </c>
      <c r="B52" s="128"/>
      <c r="C52" s="398">
        <v>0</v>
      </c>
      <c r="D52" s="109">
        <v>0</v>
      </c>
      <c r="E52" s="109">
        <v>0</v>
      </c>
      <c r="F52" s="109">
        <v>0</v>
      </c>
      <c r="G52" s="109">
        <v>0</v>
      </c>
      <c r="H52" s="397">
        <v>0</v>
      </c>
      <c r="I52" s="398">
        <v>0</v>
      </c>
      <c r="J52" s="109">
        <v>0</v>
      </c>
      <c r="K52" s="109">
        <v>0</v>
      </c>
      <c r="L52" s="109">
        <v>0</v>
      </c>
      <c r="M52" s="109">
        <v>0</v>
      </c>
      <c r="N52" s="526">
        <v>0</v>
      </c>
      <c r="O52" s="559">
        <v>0</v>
      </c>
      <c r="P52" s="398">
        <v>0</v>
      </c>
      <c r="Q52" s="109">
        <v>0</v>
      </c>
      <c r="R52" s="110">
        <v>0</v>
      </c>
    </row>
    <row r="53" spans="1:18" ht="12.6" customHeight="1" x14ac:dyDescent="0.25">
      <c r="A53" s="30" t="s">
        <v>479</v>
      </c>
      <c r="B53" s="128"/>
      <c r="C53" s="398">
        <v>3565489</v>
      </c>
      <c r="D53" s="109">
        <v>758676</v>
      </c>
      <c r="E53" s="109">
        <v>-761172</v>
      </c>
      <c r="F53" s="109">
        <v>1880431</v>
      </c>
      <c r="G53" s="109">
        <v>-61792</v>
      </c>
      <c r="H53" s="397">
        <v>1186834</v>
      </c>
      <c r="I53" s="398">
        <v>0</v>
      </c>
      <c r="J53" s="109">
        <v>0</v>
      </c>
      <c r="K53" s="109">
        <v>0</v>
      </c>
      <c r="L53" s="109">
        <v>0</v>
      </c>
      <c r="M53" s="109">
        <v>0</v>
      </c>
      <c r="N53" s="526">
        <v>-6568466</v>
      </c>
      <c r="O53" s="559">
        <v>0</v>
      </c>
      <c r="P53" s="398">
        <v>0</v>
      </c>
      <c r="Q53" s="109">
        <v>0</v>
      </c>
      <c r="R53" s="110">
        <v>0</v>
      </c>
    </row>
    <row r="54" spans="1:18" ht="12.75" customHeight="1" x14ac:dyDescent="0.25">
      <c r="A54" s="583" t="s">
        <v>480</v>
      </c>
      <c r="B54" s="583"/>
      <c r="C54" s="302">
        <v>6784311</v>
      </c>
      <c r="D54" s="150">
        <v>4798333.5599999987</v>
      </c>
      <c r="E54" s="150">
        <v>3531552.6399999997</v>
      </c>
      <c r="F54" s="150">
        <v>6618929.8299999982</v>
      </c>
      <c r="G54" s="150">
        <v>4406961.1899999976</v>
      </c>
      <c r="H54" s="540">
        <v>6968316.0700000003</v>
      </c>
      <c r="I54" s="302">
        <v>4438825.5066666733</v>
      </c>
      <c r="J54" s="150">
        <v>4389374.0066666733</v>
      </c>
      <c r="K54" s="150">
        <v>4691374.0066666733</v>
      </c>
      <c r="L54" s="150">
        <v>4389374.0066666733</v>
      </c>
      <c r="M54" s="150">
        <v>4389374.0066666733</v>
      </c>
      <c r="N54" s="540">
        <v>1934421.5366666466</v>
      </c>
      <c r="O54" s="561">
        <v>57341147.359999999</v>
      </c>
      <c r="P54" s="302">
        <v>57341147.359999999</v>
      </c>
      <c r="Q54" s="150">
        <v>51599289.267999999</v>
      </c>
      <c r="R54" s="151">
        <v>54214856.342887998</v>
      </c>
    </row>
    <row r="55" spans="1:18" s="585" customFormat="1" ht="5.0999999999999996" customHeight="1" x14ac:dyDescent="0.25">
      <c r="A55" s="584"/>
      <c r="B55" s="571"/>
      <c r="C55" s="106"/>
      <c r="D55" s="498"/>
      <c r="E55" s="498"/>
      <c r="F55" s="498"/>
      <c r="G55" s="498"/>
      <c r="H55" s="572"/>
      <c r="I55" s="106"/>
      <c r="J55" s="498"/>
      <c r="K55" s="498"/>
      <c r="L55" s="498"/>
      <c r="M55" s="498"/>
      <c r="N55" s="572"/>
      <c r="O55" s="573"/>
      <c r="P55" s="106"/>
      <c r="Q55" s="498"/>
      <c r="R55" s="538"/>
    </row>
    <row r="56" spans="1:18" ht="12.75" customHeight="1" x14ac:dyDescent="0.25">
      <c r="A56" s="303" t="s">
        <v>481</v>
      </c>
      <c r="B56" s="860"/>
      <c r="C56" s="236">
        <v>3447425.4699999988</v>
      </c>
      <c r="D56" s="237">
        <v>2289144.1700000018</v>
      </c>
      <c r="E56" s="237">
        <v>1364441.2800000003</v>
      </c>
      <c r="F56" s="237">
        <v>-6518663.6599999983</v>
      </c>
      <c r="G56" s="237">
        <v>5850689.7600000016</v>
      </c>
      <c r="H56" s="536">
        <v>-6619998.5800000001</v>
      </c>
      <c r="I56" s="236">
        <v>-1380883.7950000064</v>
      </c>
      <c r="J56" s="237">
        <v>-1331432.2950000064</v>
      </c>
      <c r="K56" s="237">
        <v>-1633432.2950000064</v>
      </c>
      <c r="L56" s="237">
        <v>-1331432.2950000064</v>
      </c>
      <c r="M56" s="237">
        <v>-1331432.2950000064</v>
      </c>
      <c r="N56" s="536">
        <v>7447902.485000018</v>
      </c>
      <c r="O56" s="586">
        <v>252327.95000000298</v>
      </c>
      <c r="P56" s="236">
        <v>252327.95000000298</v>
      </c>
      <c r="Q56" s="237">
        <v>4308554.9840000048</v>
      </c>
      <c r="R56" s="238">
        <v>7023473.6187200025</v>
      </c>
    </row>
    <row r="57" spans="1:18" ht="12.6" customHeight="1" x14ac:dyDescent="0.25">
      <c r="A57" s="30" t="s">
        <v>482</v>
      </c>
      <c r="B57" s="128"/>
      <c r="C57" s="398">
        <v>1887036.63</v>
      </c>
      <c r="D57" s="75">
        <v>5334462.0999999987</v>
      </c>
      <c r="E57" s="75">
        <v>7623606.2700000005</v>
      </c>
      <c r="F57" s="75">
        <v>8988047.5500000007</v>
      </c>
      <c r="G57" s="75">
        <v>2469383.8900000025</v>
      </c>
      <c r="H57" s="526">
        <v>8320073.6500000041</v>
      </c>
      <c r="I57" s="240">
        <v>1700075.070000004</v>
      </c>
      <c r="J57" s="75">
        <v>319191.27499999758</v>
      </c>
      <c r="K57" s="75">
        <v>-1012241.0200000089</v>
      </c>
      <c r="L57" s="75">
        <v>-2645673.3150000153</v>
      </c>
      <c r="M57" s="75">
        <v>-3977105.6100000218</v>
      </c>
      <c r="N57" s="526">
        <v>-5308537.9050000282</v>
      </c>
      <c r="O57" s="559"/>
      <c r="P57" s="240">
        <v>1887036.63</v>
      </c>
      <c r="Q57" s="75">
        <v>2139364.5800000029</v>
      </c>
      <c r="R57" s="76">
        <v>6447919.5640000077</v>
      </c>
    </row>
    <row r="58" spans="1:18" ht="12.6" customHeight="1" x14ac:dyDescent="0.25">
      <c r="A58" s="587" t="s">
        <v>483</v>
      </c>
      <c r="B58" s="175"/>
      <c r="C58" s="588">
        <v>5334462.0999999987</v>
      </c>
      <c r="D58" s="177">
        <v>7623606.2700000005</v>
      </c>
      <c r="E58" s="177">
        <v>8988047.5500000007</v>
      </c>
      <c r="F58" s="177">
        <v>2469383.8900000025</v>
      </c>
      <c r="G58" s="177">
        <v>8320073.6500000041</v>
      </c>
      <c r="H58" s="589">
        <v>1700075.070000004</v>
      </c>
      <c r="I58" s="588">
        <v>319191.27499999758</v>
      </c>
      <c r="J58" s="177">
        <v>-1012241.0200000089</v>
      </c>
      <c r="K58" s="177">
        <v>-2645673.3150000153</v>
      </c>
      <c r="L58" s="177">
        <v>-3977105.6100000218</v>
      </c>
      <c r="M58" s="177">
        <v>-5308537.9050000282</v>
      </c>
      <c r="N58" s="589">
        <v>2139364.5799999898</v>
      </c>
      <c r="O58" s="590"/>
      <c r="P58" s="588">
        <v>2139364.5800000029</v>
      </c>
      <c r="Q58" s="177">
        <v>6447919.5640000077</v>
      </c>
      <c r="R58" s="178">
        <v>13471393.182720009</v>
      </c>
    </row>
    <row r="59" spans="1:18" ht="10.5" customHeight="1" x14ac:dyDescent="0.25">
      <c r="A59" s="658" t="s">
        <v>549</v>
      </c>
    </row>
    <row r="60" spans="1:18" ht="10.5" customHeight="1" x14ac:dyDescent="0.25">
      <c r="A60" s="119" t="s">
        <v>786</v>
      </c>
      <c r="P60" s="1127"/>
      <c r="Q60" s="1127"/>
      <c r="R60" s="1127"/>
    </row>
    <row r="61" spans="1:18" ht="10.5" customHeight="1" x14ac:dyDescent="0.25"/>
    <row r="62" spans="1:18" ht="10.5" customHeight="1" x14ac:dyDescent="0.25">
      <c r="P62" s="1164"/>
      <c r="Q62" s="1164"/>
      <c r="R62" s="1164"/>
    </row>
    <row r="64" spans="1:18" x14ac:dyDescent="0.25">
      <c r="F64" s="84"/>
      <c r="G64" s="84"/>
      <c r="H64" s="84"/>
      <c r="I64" s="84"/>
      <c r="J64" s="84"/>
      <c r="K64" s="84"/>
      <c r="L64" s="84"/>
      <c r="M64" s="84"/>
      <c r="N64" s="84"/>
    </row>
    <row r="65" spans="6:18" x14ac:dyDescent="0.25">
      <c r="F65" s="168">
        <v>4738498.8299999982</v>
      </c>
      <c r="G65" s="168">
        <v>4465186.6699999981</v>
      </c>
      <c r="H65" s="168">
        <v>5757440.4700000007</v>
      </c>
      <c r="I65" s="168">
        <v>4438825.5066666733</v>
      </c>
      <c r="J65" s="168">
        <v>4389374.0066666733</v>
      </c>
      <c r="K65" s="168">
        <v>4389374.0066666733</v>
      </c>
      <c r="L65" s="168">
        <v>4389374.0066666733</v>
      </c>
      <c r="M65" s="168">
        <v>4389374.0066666733</v>
      </c>
      <c r="N65" s="168">
        <v>8502495.6566666458</v>
      </c>
      <c r="O65" s="168">
        <v>57011147.359999999</v>
      </c>
      <c r="P65" s="168">
        <v>57011147.359999999</v>
      </c>
      <c r="Q65" s="168">
        <v>51599289.267999999</v>
      </c>
      <c r="R65" s="168">
        <v>54214856.342887998</v>
      </c>
    </row>
    <row r="66" spans="6:18" x14ac:dyDescent="0.25">
      <c r="F66" s="168">
        <v>-6518663.6599999983</v>
      </c>
      <c r="G66" s="168">
        <v>5850689.7600000016</v>
      </c>
      <c r="H66" s="168">
        <v>-6619998.5800000001</v>
      </c>
      <c r="I66" s="168">
        <v>-1380883.7950000064</v>
      </c>
      <c r="J66" s="168">
        <v>-1331432.2950000064</v>
      </c>
      <c r="K66" s="168">
        <v>-1633432.2950000064</v>
      </c>
      <c r="L66" s="168">
        <v>-1331432.2950000064</v>
      </c>
      <c r="M66" s="168">
        <v>-1331432.2950000064</v>
      </c>
      <c r="N66" s="168">
        <v>7447902.485000018</v>
      </c>
      <c r="O66" s="168">
        <v>252327.95000000298</v>
      </c>
      <c r="P66" s="168">
        <v>252327.95000000298</v>
      </c>
      <c r="Q66" s="168">
        <v>4308554.9840000048</v>
      </c>
      <c r="R66" s="168">
        <v>7023473.6187200025</v>
      </c>
    </row>
    <row r="191" spans="3:46" x14ac:dyDescent="0.25">
      <c r="C191" s="102"/>
      <c r="D191" s="102"/>
      <c r="E191" s="102"/>
      <c r="F191" s="102"/>
      <c r="G191" s="102"/>
      <c r="H191" s="102"/>
      <c r="I191" s="102"/>
      <c r="J191" s="102"/>
      <c r="K191" s="102"/>
      <c r="L191" s="102"/>
      <c r="M191" s="102"/>
      <c r="O191" s="168"/>
      <c r="P191" s="168"/>
      <c r="Q191" s="168"/>
      <c r="R191" s="168"/>
      <c r="S191" s="168"/>
      <c r="T191" s="168"/>
      <c r="U191" s="168"/>
      <c r="AJ191" s="168"/>
      <c r="AK191" s="168"/>
      <c r="AL191" s="168"/>
      <c r="AM191" s="168"/>
      <c r="AN191" s="168"/>
      <c r="AO191" s="168"/>
      <c r="AP191" s="168"/>
      <c r="AQ191" s="168"/>
      <c r="AR191" s="168"/>
      <c r="AS191" s="168"/>
      <c r="AT191" s="168"/>
    </row>
    <row r="192" spans="3:46" x14ac:dyDescent="0.25">
      <c r="O192" s="168"/>
      <c r="P192" s="168"/>
      <c r="Q192" s="168"/>
      <c r="R192" s="168"/>
      <c r="S192" s="168"/>
      <c r="T192" s="168"/>
      <c r="U192" s="168"/>
      <c r="AJ192" s="168"/>
      <c r="AK192" s="168"/>
      <c r="AL192" s="168"/>
      <c r="AM192" s="168"/>
      <c r="AN192" s="168"/>
      <c r="AO192" s="168"/>
      <c r="AP192" s="168"/>
      <c r="AQ192" s="168"/>
      <c r="AR192" s="168"/>
      <c r="AS192" s="168"/>
      <c r="AT192" s="168"/>
    </row>
    <row r="193" spans="15:46" x14ac:dyDescent="0.25">
      <c r="O193" s="168"/>
      <c r="P193" s="168"/>
      <c r="Q193" s="168"/>
      <c r="R193" s="168"/>
      <c r="S193" s="168"/>
      <c r="T193" s="168"/>
      <c r="U193" s="168"/>
      <c r="AJ193" s="168"/>
      <c r="AK193" s="168"/>
      <c r="AL193" s="168"/>
      <c r="AM193" s="168"/>
      <c r="AN193" s="168"/>
      <c r="AO193" s="168"/>
      <c r="AP193" s="168"/>
      <c r="AQ193" s="168"/>
      <c r="AR193" s="168"/>
      <c r="AS193" s="168"/>
      <c r="AT193" s="168"/>
    </row>
  </sheetData>
  <sheetProtection sheet="1" objects="1" scenarios="1"/>
  <mergeCells count="4">
    <mergeCell ref="A2:A3"/>
    <mergeCell ref="P2:R2"/>
    <mergeCell ref="B2:B3"/>
    <mergeCell ref="C2:N2"/>
  </mergeCells>
  <phoneticPr fontId="3" type="noConversion"/>
  <printOptions horizontalCentered="1"/>
  <pageMargins left="0.34" right="0.17" top="0.4" bottom="0.3" header="0.4" footer="0.25"/>
  <pageSetup paperSize="9" scale="74"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6">
    <tabColor indexed="42"/>
    <pageSetUpPr fitToPage="1"/>
  </sheetPr>
  <dimension ref="A1:T56"/>
  <sheetViews>
    <sheetView showGridLines="0" workbookViewId="0">
      <pane xSplit="2" ySplit="4" topLeftCell="E20" activePane="bottomRight" state="frozen"/>
      <selection activeCell="M17" sqref="M17:M63"/>
      <selection pane="topRight" activeCell="M17" sqref="M17:M63"/>
      <selection pane="bottomLeft" activeCell="M17" sqref="M17:M63"/>
      <selection pane="bottomRight" activeCell="N39" sqref="N39"/>
    </sheetView>
  </sheetViews>
  <sheetFormatPr defaultRowHeight="12.75" x14ac:dyDescent="0.25"/>
  <cols>
    <col min="1" max="1" width="30.5703125" style="5" customWidth="1"/>
    <col min="2" max="2" width="3.140625" style="5" customWidth="1"/>
    <col min="3" max="14" width="8.7109375" style="5" customWidth="1"/>
    <col min="15" max="15" width="8.7109375" style="5" hidden="1" customWidth="1"/>
    <col min="16" max="16" width="13.7109375" style="5" customWidth="1"/>
    <col min="17" max="17" width="8.7109375" style="5" customWidth="1"/>
    <col min="18" max="16384" width="9.140625" style="5"/>
  </cols>
  <sheetData>
    <row r="1" spans="1:19" ht="13.5" x14ac:dyDescent="0.25">
      <c r="A1" s="57" t="str">
        <f>muni&amp;" - "&amp;ADJB16&amp;" - "&amp;Date</f>
        <v>Choose name from list - Supporting Table SB16 Adjustments Budget - monthly capital expenditure (municipal vote) - 23/01/2014</v>
      </c>
      <c r="B1" s="57"/>
      <c r="D1" s="58"/>
    </row>
    <row r="2" spans="1:19" ht="25.5" x14ac:dyDescent="0.25">
      <c r="A2" s="1216" t="str">
        <f>desc&amp;" - Municipal Vote"</f>
        <v>Description - Municipal Vote</v>
      </c>
      <c r="B2" s="1213" t="str">
        <f>head27</f>
        <v>Ref</v>
      </c>
      <c r="C2" s="591" t="str">
        <f>Head2</f>
        <v>Budget Year 2013/14</v>
      </c>
      <c r="D2" s="548"/>
      <c r="E2" s="548"/>
      <c r="F2" s="548"/>
      <c r="G2" s="548"/>
      <c r="H2" s="548"/>
      <c r="I2" s="548"/>
      <c r="J2" s="548"/>
      <c r="K2" s="548"/>
      <c r="L2" s="548"/>
      <c r="M2" s="548"/>
      <c r="N2" s="548"/>
      <c r="O2" s="546"/>
      <c r="P2" s="547" t="s">
        <v>229</v>
      </c>
      <c r="Q2" s="548"/>
      <c r="R2" s="549"/>
    </row>
    <row r="3" spans="1:19" ht="38.25" x14ac:dyDescent="0.25">
      <c r="A3" s="1217"/>
      <c r="B3" s="1214"/>
      <c r="C3" s="468" t="s">
        <v>230</v>
      </c>
      <c r="D3" s="326" t="s">
        <v>231</v>
      </c>
      <c r="E3" s="326" t="s">
        <v>232</v>
      </c>
      <c r="F3" s="326" t="s">
        <v>233</v>
      </c>
      <c r="G3" s="326" t="s">
        <v>234</v>
      </c>
      <c r="H3" s="327" t="s">
        <v>235</v>
      </c>
      <c r="I3" s="550" t="s">
        <v>236</v>
      </c>
      <c r="J3" s="551" t="s">
        <v>237</v>
      </c>
      <c r="K3" s="326" t="s">
        <v>238</v>
      </c>
      <c r="L3" s="326" t="s">
        <v>239</v>
      </c>
      <c r="M3" s="552" t="s">
        <v>240</v>
      </c>
      <c r="N3" s="551" t="s">
        <v>241</v>
      </c>
      <c r="O3" s="553" t="s">
        <v>242</v>
      </c>
      <c r="P3" s="550" t="str">
        <f>Head9</f>
        <v>Budget Year 2013/14</v>
      </c>
      <c r="Q3" s="551" t="str">
        <f>Head10</f>
        <v>Budget Year +1 2014/15</v>
      </c>
      <c r="R3" s="328" t="str">
        <f>Head11</f>
        <v>Budget Year +2 2015/16</v>
      </c>
    </row>
    <row r="4" spans="1:19" ht="25.5" x14ac:dyDescent="0.25">
      <c r="A4" s="554" t="s">
        <v>637</v>
      </c>
      <c r="B4" s="104"/>
      <c r="C4" s="829" t="str">
        <f t="shared" ref="C4:H4" si="0">Head5A</f>
        <v>Outcome</v>
      </c>
      <c r="D4" s="824" t="str">
        <f t="shared" si="0"/>
        <v>Outcome</v>
      </c>
      <c r="E4" s="824" t="str">
        <f t="shared" si="0"/>
        <v>Outcome</v>
      </c>
      <c r="F4" s="824" t="str">
        <f t="shared" si="0"/>
        <v>Outcome</v>
      </c>
      <c r="G4" s="824" t="str">
        <f t="shared" si="0"/>
        <v>Outcome</v>
      </c>
      <c r="H4" s="825" t="str">
        <f t="shared" si="0"/>
        <v>Outcome</v>
      </c>
      <c r="I4" s="823" t="str">
        <f t="shared" ref="I4:N4" si="1">Head7</f>
        <v>Adjusted Budget</v>
      </c>
      <c r="J4" s="825" t="str">
        <f t="shared" si="1"/>
        <v>Adjusted Budget</v>
      </c>
      <c r="K4" s="824" t="str">
        <f t="shared" si="1"/>
        <v>Adjusted Budget</v>
      </c>
      <c r="L4" s="824" t="str">
        <f t="shared" si="1"/>
        <v>Adjusted Budget</v>
      </c>
      <c r="M4" s="824" t="str">
        <f t="shared" si="1"/>
        <v>Adjusted Budget</v>
      </c>
      <c r="N4" s="825" t="str">
        <f t="shared" si="1"/>
        <v>Adjusted Budget</v>
      </c>
      <c r="O4" s="555"/>
      <c r="P4" s="556" t="str">
        <f>Head7</f>
        <v>Adjusted Budget</v>
      </c>
      <c r="Q4" s="557" t="str">
        <f>Head7</f>
        <v>Adjusted Budget</v>
      </c>
      <c r="R4" s="558" t="str">
        <f>Head7</f>
        <v>Adjusted Budget</v>
      </c>
    </row>
    <row r="5" spans="1:19" ht="12.75" customHeight="1" x14ac:dyDescent="0.25">
      <c r="A5" s="525" t="s">
        <v>1243</v>
      </c>
      <c r="B5" s="128">
        <v>1</v>
      </c>
      <c r="C5" s="240"/>
      <c r="D5" s="75"/>
      <c r="E5" s="75"/>
      <c r="F5" s="75"/>
      <c r="G5" s="75"/>
      <c r="H5" s="526"/>
      <c r="I5" s="240"/>
      <c r="J5" s="75"/>
      <c r="K5" s="75"/>
      <c r="L5" s="75"/>
      <c r="M5" s="75"/>
      <c r="N5" s="526"/>
      <c r="O5" s="559"/>
      <c r="P5" s="240"/>
      <c r="Q5" s="75"/>
      <c r="R5" s="76"/>
      <c r="S5" s="127"/>
    </row>
    <row r="6" spans="1:19" ht="12.75" customHeight="1" x14ac:dyDescent="0.25">
      <c r="A6" s="128" t="str">
        <f>'B5-Capex'!A8</f>
        <v>Vote 1 - EXECUTIVE AND COUNCIL</v>
      </c>
      <c r="B6" s="128"/>
      <c r="C6" s="398"/>
      <c r="D6" s="109"/>
      <c r="E6" s="109"/>
      <c r="F6" s="109"/>
      <c r="G6" s="109"/>
      <c r="H6" s="397"/>
      <c r="I6" s="398"/>
      <c r="J6" s="109"/>
      <c r="K6" s="109"/>
      <c r="L6" s="109"/>
      <c r="M6" s="109"/>
      <c r="N6" s="526">
        <f t="shared" ref="N6:N20" si="2">P6-SUM(C6:M6)</f>
        <v>0</v>
      </c>
      <c r="O6" s="559"/>
      <c r="P6" s="240">
        <f>'B5-Capex'!K8</f>
        <v>0</v>
      </c>
      <c r="Q6" s="75">
        <f>'B5-Capex'!L8</f>
        <v>0</v>
      </c>
      <c r="R6" s="76">
        <f>'B5-Capex'!M8</f>
        <v>0</v>
      </c>
      <c r="S6" s="127"/>
    </row>
    <row r="7" spans="1:19" ht="12.75" customHeight="1" x14ac:dyDescent="0.25">
      <c r="A7" s="128" t="str">
        <f>'B5-Capex'!A9</f>
        <v>Vote 2 - BUDGET AND TREASURY</v>
      </c>
      <c r="B7" s="128"/>
      <c r="C7" s="398"/>
      <c r="D7" s="109"/>
      <c r="E7" s="109"/>
      <c r="F7" s="109"/>
      <c r="G7" s="109"/>
      <c r="H7" s="397"/>
      <c r="I7" s="398"/>
      <c r="J7" s="109"/>
      <c r="K7" s="109"/>
      <c r="L7" s="109"/>
      <c r="M7" s="109"/>
      <c r="N7" s="526">
        <f t="shared" si="2"/>
        <v>0</v>
      </c>
      <c r="O7" s="559"/>
      <c r="P7" s="240">
        <f>'B5-Capex'!K9</f>
        <v>0</v>
      </c>
      <c r="Q7" s="75">
        <f>'B5-Capex'!L9</f>
        <v>0</v>
      </c>
      <c r="R7" s="76">
        <f>'B5-Capex'!M9</f>
        <v>0</v>
      </c>
      <c r="S7" s="127"/>
    </row>
    <row r="8" spans="1:19" ht="12.75" customHeight="1" x14ac:dyDescent="0.25">
      <c r="A8" s="128" t="str">
        <f>'B5-Capex'!A10</f>
        <v>Vote 3 - CORPORATE SERVICES</v>
      </c>
      <c r="B8" s="128"/>
      <c r="C8" s="398"/>
      <c r="D8" s="109"/>
      <c r="E8" s="109"/>
      <c r="F8" s="109"/>
      <c r="G8" s="109"/>
      <c r="H8" s="397"/>
      <c r="I8" s="398"/>
      <c r="J8" s="109"/>
      <c r="K8" s="109"/>
      <c r="L8" s="109"/>
      <c r="M8" s="109"/>
      <c r="N8" s="526">
        <f t="shared" si="2"/>
        <v>0</v>
      </c>
      <c r="O8" s="559"/>
      <c r="P8" s="240">
        <f>'B5-Capex'!K10</f>
        <v>0</v>
      </c>
      <c r="Q8" s="75">
        <f>'B5-Capex'!L10</f>
        <v>0</v>
      </c>
      <c r="R8" s="76">
        <f>'B5-Capex'!M10</f>
        <v>0</v>
      </c>
      <c r="S8" s="127"/>
    </row>
    <row r="9" spans="1:19" ht="12.75" customHeight="1" x14ac:dyDescent="0.25">
      <c r="A9" s="128" t="str">
        <f>'B5-Capex'!A11</f>
        <v>Vote 4 - TECHNICAL SERVICES</v>
      </c>
      <c r="B9" s="128"/>
      <c r="C9" s="398"/>
      <c r="D9" s="109"/>
      <c r="E9" s="109"/>
      <c r="F9" s="109"/>
      <c r="G9" s="109"/>
      <c r="H9" s="397"/>
      <c r="I9" s="398"/>
      <c r="J9" s="109"/>
      <c r="K9" s="109"/>
      <c r="L9" s="109"/>
      <c r="M9" s="109"/>
      <c r="N9" s="526">
        <f t="shared" si="2"/>
        <v>0</v>
      </c>
      <c r="O9" s="559"/>
      <c r="P9" s="240">
        <f>'B5-Capex'!K11</f>
        <v>0</v>
      </c>
      <c r="Q9" s="75">
        <f>'B5-Capex'!L11</f>
        <v>0</v>
      </c>
      <c r="R9" s="76">
        <f>'B5-Capex'!M11</f>
        <v>0</v>
      </c>
      <c r="S9" s="127"/>
    </row>
    <row r="10" spans="1:19" ht="12.75" customHeight="1" x14ac:dyDescent="0.25">
      <c r="A10" s="128" t="str">
        <f>'B5-Capex'!A12</f>
        <v>Vote 5 - [NAME OF VOTE 5]</v>
      </c>
      <c r="B10" s="128"/>
      <c r="C10" s="398"/>
      <c r="D10" s="109"/>
      <c r="E10" s="109"/>
      <c r="F10" s="109"/>
      <c r="G10" s="109"/>
      <c r="H10" s="397"/>
      <c r="I10" s="398"/>
      <c r="J10" s="109"/>
      <c r="K10" s="109"/>
      <c r="L10" s="109"/>
      <c r="M10" s="109"/>
      <c r="N10" s="526">
        <f t="shared" si="2"/>
        <v>0</v>
      </c>
      <c r="O10" s="559"/>
      <c r="P10" s="240">
        <f>'B5-Capex'!K12</f>
        <v>0</v>
      </c>
      <c r="Q10" s="75">
        <f>'B5-Capex'!L12</f>
        <v>0</v>
      </c>
      <c r="R10" s="76">
        <f>'B5-Capex'!M12</f>
        <v>0</v>
      </c>
      <c r="S10" s="127"/>
    </row>
    <row r="11" spans="1:19" ht="12.75" customHeight="1" x14ac:dyDescent="0.25">
      <c r="A11" s="128" t="str">
        <f>'B5-Capex'!A13</f>
        <v>Vote 6 - [NAME OF VOTE 6]</v>
      </c>
      <c r="B11" s="128"/>
      <c r="C11" s="398"/>
      <c r="D11" s="109"/>
      <c r="E11" s="109"/>
      <c r="F11" s="109"/>
      <c r="G11" s="109"/>
      <c r="H11" s="397"/>
      <c r="I11" s="398"/>
      <c r="J11" s="109"/>
      <c r="K11" s="109"/>
      <c r="L11" s="109"/>
      <c r="M11" s="109"/>
      <c r="N11" s="526">
        <f t="shared" si="2"/>
        <v>0</v>
      </c>
      <c r="O11" s="559"/>
      <c r="P11" s="240">
        <f>'B5-Capex'!K13</f>
        <v>0</v>
      </c>
      <c r="Q11" s="75">
        <f>'B5-Capex'!L13</f>
        <v>0</v>
      </c>
      <c r="R11" s="76">
        <f>'B5-Capex'!M13</f>
        <v>0</v>
      </c>
      <c r="S11" s="127"/>
    </row>
    <row r="12" spans="1:19" ht="12.75" customHeight="1" x14ac:dyDescent="0.25">
      <c r="A12" s="128" t="str">
        <f>'B5-Capex'!A14</f>
        <v>Vote 7 - [NAME OF VOTE 7]</v>
      </c>
      <c r="B12" s="128"/>
      <c r="C12" s="398"/>
      <c r="D12" s="109"/>
      <c r="E12" s="109"/>
      <c r="F12" s="109"/>
      <c r="G12" s="109"/>
      <c r="H12" s="397"/>
      <c r="I12" s="398"/>
      <c r="J12" s="109"/>
      <c r="K12" s="109"/>
      <c r="L12" s="109"/>
      <c r="M12" s="109"/>
      <c r="N12" s="526">
        <f t="shared" si="2"/>
        <v>0</v>
      </c>
      <c r="O12" s="559"/>
      <c r="P12" s="240">
        <f>'B5-Capex'!K14</f>
        <v>0</v>
      </c>
      <c r="Q12" s="75">
        <f>'B5-Capex'!L14</f>
        <v>0</v>
      </c>
      <c r="R12" s="76">
        <f>'B5-Capex'!M14</f>
        <v>0</v>
      </c>
      <c r="S12" s="127"/>
    </row>
    <row r="13" spans="1:19" ht="12.75" customHeight="1" x14ac:dyDescent="0.25">
      <c r="A13" s="128" t="str">
        <f>'B5-Capex'!A15</f>
        <v>Vote 8 - [NAME OF VOTE 8]</v>
      </c>
      <c r="B13" s="128"/>
      <c r="C13" s="398"/>
      <c r="D13" s="109"/>
      <c r="E13" s="109"/>
      <c r="F13" s="109"/>
      <c r="G13" s="109"/>
      <c r="H13" s="397"/>
      <c r="I13" s="398"/>
      <c r="J13" s="109"/>
      <c r="K13" s="109"/>
      <c r="L13" s="109"/>
      <c r="M13" s="109"/>
      <c r="N13" s="526">
        <f t="shared" si="2"/>
        <v>0</v>
      </c>
      <c r="O13" s="559"/>
      <c r="P13" s="240">
        <f>'B5-Capex'!K15</f>
        <v>0</v>
      </c>
      <c r="Q13" s="75">
        <f>'B5-Capex'!L15</f>
        <v>0</v>
      </c>
      <c r="R13" s="76">
        <f>'B5-Capex'!M15</f>
        <v>0</v>
      </c>
      <c r="S13" s="127"/>
    </row>
    <row r="14" spans="1:19" ht="12.75" customHeight="1" x14ac:dyDescent="0.25">
      <c r="A14" s="128" t="str">
        <f>'B5-Capex'!A16</f>
        <v>Vote 9 - [NAME OF VOTE 9]</v>
      </c>
      <c r="B14" s="128"/>
      <c r="C14" s="398"/>
      <c r="D14" s="109"/>
      <c r="E14" s="109"/>
      <c r="F14" s="109"/>
      <c r="G14" s="109"/>
      <c r="H14" s="397"/>
      <c r="I14" s="398"/>
      <c r="J14" s="109"/>
      <c r="K14" s="109"/>
      <c r="L14" s="109"/>
      <c r="M14" s="109"/>
      <c r="N14" s="526">
        <f t="shared" si="2"/>
        <v>0</v>
      </c>
      <c r="O14" s="559"/>
      <c r="P14" s="240">
        <f>'B5-Capex'!K16</f>
        <v>0</v>
      </c>
      <c r="Q14" s="75">
        <f>'B5-Capex'!L16</f>
        <v>0</v>
      </c>
      <c r="R14" s="76">
        <f>'B5-Capex'!M16</f>
        <v>0</v>
      </c>
      <c r="S14" s="127"/>
    </row>
    <row r="15" spans="1:19" ht="12.75" customHeight="1" x14ac:dyDescent="0.25">
      <c r="A15" s="128" t="str">
        <f>'B5-Capex'!A17</f>
        <v>Vote 10 - [NAME OF VOTE 10]</v>
      </c>
      <c r="B15" s="128"/>
      <c r="C15" s="398"/>
      <c r="D15" s="109"/>
      <c r="E15" s="109"/>
      <c r="F15" s="109"/>
      <c r="G15" s="109"/>
      <c r="H15" s="397"/>
      <c r="I15" s="398"/>
      <c r="J15" s="109"/>
      <c r="K15" s="109"/>
      <c r="L15" s="109"/>
      <c r="M15" s="109"/>
      <c r="N15" s="526">
        <f t="shared" si="2"/>
        <v>0</v>
      </c>
      <c r="O15" s="559"/>
      <c r="P15" s="240">
        <f>'B5-Capex'!K17</f>
        <v>0</v>
      </c>
      <c r="Q15" s="75">
        <f>'B5-Capex'!L17</f>
        <v>0</v>
      </c>
      <c r="R15" s="76">
        <f>'B5-Capex'!M17</f>
        <v>0</v>
      </c>
      <c r="S15" s="127"/>
    </row>
    <row r="16" spans="1:19" ht="12.75" customHeight="1" x14ac:dyDescent="0.25">
      <c r="A16" s="128" t="str">
        <f>'B5-Capex'!A18</f>
        <v>Vote 11 - [NAME OF VOTE 11]</v>
      </c>
      <c r="B16" s="128"/>
      <c r="C16" s="398"/>
      <c r="D16" s="109"/>
      <c r="E16" s="109"/>
      <c r="F16" s="109"/>
      <c r="G16" s="109"/>
      <c r="H16" s="397"/>
      <c r="I16" s="398"/>
      <c r="J16" s="109"/>
      <c r="K16" s="109"/>
      <c r="L16" s="109"/>
      <c r="M16" s="109"/>
      <c r="N16" s="526">
        <f t="shared" si="2"/>
        <v>0</v>
      </c>
      <c r="O16" s="559"/>
      <c r="P16" s="240">
        <f>'B5-Capex'!K18</f>
        <v>0</v>
      </c>
      <c r="Q16" s="75">
        <f>'B5-Capex'!L18</f>
        <v>0</v>
      </c>
      <c r="R16" s="76">
        <f>'B5-Capex'!M18</f>
        <v>0</v>
      </c>
      <c r="S16" s="127"/>
    </row>
    <row r="17" spans="1:19" ht="12.75" customHeight="1" x14ac:dyDescent="0.25">
      <c r="A17" s="128" t="str">
        <f>'B5-Capex'!A19</f>
        <v>Vote 12 - [NAME OF VOTE 12]</v>
      </c>
      <c r="B17" s="128"/>
      <c r="C17" s="398"/>
      <c r="D17" s="109"/>
      <c r="E17" s="109"/>
      <c r="F17" s="109"/>
      <c r="G17" s="109"/>
      <c r="H17" s="397"/>
      <c r="I17" s="398"/>
      <c r="J17" s="109"/>
      <c r="K17" s="109"/>
      <c r="L17" s="109"/>
      <c r="M17" s="109"/>
      <c r="N17" s="526">
        <f t="shared" si="2"/>
        <v>0</v>
      </c>
      <c r="O17" s="559"/>
      <c r="P17" s="240">
        <f>'B5-Capex'!K19</f>
        <v>0</v>
      </c>
      <c r="Q17" s="75">
        <f>'B5-Capex'!L19</f>
        <v>0</v>
      </c>
      <c r="R17" s="76">
        <f>'B5-Capex'!M19</f>
        <v>0</v>
      </c>
      <c r="S17" s="127"/>
    </row>
    <row r="18" spans="1:19" ht="12.75" customHeight="1" x14ac:dyDescent="0.25">
      <c r="A18" s="128" t="str">
        <f>'B5-Capex'!A20</f>
        <v>Vote 13 - [NAME OF VOTE 13]</v>
      </c>
      <c r="B18" s="128"/>
      <c r="C18" s="398"/>
      <c r="D18" s="109"/>
      <c r="E18" s="109"/>
      <c r="F18" s="109"/>
      <c r="G18" s="109"/>
      <c r="H18" s="397"/>
      <c r="I18" s="398"/>
      <c r="J18" s="109"/>
      <c r="K18" s="109"/>
      <c r="L18" s="109"/>
      <c r="M18" s="109"/>
      <c r="N18" s="526">
        <f t="shared" si="2"/>
        <v>0</v>
      </c>
      <c r="O18" s="559"/>
      <c r="P18" s="240">
        <f>'B5-Capex'!K20</f>
        <v>0</v>
      </c>
      <c r="Q18" s="75">
        <f>'B5-Capex'!L20</f>
        <v>0</v>
      </c>
      <c r="R18" s="76">
        <f>'B5-Capex'!M20</f>
        <v>0</v>
      </c>
      <c r="S18" s="127"/>
    </row>
    <row r="19" spans="1:19" ht="12.75" customHeight="1" x14ac:dyDescent="0.25">
      <c r="A19" s="128" t="str">
        <f>'B5-Capex'!A21</f>
        <v>Vote 14 - [NAME OF VOTE 14]</v>
      </c>
      <c r="B19" s="128"/>
      <c r="C19" s="398"/>
      <c r="D19" s="109"/>
      <c r="E19" s="109"/>
      <c r="F19" s="109"/>
      <c r="G19" s="109"/>
      <c r="H19" s="397"/>
      <c r="I19" s="398"/>
      <c r="J19" s="109"/>
      <c r="K19" s="109"/>
      <c r="L19" s="109"/>
      <c r="M19" s="109"/>
      <c r="N19" s="526">
        <f t="shared" si="2"/>
        <v>0</v>
      </c>
      <c r="O19" s="559"/>
      <c r="P19" s="240">
        <f>'B5-Capex'!K21</f>
        <v>0</v>
      </c>
      <c r="Q19" s="75">
        <f>'B5-Capex'!L21</f>
        <v>0</v>
      </c>
      <c r="R19" s="76">
        <f>'B5-Capex'!M21</f>
        <v>0</v>
      </c>
      <c r="S19" s="127"/>
    </row>
    <row r="20" spans="1:19" ht="12.75" customHeight="1" x14ac:dyDescent="0.25">
      <c r="A20" s="128" t="str">
        <f>'B5-Capex'!A22</f>
        <v>Vote 15 - [NAME OF VOTE 15]</v>
      </c>
      <c r="B20" s="128"/>
      <c r="C20" s="398"/>
      <c r="D20" s="109"/>
      <c r="E20" s="109"/>
      <c r="F20" s="109"/>
      <c r="G20" s="109"/>
      <c r="H20" s="397"/>
      <c r="I20" s="398"/>
      <c r="J20" s="109"/>
      <c r="K20" s="109"/>
      <c r="L20" s="109"/>
      <c r="M20" s="109"/>
      <c r="N20" s="526">
        <f t="shared" si="2"/>
        <v>0</v>
      </c>
      <c r="O20" s="559"/>
      <c r="P20" s="240">
        <f>'B5-Capex'!K22</f>
        <v>0</v>
      </c>
      <c r="Q20" s="75">
        <f>'B5-Capex'!L22</f>
        <v>0</v>
      </c>
      <c r="R20" s="76">
        <f>'B5-Capex'!M22</f>
        <v>0</v>
      </c>
      <c r="S20" s="127"/>
    </row>
    <row r="21" spans="1:19" ht="12.75" customHeight="1" x14ac:dyDescent="0.25">
      <c r="A21" s="769" t="s">
        <v>484</v>
      </c>
      <c r="B21" s="73">
        <v>3</v>
      </c>
      <c r="C21" s="592">
        <f t="shared" ref="C21:R21" si="3">SUM(C6:C20)</f>
        <v>0</v>
      </c>
      <c r="D21" s="593">
        <f t="shared" si="3"/>
        <v>0</v>
      </c>
      <c r="E21" s="593">
        <f t="shared" si="3"/>
        <v>0</v>
      </c>
      <c r="F21" s="593">
        <f t="shared" si="3"/>
        <v>0</v>
      </c>
      <c r="G21" s="593">
        <f t="shared" si="3"/>
        <v>0</v>
      </c>
      <c r="H21" s="594">
        <f t="shared" si="3"/>
        <v>0</v>
      </c>
      <c r="I21" s="595">
        <f t="shared" si="3"/>
        <v>0</v>
      </c>
      <c r="J21" s="593">
        <f t="shared" si="3"/>
        <v>0</v>
      </c>
      <c r="K21" s="593">
        <f t="shared" si="3"/>
        <v>0</v>
      </c>
      <c r="L21" s="593">
        <f t="shared" si="3"/>
        <v>0</v>
      </c>
      <c r="M21" s="594">
        <f t="shared" si="3"/>
        <v>0</v>
      </c>
      <c r="N21" s="596">
        <f t="shared" si="3"/>
        <v>0</v>
      </c>
      <c r="O21" s="597">
        <f t="shared" si="3"/>
        <v>0</v>
      </c>
      <c r="P21" s="598">
        <f t="shared" si="3"/>
        <v>0</v>
      </c>
      <c r="Q21" s="599">
        <f t="shared" si="3"/>
        <v>0</v>
      </c>
      <c r="R21" s="596">
        <f t="shared" si="3"/>
        <v>0</v>
      </c>
      <c r="S21" s="127"/>
    </row>
    <row r="22" spans="1:19" ht="3.75" customHeight="1" x14ac:dyDescent="0.25">
      <c r="A22" s="135"/>
      <c r="B22" s="73"/>
      <c r="C22" s="74"/>
      <c r="D22" s="75"/>
      <c r="E22" s="75"/>
      <c r="F22" s="75"/>
      <c r="G22" s="75"/>
      <c r="H22" s="526"/>
      <c r="I22" s="240"/>
      <c r="J22" s="75"/>
      <c r="K22" s="75"/>
      <c r="L22" s="75"/>
      <c r="M22" s="526"/>
      <c r="N22" s="76">
        <f>SUM(N7:N21)</f>
        <v>0</v>
      </c>
      <c r="O22" s="559">
        <f>SUM(O7:O21)</f>
        <v>0</v>
      </c>
      <c r="P22" s="240">
        <f>SUM(P7:P21)</f>
        <v>0</v>
      </c>
      <c r="Q22" s="75">
        <f>SUM(Q7:Q21)</f>
        <v>0</v>
      </c>
      <c r="R22" s="76">
        <f>SUM(R7:R21)</f>
        <v>0</v>
      </c>
      <c r="S22" s="127"/>
    </row>
    <row r="23" spans="1:19" ht="12.75" customHeight="1" x14ac:dyDescent="0.25">
      <c r="A23" s="72" t="s">
        <v>1244</v>
      </c>
      <c r="B23" s="128"/>
      <c r="C23" s="600"/>
      <c r="D23" s="173"/>
      <c r="E23" s="173"/>
      <c r="F23" s="173"/>
      <c r="G23" s="173"/>
      <c r="H23" s="601"/>
      <c r="I23" s="600"/>
      <c r="J23" s="173"/>
      <c r="K23" s="173"/>
      <c r="L23" s="173"/>
      <c r="M23" s="173"/>
      <c r="N23" s="474"/>
      <c r="O23" s="559"/>
      <c r="P23" s="240"/>
      <c r="Q23" s="75"/>
      <c r="R23" s="76"/>
      <c r="S23" s="127"/>
    </row>
    <row r="24" spans="1:19" ht="12.75" customHeight="1" x14ac:dyDescent="0.25">
      <c r="A24" s="128" t="str">
        <f t="shared" ref="A24:A38" si="4">A6</f>
        <v>Vote 1 - EXECUTIVE AND COUNCIL</v>
      </c>
      <c r="B24" s="128"/>
      <c r="C24" s="398"/>
      <c r="D24" s="109"/>
      <c r="E24" s="109"/>
      <c r="F24" s="109"/>
      <c r="G24" s="109"/>
      <c r="H24" s="397"/>
      <c r="I24" s="398"/>
      <c r="J24" s="109"/>
      <c r="K24" s="109"/>
      <c r="L24" s="109"/>
      <c r="M24" s="109"/>
      <c r="N24" s="526">
        <f t="shared" ref="N24:N38" si="5">P24-SUM(C24:M24)</f>
        <v>0</v>
      </c>
      <c r="O24" s="559"/>
      <c r="P24" s="240">
        <f>'B5-Capex'!K26</f>
        <v>0</v>
      </c>
      <c r="Q24" s="75">
        <f>'B5-Capex'!L26</f>
        <v>0</v>
      </c>
      <c r="R24" s="76">
        <f>'B5-Capex'!M26</f>
        <v>0</v>
      </c>
      <c r="S24" s="127"/>
    </row>
    <row r="25" spans="1:19" ht="12.75" customHeight="1" x14ac:dyDescent="0.25">
      <c r="A25" s="128" t="str">
        <f t="shared" si="4"/>
        <v>Vote 2 - BUDGET AND TREASURY</v>
      </c>
      <c r="B25" s="128"/>
      <c r="C25" s="398"/>
      <c r="D25" s="109"/>
      <c r="E25" s="109"/>
      <c r="F25" s="109"/>
      <c r="G25" s="109"/>
      <c r="H25" s="397"/>
      <c r="I25" s="398"/>
      <c r="J25" s="109"/>
      <c r="K25" s="109"/>
      <c r="L25" s="109"/>
      <c r="M25" s="109"/>
      <c r="N25" s="526">
        <f t="shared" si="5"/>
        <v>0</v>
      </c>
      <c r="O25" s="559"/>
      <c r="P25" s="240">
        <f>'B5-Capex'!K27</f>
        <v>0</v>
      </c>
      <c r="Q25" s="75">
        <f>'B5-Capex'!L27</f>
        <v>0</v>
      </c>
      <c r="R25" s="76">
        <f>'B5-Capex'!M27</f>
        <v>0</v>
      </c>
      <c r="S25" s="127"/>
    </row>
    <row r="26" spans="1:19" ht="12.75" customHeight="1" x14ac:dyDescent="0.25">
      <c r="A26" s="128" t="str">
        <f t="shared" si="4"/>
        <v>Vote 3 - CORPORATE SERVICES</v>
      </c>
      <c r="B26" s="128"/>
      <c r="C26" s="398"/>
      <c r="D26" s="109"/>
      <c r="E26" s="109"/>
      <c r="F26" s="109"/>
      <c r="G26" s="109">
        <v>3566.52</v>
      </c>
      <c r="H26" s="397">
        <v>24041.599999999999</v>
      </c>
      <c r="I26" s="398"/>
      <c r="J26" s="109"/>
      <c r="K26" s="109">
        <v>302000</v>
      </c>
      <c r="L26" s="109"/>
      <c r="M26" s="109"/>
      <c r="N26" s="526">
        <f t="shared" si="5"/>
        <v>391.88000000000466</v>
      </c>
      <c r="O26" s="559"/>
      <c r="P26" s="240">
        <f>'B5-Capex'!K28</f>
        <v>330000</v>
      </c>
      <c r="Q26" s="75">
        <f>'B5-Capex'!L28</f>
        <v>0</v>
      </c>
      <c r="R26" s="76">
        <f>'B5-Capex'!M28</f>
        <v>0</v>
      </c>
      <c r="S26" s="127"/>
    </row>
    <row r="27" spans="1:19" ht="12.75" customHeight="1" x14ac:dyDescent="0.25">
      <c r="A27" s="128" t="str">
        <f t="shared" si="4"/>
        <v>Vote 4 - TECHNICAL SERVICES</v>
      </c>
      <c r="B27" s="128"/>
      <c r="C27" s="398"/>
      <c r="D27" s="109"/>
      <c r="E27" s="109"/>
      <c r="F27" s="109"/>
      <c r="G27" s="109"/>
      <c r="H27" s="397"/>
      <c r="I27" s="398"/>
      <c r="J27" s="109"/>
      <c r="K27" s="109"/>
      <c r="L27" s="109"/>
      <c r="M27" s="109"/>
      <c r="N27" s="526">
        <f t="shared" si="5"/>
        <v>0</v>
      </c>
      <c r="O27" s="559"/>
      <c r="P27" s="240">
        <f>'B5-Capex'!K29</f>
        <v>0</v>
      </c>
      <c r="Q27" s="75">
        <f>'B5-Capex'!L29</f>
        <v>0</v>
      </c>
      <c r="R27" s="76">
        <f>'B5-Capex'!M29</f>
        <v>0</v>
      </c>
      <c r="S27" s="127"/>
    </row>
    <row r="28" spans="1:19" ht="12.75" customHeight="1" x14ac:dyDescent="0.25">
      <c r="A28" s="128" t="str">
        <f t="shared" si="4"/>
        <v>Vote 5 - [NAME OF VOTE 5]</v>
      </c>
      <c r="B28" s="128"/>
      <c r="C28" s="398"/>
      <c r="D28" s="109"/>
      <c r="E28" s="109"/>
      <c r="F28" s="109"/>
      <c r="G28" s="109"/>
      <c r="H28" s="397"/>
      <c r="I28" s="398"/>
      <c r="J28" s="109"/>
      <c r="K28" s="109"/>
      <c r="L28" s="109"/>
      <c r="M28" s="109"/>
      <c r="N28" s="526">
        <f t="shared" si="5"/>
        <v>0</v>
      </c>
      <c r="O28" s="559"/>
      <c r="P28" s="240">
        <f>'B5-Capex'!K30</f>
        <v>0</v>
      </c>
      <c r="Q28" s="75">
        <f>'B5-Capex'!L30</f>
        <v>0</v>
      </c>
      <c r="R28" s="76">
        <f>'B5-Capex'!M30</f>
        <v>0</v>
      </c>
      <c r="S28" s="127"/>
    </row>
    <row r="29" spans="1:19" ht="12.75" customHeight="1" x14ac:dyDescent="0.25">
      <c r="A29" s="128" t="str">
        <f t="shared" si="4"/>
        <v>Vote 6 - [NAME OF VOTE 6]</v>
      </c>
      <c r="B29" s="128"/>
      <c r="C29" s="398"/>
      <c r="D29" s="109"/>
      <c r="E29" s="109"/>
      <c r="F29" s="109"/>
      <c r="G29" s="109"/>
      <c r="H29" s="397"/>
      <c r="I29" s="398"/>
      <c r="J29" s="109"/>
      <c r="K29" s="109"/>
      <c r="L29" s="109"/>
      <c r="M29" s="109"/>
      <c r="N29" s="526">
        <f t="shared" si="5"/>
        <v>0</v>
      </c>
      <c r="O29" s="559"/>
      <c r="P29" s="240">
        <f>'B5-Capex'!K31</f>
        <v>0</v>
      </c>
      <c r="Q29" s="75">
        <f>'B5-Capex'!L31</f>
        <v>0</v>
      </c>
      <c r="R29" s="76">
        <f>'B5-Capex'!M31</f>
        <v>0</v>
      </c>
      <c r="S29" s="127"/>
    </row>
    <row r="30" spans="1:19" ht="12.75" customHeight="1" x14ac:dyDescent="0.25">
      <c r="A30" s="128" t="str">
        <f t="shared" si="4"/>
        <v>Vote 7 - [NAME OF VOTE 7]</v>
      </c>
      <c r="B30" s="128"/>
      <c r="C30" s="398"/>
      <c r="D30" s="109"/>
      <c r="E30" s="109"/>
      <c r="F30" s="109"/>
      <c r="G30" s="109"/>
      <c r="H30" s="397"/>
      <c r="I30" s="398"/>
      <c r="J30" s="109"/>
      <c r="K30" s="109"/>
      <c r="L30" s="109"/>
      <c r="M30" s="109"/>
      <c r="N30" s="526">
        <f t="shared" si="5"/>
        <v>0</v>
      </c>
      <c r="O30" s="559"/>
      <c r="P30" s="240">
        <f>'B5-Capex'!K32</f>
        <v>0</v>
      </c>
      <c r="Q30" s="75">
        <f>'B5-Capex'!L32</f>
        <v>0</v>
      </c>
      <c r="R30" s="76">
        <f>'B5-Capex'!M32</f>
        <v>0</v>
      </c>
      <c r="S30" s="127"/>
    </row>
    <row r="31" spans="1:19" ht="12.75" customHeight="1" x14ac:dyDescent="0.25">
      <c r="A31" s="128" t="str">
        <f t="shared" si="4"/>
        <v>Vote 8 - [NAME OF VOTE 8]</v>
      </c>
      <c r="B31" s="128"/>
      <c r="C31" s="398"/>
      <c r="D31" s="109"/>
      <c r="E31" s="109"/>
      <c r="F31" s="109"/>
      <c r="G31" s="109"/>
      <c r="H31" s="397"/>
      <c r="I31" s="398"/>
      <c r="J31" s="109"/>
      <c r="K31" s="109"/>
      <c r="L31" s="109"/>
      <c r="M31" s="109"/>
      <c r="N31" s="526">
        <f t="shared" si="5"/>
        <v>0</v>
      </c>
      <c r="O31" s="559"/>
      <c r="P31" s="240">
        <f>'B5-Capex'!K33</f>
        <v>0</v>
      </c>
      <c r="Q31" s="75">
        <f>'B5-Capex'!L33</f>
        <v>0</v>
      </c>
      <c r="R31" s="76">
        <f>'B5-Capex'!M33</f>
        <v>0</v>
      </c>
      <c r="S31" s="127"/>
    </row>
    <row r="32" spans="1:19" ht="12.75" customHeight="1" x14ac:dyDescent="0.25">
      <c r="A32" s="128" t="str">
        <f t="shared" si="4"/>
        <v>Vote 9 - [NAME OF VOTE 9]</v>
      </c>
      <c r="B32" s="128"/>
      <c r="C32" s="398"/>
      <c r="D32" s="109"/>
      <c r="E32" s="109"/>
      <c r="F32" s="109"/>
      <c r="G32" s="109"/>
      <c r="H32" s="397"/>
      <c r="I32" s="398"/>
      <c r="J32" s="109"/>
      <c r="K32" s="109"/>
      <c r="L32" s="109"/>
      <c r="M32" s="109"/>
      <c r="N32" s="526">
        <f t="shared" si="5"/>
        <v>0</v>
      </c>
      <c r="O32" s="559"/>
      <c r="P32" s="240">
        <f>'B5-Capex'!K34</f>
        <v>0</v>
      </c>
      <c r="Q32" s="75">
        <f>'B5-Capex'!L34</f>
        <v>0</v>
      </c>
      <c r="R32" s="76">
        <f>'B5-Capex'!M34</f>
        <v>0</v>
      </c>
      <c r="S32" s="127"/>
    </row>
    <row r="33" spans="1:20" ht="12.75" customHeight="1" x14ac:dyDescent="0.25">
      <c r="A33" s="128" t="str">
        <f t="shared" si="4"/>
        <v>Vote 10 - [NAME OF VOTE 10]</v>
      </c>
      <c r="B33" s="128"/>
      <c r="C33" s="398"/>
      <c r="D33" s="109"/>
      <c r="E33" s="109"/>
      <c r="F33" s="109"/>
      <c r="G33" s="109"/>
      <c r="H33" s="397"/>
      <c r="I33" s="398"/>
      <c r="J33" s="109"/>
      <c r="K33" s="109"/>
      <c r="L33" s="109"/>
      <c r="M33" s="109"/>
      <c r="N33" s="526">
        <f t="shared" si="5"/>
        <v>0</v>
      </c>
      <c r="O33" s="559"/>
      <c r="P33" s="240">
        <f>'B5-Capex'!K35</f>
        <v>0</v>
      </c>
      <c r="Q33" s="75">
        <f>'B5-Capex'!L35</f>
        <v>0</v>
      </c>
      <c r="R33" s="76">
        <f>'B5-Capex'!M35</f>
        <v>0</v>
      </c>
      <c r="S33" s="127"/>
    </row>
    <row r="34" spans="1:20" ht="12.75" customHeight="1" x14ac:dyDescent="0.25">
      <c r="A34" s="128" t="str">
        <f t="shared" si="4"/>
        <v>Vote 11 - [NAME OF VOTE 11]</v>
      </c>
      <c r="B34" s="128"/>
      <c r="C34" s="398"/>
      <c r="D34" s="109"/>
      <c r="E34" s="109"/>
      <c r="F34" s="109"/>
      <c r="G34" s="109"/>
      <c r="H34" s="397"/>
      <c r="I34" s="398"/>
      <c r="J34" s="109"/>
      <c r="K34" s="109"/>
      <c r="L34" s="109"/>
      <c r="M34" s="109"/>
      <c r="N34" s="526">
        <f t="shared" si="5"/>
        <v>0</v>
      </c>
      <c r="O34" s="559"/>
      <c r="P34" s="240">
        <f>'B5-Capex'!K36</f>
        <v>0</v>
      </c>
      <c r="Q34" s="75">
        <f>'B5-Capex'!L36</f>
        <v>0</v>
      </c>
      <c r="R34" s="76">
        <f>'B5-Capex'!M36</f>
        <v>0</v>
      </c>
      <c r="S34" s="127"/>
    </row>
    <row r="35" spans="1:20" ht="12.75" customHeight="1" x14ac:dyDescent="0.25">
      <c r="A35" s="128" t="str">
        <f t="shared" si="4"/>
        <v>Vote 12 - [NAME OF VOTE 12]</v>
      </c>
      <c r="B35" s="128"/>
      <c r="C35" s="398"/>
      <c r="D35" s="109"/>
      <c r="E35" s="109"/>
      <c r="F35" s="109"/>
      <c r="G35" s="109"/>
      <c r="H35" s="397"/>
      <c r="I35" s="398"/>
      <c r="J35" s="109"/>
      <c r="K35" s="109"/>
      <c r="L35" s="109"/>
      <c r="M35" s="109"/>
      <c r="N35" s="526">
        <f t="shared" si="5"/>
        <v>0</v>
      </c>
      <c r="O35" s="559"/>
      <c r="P35" s="240">
        <f>'B5-Capex'!K37</f>
        <v>0</v>
      </c>
      <c r="Q35" s="75">
        <f>'B5-Capex'!L37</f>
        <v>0</v>
      </c>
      <c r="R35" s="76">
        <f>'B5-Capex'!M37</f>
        <v>0</v>
      </c>
      <c r="S35" s="127"/>
    </row>
    <row r="36" spans="1:20" ht="12.75" customHeight="1" x14ac:dyDescent="0.25">
      <c r="A36" s="128" t="str">
        <f t="shared" si="4"/>
        <v>Vote 13 - [NAME OF VOTE 13]</v>
      </c>
      <c r="B36" s="128"/>
      <c r="C36" s="398"/>
      <c r="D36" s="109"/>
      <c r="E36" s="109"/>
      <c r="F36" s="109"/>
      <c r="G36" s="109"/>
      <c r="H36" s="397"/>
      <c r="I36" s="398"/>
      <c r="J36" s="109"/>
      <c r="K36" s="109"/>
      <c r="L36" s="109"/>
      <c r="M36" s="109"/>
      <c r="N36" s="526">
        <f t="shared" si="5"/>
        <v>0</v>
      </c>
      <c r="O36" s="559"/>
      <c r="P36" s="240">
        <f>'B5-Capex'!K38</f>
        <v>0</v>
      </c>
      <c r="Q36" s="75">
        <f>'B5-Capex'!L38</f>
        <v>0</v>
      </c>
      <c r="R36" s="76">
        <f>'B5-Capex'!M38</f>
        <v>0</v>
      </c>
      <c r="S36" s="127"/>
    </row>
    <row r="37" spans="1:20" ht="12.75" customHeight="1" x14ac:dyDescent="0.25">
      <c r="A37" s="128" t="str">
        <f t="shared" si="4"/>
        <v>Vote 14 - [NAME OF VOTE 14]</v>
      </c>
      <c r="B37" s="128"/>
      <c r="C37" s="398"/>
      <c r="D37" s="109"/>
      <c r="E37" s="109"/>
      <c r="F37" s="109"/>
      <c r="G37" s="109"/>
      <c r="H37" s="397"/>
      <c r="I37" s="398"/>
      <c r="J37" s="109"/>
      <c r="K37" s="109"/>
      <c r="L37" s="109"/>
      <c r="M37" s="109"/>
      <c r="N37" s="526">
        <f t="shared" si="5"/>
        <v>0</v>
      </c>
      <c r="O37" s="559"/>
      <c r="P37" s="240">
        <f>'B5-Capex'!K39</f>
        <v>0</v>
      </c>
      <c r="Q37" s="75">
        <f>'B5-Capex'!L39</f>
        <v>0</v>
      </c>
      <c r="R37" s="76">
        <f>'B5-Capex'!M39</f>
        <v>0</v>
      </c>
      <c r="S37" s="127"/>
    </row>
    <row r="38" spans="1:20" ht="12.75" customHeight="1" x14ac:dyDescent="0.25">
      <c r="A38" s="128" t="str">
        <f t="shared" si="4"/>
        <v>Vote 15 - [NAME OF VOTE 15]</v>
      </c>
      <c r="B38" s="128"/>
      <c r="C38" s="398"/>
      <c r="D38" s="109"/>
      <c r="E38" s="109"/>
      <c r="F38" s="109"/>
      <c r="G38" s="109"/>
      <c r="H38" s="397"/>
      <c r="I38" s="398"/>
      <c r="J38" s="109"/>
      <c r="K38" s="109"/>
      <c r="L38" s="109"/>
      <c r="M38" s="109"/>
      <c r="N38" s="526">
        <f t="shared" si="5"/>
        <v>0</v>
      </c>
      <c r="O38" s="559"/>
      <c r="P38" s="240">
        <f>'B5-Capex'!K40</f>
        <v>0</v>
      </c>
      <c r="Q38" s="75">
        <f>'B5-Capex'!L40</f>
        <v>0</v>
      </c>
      <c r="R38" s="76">
        <f>'B5-Capex'!M40</f>
        <v>0</v>
      </c>
      <c r="S38" s="127"/>
    </row>
    <row r="39" spans="1:20" ht="12.75" customHeight="1" x14ac:dyDescent="0.25">
      <c r="A39" s="161" t="s">
        <v>711</v>
      </c>
      <c r="B39" s="73">
        <v>3</v>
      </c>
      <c r="C39" s="592">
        <f>SUM(C24:C38)</f>
        <v>0</v>
      </c>
      <c r="D39" s="593">
        <f t="shared" ref="D39:R39" si="6">SUM(D24:D38)</f>
        <v>0</v>
      </c>
      <c r="E39" s="593">
        <f t="shared" si="6"/>
        <v>0</v>
      </c>
      <c r="F39" s="593">
        <f t="shared" si="6"/>
        <v>0</v>
      </c>
      <c r="G39" s="593">
        <f t="shared" si="6"/>
        <v>3566.52</v>
      </c>
      <c r="H39" s="594">
        <f t="shared" si="6"/>
        <v>24041.599999999999</v>
      </c>
      <c r="I39" s="595">
        <f t="shared" si="6"/>
        <v>0</v>
      </c>
      <c r="J39" s="593">
        <f t="shared" si="6"/>
        <v>0</v>
      </c>
      <c r="K39" s="593">
        <f t="shared" si="6"/>
        <v>302000</v>
      </c>
      <c r="L39" s="593">
        <f t="shared" si="6"/>
        <v>0</v>
      </c>
      <c r="M39" s="594">
        <f t="shared" si="6"/>
        <v>0</v>
      </c>
      <c r="N39" s="596">
        <f t="shared" si="6"/>
        <v>391.88000000000466</v>
      </c>
      <c r="O39" s="597">
        <f t="shared" si="6"/>
        <v>0</v>
      </c>
      <c r="P39" s="598">
        <f t="shared" si="6"/>
        <v>330000</v>
      </c>
      <c r="Q39" s="599">
        <f t="shared" si="6"/>
        <v>0</v>
      </c>
      <c r="R39" s="596">
        <f t="shared" si="6"/>
        <v>0</v>
      </c>
      <c r="S39" s="127"/>
    </row>
    <row r="40" spans="1:20" ht="12.75" customHeight="1" x14ac:dyDescent="0.25">
      <c r="A40" s="602" t="s">
        <v>485</v>
      </c>
      <c r="B40" s="603">
        <v>2</v>
      </c>
      <c r="C40" s="115">
        <f>C21+C39</f>
        <v>0</v>
      </c>
      <c r="D40" s="116">
        <f t="shared" ref="D40:R40" si="7">D21+D39</f>
        <v>0</v>
      </c>
      <c r="E40" s="116">
        <f t="shared" si="7"/>
        <v>0</v>
      </c>
      <c r="F40" s="116">
        <f t="shared" si="7"/>
        <v>0</v>
      </c>
      <c r="G40" s="116">
        <f t="shared" si="7"/>
        <v>3566.52</v>
      </c>
      <c r="H40" s="541">
        <f t="shared" si="7"/>
        <v>24041.599999999999</v>
      </c>
      <c r="I40" s="115">
        <f t="shared" si="7"/>
        <v>0</v>
      </c>
      <c r="J40" s="116">
        <f t="shared" si="7"/>
        <v>0</v>
      </c>
      <c r="K40" s="116">
        <f t="shared" si="7"/>
        <v>302000</v>
      </c>
      <c r="L40" s="116">
        <f t="shared" si="7"/>
        <v>0</v>
      </c>
      <c r="M40" s="116">
        <f t="shared" si="7"/>
        <v>0</v>
      </c>
      <c r="N40" s="541">
        <f t="shared" si="7"/>
        <v>391.88000000000466</v>
      </c>
      <c r="O40" s="562">
        <f t="shared" si="7"/>
        <v>0</v>
      </c>
      <c r="P40" s="115">
        <f t="shared" si="7"/>
        <v>330000</v>
      </c>
      <c r="Q40" s="116">
        <f t="shared" si="7"/>
        <v>0</v>
      </c>
      <c r="R40" s="117">
        <f t="shared" si="7"/>
        <v>0</v>
      </c>
      <c r="S40" s="127"/>
    </row>
    <row r="41" spans="1:20" ht="12.75" customHeight="1" x14ac:dyDescent="0.25">
      <c r="A41" s="604" t="str">
        <f>head27a</f>
        <v>References</v>
      </c>
      <c r="B41" s="605"/>
      <c r="C41" s="564"/>
      <c r="D41" s="564"/>
      <c r="E41" s="564"/>
      <c r="F41" s="564"/>
      <c r="G41" s="564"/>
      <c r="H41" s="564"/>
      <c r="I41" s="564"/>
      <c r="J41" s="564"/>
      <c r="K41" s="564"/>
      <c r="L41" s="564"/>
      <c r="M41" s="564"/>
      <c r="N41" s="564"/>
      <c r="O41" s="564"/>
      <c r="P41" s="564"/>
      <c r="Q41" s="564"/>
      <c r="R41" s="347"/>
      <c r="S41" s="127"/>
      <c r="T41" s="127"/>
    </row>
    <row r="42" spans="1:20" ht="12.75" customHeight="1" x14ac:dyDescent="0.25">
      <c r="A42" s="99" t="s">
        <v>486</v>
      </c>
      <c r="B42" s="48"/>
      <c r="C42" s="564"/>
      <c r="D42" s="564"/>
      <c r="E42" s="564"/>
      <c r="F42" s="564"/>
      <c r="G42" s="564"/>
      <c r="H42" s="564"/>
      <c r="I42" s="564"/>
      <c r="J42" s="564"/>
      <c r="K42" s="564"/>
      <c r="L42" s="564"/>
      <c r="M42" s="564"/>
      <c r="N42" s="564"/>
      <c r="O42" s="564"/>
      <c r="P42" s="564"/>
      <c r="Q42" s="564"/>
      <c r="R42" s="347"/>
      <c r="S42" s="127"/>
      <c r="T42" s="127"/>
    </row>
    <row r="43" spans="1:20" ht="12.75" customHeight="1" x14ac:dyDescent="0.25">
      <c r="A43" s="99" t="s">
        <v>487</v>
      </c>
      <c r="B43" s="48"/>
      <c r="C43" s="48"/>
      <c r="D43" s="48"/>
      <c r="E43" s="48"/>
      <c r="F43" s="48"/>
      <c r="G43" s="48"/>
      <c r="H43" s="48"/>
      <c r="I43" s="48"/>
      <c r="J43" s="48"/>
      <c r="K43" s="48"/>
      <c r="L43" s="48"/>
      <c r="M43" s="48"/>
      <c r="N43" s="48"/>
      <c r="O43" s="48"/>
      <c r="P43" s="48"/>
      <c r="Q43" s="48"/>
      <c r="R43" s="48"/>
    </row>
    <row r="44" spans="1:20" ht="12.75" customHeight="1" x14ac:dyDescent="0.25">
      <c r="A44" s="48"/>
      <c r="B44" s="48"/>
      <c r="C44" s="48"/>
      <c r="D44" s="48"/>
      <c r="E44" s="48"/>
      <c r="F44" s="48"/>
      <c r="G44" s="48"/>
      <c r="H44" s="48"/>
      <c r="I44" s="48"/>
      <c r="J44" s="48"/>
      <c r="K44" s="48"/>
      <c r="L44" s="48"/>
      <c r="M44" s="48"/>
      <c r="N44" s="48"/>
      <c r="O44" s="48"/>
      <c r="P44" s="48"/>
      <c r="Q44" s="48"/>
      <c r="R44" s="48"/>
    </row>
    <row r="45" spans="1:20" x14ac:dyDescent="0.25">
      <c r="A45" s="317" t="s">
        <v>5</v>
      </c>
      <c r="B45" s="317"/>
      <c r="O45" s="167">
        <f>O40-'B5-Capex'!J42</f>
        <v>0</v>
      </c>
      <c r="P45" s="349">
        <f>P40-'B5-Capex'!K42</f>
        <v>0</v>
      </c>
      <c r="Q45" s="349">
        <f>Q40-'B5-Capex'!L42</f>
        <v>0</v>
      </c>
      <c r="R45" s="349">
        <f>R40-'B5-Capex'!M42</f>
        <v>0</v>
      </c>
    </row>
    <row r="56" spans="2:2" x14ac:dyDescent="0.25">
      <c r="B56" s="127"/>
    </row>
  </sheetData>
  <sheetProtection sheet="1" objects="1" scenarios="1"/>
  <mergeCells count="2">
    <mergeCell ref="A2:A3"/>
    <mergeCell ref="B2:B3"/>
  </mergeCells>
  <phoneticPr fontId="3" type="noConversion"/>
  <printOptions horizontalCentered="1"/>
  <pageMargins left="0.34" right="0.2" top="0.78" bottom="0.78" header="0.51181102362204722" footer="0.51181102362204722"/>
  <pageSetup paperSize="9" scale="88"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7">
    <tabColor indexed="42"/>
    <pageSetUpPr fitToPage="1"/>
  </sheetPr>
  <dimension ref="A1:T56"/>
  <sheetViews>
    <sheetView showGridLines="0" workbookViewId="0">
      <pane xSplit="2" ySplit="4" topLeftCell="C5" activePane="bottomRight" state="frozen"/>
      <selection activeCell="M17" sqref="M17:M63"/>
      <selection pane="topRight" activeCell="M17" sqref="M17:M63"/>
      <selection pane="bottomLeft" activeCell="M17" sqref="M17:M63"/>
      <selection pane="bottomRight" activeCell="K10" sqref="K10"/>
    </sheetView>
  </sheetViews>
  <sheetFormatPr defaultRowHeight="12.75" x14ac:dyDescent="0.25"/>
  <cols>
    <col min="1" max="1" width="30.5703125" style="5" customWidth="1"/>
    <col min="2" max="2" width="3.140625" style="5" customWidth="1"/>
    <col min="3" max="18" width="8.7109375" style="5" customWidth="1"/>
    <col min="19" max="16384" width="9.140625" style="5"/>
  </cols>
  <sheetData>
    <row r="1" spans="1:18" ht="13.5" x14ac:dyDescent="0.25">
      <c r="A1" s="57" t="str">
        <f>muni&amp;" - "&amp;ADJB17&amp;" - "&amp;Date</f>
        <v>Choose name from list - Supporting Table SB17 Adjustments Budget - monthly capital expenditure (standard classification) - 23/01/2014</v>
      </c>
      <c r="B1" s="57"/>
      <c r="D1" s="58"/>
    </row>
    <row r="2" spans="1:18" ht="25.5" x14ac:dyDescent="0.25">
      <c r="A2" s="1216" t="str">
        <f>desc</f>
        <v>Description</v>
      </c>
      <c r="B2" s="1213" t="str">
        <f>head27</f>
        <v>Ref</v>
      </c>
      <c r="C2" s="1210" t="str">
        <f>Head2</f>
        <v>Budget Year 2013/14</v>
      </c>
      <c r="D2" s="1211"/>
      <c r="E2" s="1211"/>
      <c r="F2" s="1211"/>
      <c r="G2" s="1211"/>
      <c r="H2" s="1211"/>
      <c r="I2" s="1211"/>
      <c r="J2" s="1211"/>
      <c r="K2" s="1211"/>
      <c r="L2" s="1211"/>
      <c r="M2" s="1211"/>
      <c r="N2" s="1253"/>
      <c r="O2" s="606" t="str">
        <f>Head3a</f>
        <v>Medium Term Revenue and Expenditure Framework</v>
      </c>
      <c r="P2" s="466"/>
      <c r="Q2" s="170"/>
    </row>
    <row r="3" spans="1:18" ht="38.25" x14ac:dyDescent="0.25">
      <c r="A3" s="1217"/>
      <c r="B3" s="1214"/>
      <c r="C3" s="468" t="s">
        <v>230</v>
      </c>
      <c r="D3" s="326" t="s">
        <v>231</v>
      </c>
      <c r="E3" s="326" t="s">
        <v>232</v>
      </c>
      <c r="F3" s="326" t="s">
        <v>233</v>
      </c>
      <c r="G3" s="326" t="s">
        <v>234</v>
      </c>
      <c r="H3" s="327" t="s">
        <v>235</v>
      </c>
      <c r="I3" s="550" t="s">
        <v>236</v>
      </c>
      <c r="J3" s="551" t="s">
        <v>237</v>
      </c>
      <c r="K3" s="326" t="s">
        <v>238</v>
      </c>
      <c r="L3" s="326" t="s">
        <v>239</v>
      </c>
      <c r="M3" s="552" t="s">
        <v>240</v>
      </c>
      <c r="N3" s="551" t="s">
        <v>241</v>
      </c>
      <c r="O3" s="550" t="str">
        <f>Head9</f>
        <v>Budget Year 2013/14</v>
      </c>
      <c r="P3" s="551" t="str">
        <f>Head10</f>
        <v>Budget Year +1 2014/15</v>
      </c>
      <c r="Q3" s="328" t="str">
        <f>Head11</f>
        <v>Budget Year +2 2015/16</v>
      </c>
    </row>
    <row r="4" spans="1:18" ht="25.5" x14ac:dyDescent="0.25">
      <c r="A4" s="581" t="s">
        <v>637</v>
      </c>
      <c r="B4" s="104"/>
      <c r="C4" s="823" t="str">
        <f t="shared" ref="C4:H4" si="0">Head5A</f>
        <v>Outcome</v>
      </c>
      <c r="D4" s="824" t="str">
        <f t="shared" si="0"/>
        <v>Outcome</v>
      </c>
      <c r="E4" s="824" t="str">
        <f t="shared" si="0"/>
        <v>Outcome</v>
      </c>
      <c r="F4" s="824" t="str">
        <f t="shared" si="0"/>
        <v>Outcome</v>
      </c>
      <c r="G4" s="824" t="str">
        <f t="shared" si="0"/>
        <v>Outcome</v>
      </c>
      <c r="H4" s="825" t="str">
        <f t="shared" si="0"/>
        <v>Outcome</v>
      </c>
      <c r="I4" s="823" t="str">
        <f t="shared" ref="I4:Q4" si="1">Head7</f>
        <v>Adjusted Budget</v>
      </c>
      <c r="J4" s="825" t="str">
        <f t="shared" si="1"/>
        <v>Adjusted Budget</v>
      </c>
      <c r="K4" s="824" t="str">
        <f t="shared" si="1"/>
        <v>Adjusted Budget</v>
      </c>
      <c r="L4" s="824" t="str">
        <f t="shared" si="1"/>
        <v>Adjusted Budget</v>
      </c>
      <c r="M4" s="824" t="str">
        <f t="shared" si="1"/>
        <v>Adjusted Budget</v>
      </c>
      <c r="N4" s="825" t="str">
        <f t="shared" si="1"/>
        <v>Adjusted Budget</v>
      </c>
      <c r="O4" s="556" t="str">
        <f t="shared" si="1"/>
        <v>Adjusted Budget</v>
      </c>
      <c r="P4" s="557" t="str">
        <f t="shared" si="1"/>
        <v>Adjusted Budget</v>
      </c>
      <c r="Q4" s="558" t="str">
        <f t="shared" si="1"/>
        <v>Adjusted Budget</v>
      </c>
    </row>
    <row r="5" spans="1:18" ht="12.75" customHeight="1" x14ac:dyDescent="0.25">
      <c r="A5" s="525" t="s">
        <v>712</v>
      </c>
      <c r="B5" s="128"/>
      <c r="C5" s="240"/>
      <c r="D5" s="75"/>
      <c r="E5" s="75"/>
      <c r="F5" s="75"/>
      <c r="G5" s="75"/>
      <c r="H5" s="526"/>
      <c r="I5" s="240"/>
      <c r="J5" s="75"/>
      <c r="K5" s="75"/>
      <c r="L5" s="75"/>
      <c r="M5" s="75"/>
      <c r="N5" s="526"/>
      <c r="O5" s="240"/>
      <c r="P5" s="75"/>
      <c r="Q5" s="76"/>
      <c r="R5" s="127"/>
    </row>
    <row r="6" spans="1:18" ht="12.75" customHeight="1" x14ac:dyDescent="0.25">
      <c r="A6" s="107" t="str">
        <f>'B2-FinPerf SC'!A7</f>
        <v>Governance and administration</v>
      </c>
      <c r="B6" s="128"/>
      <c r="C6" s="930">
        <f t="shared" ref="C6:M6" si="2">SUM(C7:C9)</f>
        <v>0</v>
      </c>
      <c r="D6" s="931">
        <f t="shared" si="2"/>
        <v>0</v>
      </c>
      <c r="E6" s="931">
        <f t="shared" si="2"/>
        <v>0</v>
      </c>
      <c r="F6" s="931">
        <f t="shared" si="2"/>
        <v>0</v>
      </c>
      <c r="G6" s="931">
        <f t="shared" si="2"/>
        <v>3566.52</v>
      </c>
      <c r="H6" s="932">
        <f t="shared" si="2"/>
        <v>24041.599999999999</v>
      </c>
      <c r="I6" s="930">
        <f t="shared" si="2"/>
        <v>0</v>
      </c>
      <c r="J6" s="931">
        <f t="shared" si="2"/>
        <v>0</v>
      </c>
      <c r="K6" s="931">
        <f t="shared" si="2"/>
        <v>302000</v>
      </c>
      <c r="L6" s="931">
        <f t="shared" si="2"/>
        <v>0</v>
      </c>
      <c r="M6" s="931">
        <f t="shared" si="2"/>
        <v>0</v>
      </c>
      <c r="N6" s="933">
        <f t="shared" ref="N6:N25" si="3">O6-SUM(C6:M6)</f>
        <v>391.88000000000466</v>
      </c>
      <c r="O6" s="790">
        <f>'B5-Capex'!K45</f>
        <v>330000</v>
      </c>
      <c r="P6" s="791">
        <f>'B5-Capex'!L45</f>
        <v>0</v>
      </c>
      <c r="Q6" s="793">
        <f>'B5-Capex'!M45</f>
        <v>0</v>
      </c>
      <c r="R6" s="127"/>
    </row>
    <row r="7" spans="1:18" ht="12.75" customHeight="1" x14ac:dyDescent="0.25">
      <c r="A7" s="108" t="str">
        <f>'B2-FinPerf SC'!A8</f>
        <v>Executive and council</v>
      </c>
      <c r="B7" s="128"/>
      <c r="C7" s="109"/>
      <c r="D7" s="109"/>
      <c r="E7" s="109"/>
      <c r="F7" s="109"/>
      <c r="G7" s="109"/>
      <c r="H7" s="397"/>
      <c r="I7" s="398"/>
      <c r="J7" s="109"/>
      <c r="K7" s="109"/>
      <c r="L7" s="109"/>
      <c r="M7" s="109"/>
      <c r="N7" s="526">
        <f t="shared" si="3"/>
        <v>0</v>
      </c>
      <c r="O7" s="240">
        <f>'B5-Capex'!K46</f>
        <v>0</v>
      </c>
      <c r="P7" s="75">
        <f>'B5-Capex'!L46</f>
        <v>0</v>
      </c>
      <c r="Q7" s="76">
        <f>'B5-Capex'!M46</f>
        <v>0</v>
      </c>
      <c r="R7" s="127"/>
    </row>
    <row r="8" spans="1:18" ht="12.75" customHeight="1" x14ac:dyDescent="0.25">
      <c r="A8" s="108" t="str">
        <f>'B2-FinPerf SC'!A9</f>
        <v>Budget and treasury office</v>
      </c>
      <c r="B8" s="128"/>
      <c r="C8" s="111"/>
      <c r="D8" s="111"/>
      <c r="E8" s="111"/>
      <c r="F8" s="111"/>
      <c r="G8" s="111"/>
      <c r="H8" s="575"/>
      <c r="I8" s="576"/>
      <c r="J8" s="111"/>
      <c r="K8" s="111"/>
      <c r="L8" s="111"/>
      <c r="M8" s="111"/>
      <c r="N8" s="526">
        <f t="shared" si="3"/>
        <v>0</v>
      </c>
      <c r="O8" s="240">
        <f>'B5-Capex'!K47</f>
        <v>0</v>
      </c>
      <c r="P8" s="75">
        <f>'B5-Capex'!L47</f>
        <v>0</v>
      </c>
      <c r="Q8" s="76">
        <f>'B5-Capex'!M47</f>
        <v>0</v>
      </c>
      <c r="R8" s="127"/>
    </row>
    <row r="9" spans="1:18" ht="12.75" customHeight="1" x14ac:dyDescent="0.25">
      <c r="A9" s="108" t="str">
        <f>'B2-FinPerf SC'!A10</f>
        <v>Corporate services</v>
      </c>
      <c r="B9" s="128"/>
      <c r="C9" s="109"/>
      <c r="D9" s="109"/>
      <c r="E9" s="109"/>
      <c r="F9" s="109"/>
      <c r="G9" s="109">
        <v>3566.52</v>
      </c>
      <c r="H9" s="397">
        <v>24041.599999999999</v>
      </c>
      <c r="I9" s="398"/>
      <c r="J9" s="109"/>
      <c r="K9" s="109">
        <f>'SB16'!K26</f>
        <v>302000</v>
      </c>
      <c r="L9" s="109"/>
      <c r="M9" s="109"/>
      <c r="N9" s="526">
        <f t="shared" si="3"/>
        <v>391.88000000000466</v>
      </c>
      <c r="O9" s="240">
        <f>'B5-Capex'!K48</f>
        <v>330000</v>
      </c>
      <c r="P9" s="75">
        <f>'B5-Capex'!L48</f>
        <v>0</v>
      </c>
      <c r="Q9" s="76">
        <f>'B5-Capex'!M48</f>
        <v>0</v>
      </c>
      <c r="R9" s="127"/>
    </row>
    <row r="10" spans="1:18" ht="12.75" customHeight="1" x14ac:dyDescent="0.25">
      <c r="A10" s="107" t="str">
        <f>'B2-FinPerf SC'!A11</f>
        <v>Community and public safety</v>
      </c>
      <c r="B10" s="128"/>
      <c r="C10" s="930">
        <f t="shared" ref="C10:M10" si="4">SUM(C11:C15)</f>
        <v>0</v>
      </c>
      <c r="D10" s="931">
        <f t="shared" si="4"/>
        <v>0</v>
      </c>
      <c r="E10" s="931">
        <f t="shared" si="4"/>
        <v>0</v>
      </c>
      <c r="F10" s="931">
        <f t="shared" si="4"/>
        <v>0</v>
      </c>
      <c r="G10" s="931">
        <f t="shared" si="4"/>
        <v>0</v>
      </c>
      <c r="H10" s="932">
        <f t="shared" si="4"/>
        <v>0</v>
      </c>
      <c r="I10" s="930">
        <f t="shared" si="4"/>
        <v>0</v>
      </c>
      <c r="J10" s="931">
        <f t="shared" si="4"/>
        <v>0</v>
      </c>
      <c r="K10" s="931">
        <f t="shared" si="4"/>
        <v>0</v>
      </c>
      <c r="L10" s="931">
        <f t="shared" si="4"/>
        <v>0</v>
      </c>
      <c r="M10" s="931">
        <f t="shared" si="4"/>
        <v>0</v>
      </c>
      <c r="N10" s="933">
        <f t="shared" si="3"/>
        <v>0</v>
      </c>
      <c r="O10" s="790">
        <f>'B5-Capex'!K49</f>
        <v>0</v>
      </c>
      <c r="P10" s="791">
        <f>'B5-Capex'!L49</f>
        <v>0</v>
      </c>
      <c r="Q10" s="793">
        <f>'B5-Capex'!M49</f>
        <v>0</v>
      </c>
      <c r="R10" s="127"/>
    </row>
    <row r="11" spans="1:18" ht="12.75" customHeight="1" x14ac:dyDescent="0.25">
      <c r="A11" s="108" t="str">
        <f>'B2-FinPerf SC'!A12</f>
        <v>Community and social services</v>
      </c>
      <c r="B11" s="128"/>
      <c r="C11" s="109"/>
      <c r="D11" s="109"/>
      <c r="E11" s="109"/>
      <c r="F11" s="109"/>
      <c r="G11" s="109"/>
      <c r="H11" s="397"/>
      <c r="I11" s="398"/>
      <c r="J11" s="109"/>
      <c r="K11" s="109"/>
      <c r="L11" s="109"/>
      <c r="M11" s="109"/>
      <c r="N11" s="526">
        <f t="shared" si="3"/>
        <v>0</v>
      </c>
      <c r="O11" s="240">
        <f>'B5-Capex'!K50</f>
        <v>0</v>
      </c>
      <c r="P11" s="75">
        <f>'B5-Capex'!L50</f>
        <v>0</v>
      </c>
      <c r="Q11" s="76">
        <f>'B5-Capex'!M50</f>
        <v>0</v>
      </c>
      <c r="R11" s="127"/>
    </row>
    <row r="12" spans="1:18" ht="12.75" customHeight="1" x14ac:dyDescent="0.25">
      <c r="A12" s="108" t="str">
        <f>'B2-FinPerf SC'!A13</f>
        <v>Sport and recreation</v>
      </c>
      <c r="B12" s="128"/>
      <c r="C12" s="109"/>
      <c r="D12" s="109"/>
      <c r="E12" s="109"/>
      <c r="F12" s="109"/>
      <c r="G12" s="109"/>
      <c r="H12" s="397"/>
      <c r="I12" s="398"/>
      <c r="J12" s="109"/>
      <c r="K12" s="109"/>
      <c r="L12" s="109"/>
      <c r="M12" s="109"/>
      <c r="N12" s="526">
        <f t="shared" si="3"/>
        <v>0</v>
      </c>
      <c r="O12" s="240">
        <f>'B5-Capex'!K51</f>
        <v>0</v>
      </c>
      <c r="P12" s="75">
        <f>'B5-Capex'!L51</f>
        <v>0</v>
      </c>
      <c r="Q12" s="76">
        <f>'B5-Capex'!M51</f>
        <v>0</v>
      </c>
      <c r="R12" s="127"/>
    </row>
    <row r="13" spans="1:18" ht="12.75" customHeight="1" x14ac:dyDescent="0.25">
      <c r="A13" s="108" t="str">
        <f>'B2-FinPerf SC'!A14</f>
        <v>Public safety</v>
      </c>
      <c r="B13" s="128"/>
      <c r="C13" s="109"/>
      <c r="D13" s="109"/>
      <c r="E13" s="109"/>
      <c r="F13" s="109"/>
      <c r="G13" s="109"/>
      <c r="H13" s="397"/>
      <c r="I13" s="398"/>
      <c r="J13" s="109"/>
      <c r="K13" s="109"/>
      <c r="L13" s="109"/>
      <c r="M13" s="109"/>
      <c r="N13" s="526">
        <f t="shared" si="3"/>
        <v>0</v>
      </c>
      <c r="O13" s="240">
        <f>'B5-Capex'!K52</f>
        <v>0</v>
      </c>
      <c r="P13" s="75">
        <f>'B5-Capex'!L52</f>
        <v>0</v>
      </c>
      <c r="Q13" s="76">
        <f>'B5-Capex'!M52</f>
        <v>0</v>
      </c>
      <c r="R13" s="127"/>
    </row>
    <row r="14" spans="1:18" ht="12.75" customHeight="1" x14ac:dyDescent="0.25">
      <c r="A14" s="108" t="str">
        <f>'B2-FinPerf SC'!A15</f>
        <v>Housing</v>
      </c>
      <c r="B14" s="128"/>
      <c r="C14" s="109"/>
      <c r="D14" s="109"/>
      <c r="E14" s="109"/>
      <c r="F14" s="109"/>
      <c r="G14" s="109"/>
      <c r="H14" s="397"/>
      <c r="I14" s="398"/>
      <c r="J14" s="109"/>
      <c r="K14" s="109"/>
      <c r="L14" s="109"/>
      <c r="M14" s="109"/>
      <c r="N14" s="526">
        <f t="shared" si="3"/>
        <v>0</v>
      </c>
      <c r="O14" s="240">
        <f>'B5-Capex'!K53</f>
        <v>0</v>
      </c>
      <c r="P14" s="75">
        <f>'B5-Capex'!L53</f>
        <v>0</v>
      </c>
      <c r="Q14" s="76">
        <f>'B5-Capex'!M53</f>
        <v>0</v>
      </c>
      <c r="R14" s="127"/>
    </row>
    <row r="15" spans="1:18" ht="12.75" customHeight="1" x14ac:dyDescent="0.25">
      <c r="A15" s="108" t="str">
        <f>'B2-FinPerf SC'!A16</f>
        <v>Health</v>
      </c>
      <c r="B15" s="128"/>
      <c r="C15" s="111"/>
      <c r="D15" s="111"/>
      <c r="E15" s="111"/>
      <c r="F15" s="111"/>
      <c r="G15" s="111"/>
      <c r="H15" s="575"/>
      <c r="I15" s="576"/>
      <c r="J15" s="111"/>
      <c r="K15" s="111"/>
      <c r="L15" s="111"/>
      <c r="M15" s="111"/>
      <c r="N15" s="526">
        <f t="shared" si="3"/>
        <v>0</v>
      </c>
      <c r="O15" s="240">
        <f>'B5-Capex'!K54</f>
        <v>0</v>
      </c>
      <c r="P15" s="75">
        <f>'B5-Capex'!L54</f>
        <v>0</v>
      </c>
      <c r="Q15" s="76">
        <f>'B5-Capex'!M54</f>
        <v>0</v>
      </c>
      <c r="R15" s="127"/>
    </row>
    <row r="16" spans="1:18" ht="12.75" customHeight="1" x14ac:dyDescent="0.25">
      <c r="A16" s="107" t="str">
        <f>'B2-FinPerf SC'!A17</f>
        <v>Economic and environmental services</v>
      </c>
      <c r="B16" s="128"/>
      <c r="C16" s="930">
        <f t="shared" ref="C16:M16" si="5">SUM(C17:C19)</f>
        <v>0</v>
      </c>
      <c r="D16" s="931">
        <f t="shared" si="5"/>
        <v>0</v>
      </c>
      <c r="E16" s="931">
        <f t="shared" si="5"/>
        <v>0</v>
      </c>
      <c r="F16" s="931">
        <f t="shared" si="5"/>
        <v>0</v>
      </c>
      <c r="G16" s="931">
        <f t="shared" si="5"/>
        <v>0</v>
      </c>
      <c r="H16" s="932">
        <f t="shared" si="5"/>
        <v>0</v>
      </c>
      <c r="I16" s="930">
        <f t="shared" si="5"/>
        <v>0</v>
      </c>
      <c r="J16" s="931">
        <f t="shared" si="5"/>
        <v>0</v>
      </c>
      <c r="K16" s="931">
        <f t="shared" si="5"/>
        <v>0</v>
      </c>
      <c r="L16" s="931">
        <f t="shared" si="5"/>
        <v>0</v>
      </c>
      <c r="M16" s="931">
        <f t="shared" si="5"/>
        <v>0</v>
      </c>
      <c r="N16" s="933">
        <f t="shared" si="3"/>
        <v>0</v>
      </c>
      <c r="O16" s="790">
        <f>'B5-Capex'!K55</f>
        <v>0</v>
      </c>
      <c r="P16" s="791">
        <f>'B5-Capex'!L55</f>
        <v>0</v>
      </c>
      <c r="Q16" s="793">
        <f>'B5-Capex'!M55</f>
        <v>0</v>
      </c>
      <c r="R16" s="127"/>
    </row>
    <row r="17" spans="1:20" ht="12.75" customHeight="1" x14ac:dyDescent="0.25">
      <c r="A17" s="108" t="str">
        <f>'B2-FinPerf SC'!A18</f>
        <v>Planning and development</v>
      </c>
      <c r="B17" s="128"/>
      <c r="C17" s="109"/>
      <c r="D17" s="109"/>
      <c r="E17" s="109"/>
      <c r="F17" s="109"/>
      <c r="G17" s="109"/>
      <c r="H17" s="397"/>
      <c r="I17" s="398"/>
      <c r="J17" s="109"/>
      <c r="K17" s="109"/>
      <c r="L17" s="109"/>
      <c r="M17" s="109"/>
      <c r="N17" s="526">
        <f t="shared" si="3"/>
        <v>0</v>
      </c>
      <c r="O17" s="240">
        <f>'B5-Capex'!K56</f>
        <v>0</v>
      </c>
      <c r="P17" s="75">
        <f>'B5-Capex'!L56</f>
        <v>0</v>
      </c>
      <c r="Q17" s="76">
        <f>'B5-Capex'!M56</f>
        <v>0</v>
      </c>
      <c r="R17" s="127"/>
    </row>
    <row r="18" spans="1:20" ht="12.75" customHeight="1" x14ac:dyDescent="0.25">
      <c r="A18" s="108" t="str">
        <f>'B2-FinPerf SC'!A19</f>
        <v>Road transport</v>
      </c>
      <c r="B18" s="128"/>
      <c r="C18" s="109"/>
      <c r="D18" s="109"/>
      <c r="E18" s="109"/>
      <c r="F18" s="109"/>
      <c r="G18" s="109"/>
      <c r="H18" s="397"/>
      <c r="I18" s="398"/>
      <c r="J18" s="109"/>
      <c r="K18" s="109"/>
      <c r="L18" s="109"/>
      <c r="M18" s="109"/>
      <c r="N18" s="526">
        <f t="shared" si="3"/>
        <v>0</v>
      </c>
      <c r="O18" s="240">
        <f>'B5-Capex'!K57</f>
        <v>0</v>
      </c>
      <c r="P18" s="75">
        <f>'B5-Capex'!L57</f>
        <v>0</v>
      </c>
      <c r="Q18" s="76">
        <f>'B5-Capex'!M57</f>
        <v>0</v>
      </c>
      <c r="R18" s="127"/>
    </row>
    <row r="19" spans="1:20" ht="12.75" customHeight="1" x14ac:dyDescent="0.25">
      <c r="A19" s="108" t="str">
        <f>'B2-FinPerf SC'!A20</f>
        <v>Environmental protection</v>
      </c>
      <c r="B19" s="128"/>
      <c r="C19" s="109"/>
      <c r="D19" s="109"/>
      <c r="E19" s="109"/>
      <c r="F19" s="109"/>
      <c r="G19" s="109"/>
      <c r="H19" s="397"/>
      <c r="I19" s="398"/>
      <c r="J19" s="109"/>
      <c r="K19" s="109"/>
      <c r="L19" s="109"/>
      <c r="M19" s="109"/>
      <c r="N19" s="526">
        <f t="shared" si="3"/>
        <v>0</v>
      </c>
      <c r="O19" s="240">
        <f>'B5-Capex'!K58</f>
        <v>0</v>
      </c>
      <c r="P19" s="75">
        <f>'B5-Capex'!L58</f>
        <v>0</v>
      </c>
      <c r="Q19" s="76">
        <f>'B5-Capex'!M58</f>
        <v>0</v>
      </c>
      <c r="R19" s="127"/>
    </row>
    <row r="20" spans="1:20" ht="12.75" customHeight="1" x14ac:dyDescent="0.25">
      <c r="A20" s="107" t="str">
        <f>'B2-FinPerf SC'!A21</f>
        <v>Trading services</v>
      </c>
      <c r="B20" s="128"/>
      <c r="C20" s="930">
        <f>SUM(C21:C24)</f>
        <v>0</v>
      </c>
      <c r="D20" s="931">
        <f t="shared" ref="D20:M20" si="6">SUM(D21:D24)</f>
        <v>0</v>
      </c>
      <c r="E20" s="931">
        <f t="shared" si="6"/>
        <v>0</v>
      </c>
      <c r="F20" s="931">
        <f t="shared" si="6"/>
        <v>0</v>
      </c>
      <c r="G20" s="931">
        <f t="shared" si="6"/>
        <v>0</v>
      </c>
      <c r="H20" s="932">
        <f t="shared" si="6"/>
        <v>0</v>
      </c>
      <c r="I20" s="930">
        <f t="shared" si="6"/>
        <v>0</v>
      </c>
      <c r="J20" s="931">
        <f t="shared" si="6"/>
        <v>0</v>
      </c>
      <c r="K20" s="931">
        <f t="shared" si="6"/>
        <v>0</v>
      </c>
      <c r="L20" s="931">
        <f t="shared" si="6"/>
        <v>0</v>
      </c>
      <c r="M20" s="931">
        <f t="shared" si="6"/>
        <v>0</v>
      </c>
      <c r="N20" s="933">
        <f t="shared" si="3"/>
        <v>0</v>
      </c>
      <c r="O20" s="790">
        <f>'B5-Capex'!K59</f>
        <v>0</v>
      </c>
      <c r="P20" s="791">
        <f>'B5-Capex'!L59</f>
        <v>0</v>
      </c>
      <c r="Q20" s="793">
        <f>'B5-Capex'!M59</f>
        <v>0</v>
      </c>
      <c r="R20" s="127"/>
    </row>
    <row r="21" spans="1:20" ht="12.75" customHeight="1" x14ac:dyDescent="0.25">
      <c r="A21" s="108" t="str">
        <f>'B2-FinPerf SC'!A22</f>
        <v>Electricity</v>
      </c>
      <c r="B21" s="128"/>
      <c r="C21" s="109"/>
      <c r="D21" s="109"/>
      <c r="E21" s="109"/>
      <c r="F21" s="109"/>
      <c r="G21" s="109"/>
      <c r="H21" s="397"/>
      <c r="I21" s="398"/>
      <c r="J21" s="109"/>
      <c r="K21" s="109"/>
      <c r="L21" s="109"/>
      <c r="M21" s="109"/>
      <c r="N21" s="526">
        <f t="shared" si="3"/>
        <v>0</v>
      </c>
      <c r="O21" s="240">
        <f>'B5-Capex'!K60</f>
        <v>0</v>
      </c>
      <c r="P21" s="75">
        <f>'B5-Capex'!L60</f>
        <v>0</v>
      </c>
      <c r="Q21" s="76">
        <f>'B5-Capex'!M60</f>
        <v>0</v>
      </c>
      <c r="R21" s="127"/>
    </row>
    <row r="22" spans="1:20" ht="12.75" customHeight="1" x14ac:dyDescent="0.25">
      <c r="A22" s="108" t="str">
        <f>'B2-FinPerf SC'!A23</f>
        <v>Water</v>
      </c>
      <c r="B22" s="128"/>
      <c r="C22" s="109"/>
      <c r="D22" s="109"/>
      <c r="E22" s="109"/>
      <c r="F22" s="109"/>
      <c r="G22" s="109"/>
      <c r="H22" s="397"/>
      <c r="I22" s="398"/>
      <c r="J22" s="109"/>
      <c r="K22" s="109"/>
      <c r="L22" s="109"/>
      <c r="M22" s="109"/>
      <c r="N22" s="526">
        <f t="shared" si="3"/>
        <v>0</v>
      </c>
      <c r="O22" s="240">
        <f>'B5-Capex'!K61</f>
        <v>0</v>
      </c>
      <c r="P22" s="75">
        <f>'B5-Capex'!L61</f>
        <v>0</v>
      </c>
      <c r="Q22" s="76">
        <f>'B5-Capex'!M61</f>
        <v>0</v>
      </c>
      <c r="R22" s="127"/>
    </row>
    <row r="23" spans="1:20" ht="12.75" customHeight="1" x14ac:dyDescent="0.25">
      <c r="A23" s="108" t="str">
        <f>'B2-FinPerf SC'!A24</f>
        <v>Waste water management</v>
      </c>
      <c r="B23" s="128"/>
      <c r="C23" s="111"/>
      <c r="D23" s="111"/>
      <c r="E23" s="111"/>
      <c r="F23" s="111"/>
      <c r="G23" s="111"/>
      <c r="H23" s="575"/>
      <c r="I23" s="576"/>
      <c r="J23" s="111"/>
      <c r="K23" s="111"/>
      <c r="L23" s="111"/>
      <c r="M23" s="111"/>
      <c r="N23" s="526">
        <f t="shared" si="3"/>
        <v>0</v>
      </c>
      <c r="O23" s="240">
        <f>'B5-Capex'!K62</f>
        <v>0</v>
      </c>
      <c r="P23" s="75">
        <f>'B5-Capex'!L62</f>
        <v>0</v>
      </c>
      <c r="Q23" s="76">
        <f>'B5-Capex'!M62</f>
        <v>0</v>
      </c>
      <c r="R23" s="127"/>
    </row>
    <row r="24" spans="1:20" ht="12.75" customHeight="1" x14ac:dyDescent="0.25">
      <c r="A24" s="108" t="str">
        <f>'B2-FinPerf SC'!A25</f>
        <v>Waste management</v>
      </c>
      <c r="B24" s="128"/>
      <c r="C24" s="109"/>
      <c r="D24" s="109"/>
      <c r="E24" s="109"/>
      <c r="F24" s="109"/>
      <c r="G24" s="109"/>
      <c r="H24" s="397"/>
      <c r="I24" s="398"/>
      <c r="J24" s="109"/>
      <c r="K24" s="109"/>
      <c r="L24" s="109"/>
      <c r="M24" s="109"/>
      <c r="N24" s="526">
        <f t="shared" si="3"/>
        <v>0</v>
      </c>
      <c r="O24" s="240">
        <f>'B5-Capex'!K63</f>
        <v>0</v>
      </c>
      <c r="P24" s="75">
        <f>'B5-Capex'!L63</f>
        <v>0</v>
      </c>
      <c r="Q24" s="76">
        <f>'B5-Capex'!M63</f>
        <v>0</v>
      </c>
      <c r="R24" s="127"/>
    </row>
    <row r="25" spans="1:20" ht="12.75" customHeight="1" x14ac:dyDescent="0.25">
      <c r="A25" s="107" t="str">
        <f>'B2-FinPerf SC'!A26</f>
        <v>Other</v>
      </c>
      <c r="B25" s="128"/>
      <c r="C25" s="832"/>
      <c r="D25" s="832"/>
      <c r="E25" s="832"/>
      <c r="F25" s="832"/>
      <c r="G25" s="832"/>
      <c r="H25" s="914"/>
      <c r="I25" s="915"/>
      <c r="J25" s="832"/>
      <c r="K25" s="832"/>
      <c r="L25" s="832"/>
      <c r="M25" s="832"/>
      <c r="N25" s="534">
        <f t="shared" si="3"/>
        <v>0</v>
      </c>
      <c r="O25" s="494">
        <f>'B5-Capex'!K64</f>
        <v>0</v>
      </c>
      <c r="P25" s="140">
        <f>'B5-Capex'!L64</f>
        <v>0</v>
      </c>
      <c r="Q25" s="141">
        <f>'B5-Capex'!M64</f>
        <v>0</v>
      </c>
      <c r="R25" s="127"/>
    </row>
    <row r="26" spans="1:20" ht="12.75" customHeight="1" x14ac:dyDescent="0.25">
      <c r="A26" s="602" t="s">
        <v>488</v>
      </c>
      <c r="B26" s="603"/>
      <c r="C26" s="705">
        <f>C6+C10+C16+C20+C25</f>
        <v>0</v>
      </c>
      <c r="D26" s="705">
        <f t="shared" ref="D26:N26" si="7">D6+D10+D16+D20+D25</f>
        <v>0</v>
      </c>
      <c r="E26" s="705">
        <f t="shared" si="7"/>
        <v>0</v>
      </c>
      <c r="F26" s="705">
        <f t="shared" si="7"/>
        <v>0</v>
      </c>
      <c r="G26" s="705">
        <f t="shared" si="7"/>
        <v>3566.52</v>
      </c>
      <c r="H26" s="706">
        <f t="shared" si="7"/>
        <v>24041.599999999999</v>
      </c>
      <c r="I26" s="707">
        <f t="shared" si="7"/>
        <v>0</v>
      </c>
      <c r="J26" s="705">
        <f t="shared" si="7"/>
        <v>0</v>
      </c>
      <c r="K26" s="705">
        <f t="shared" si="7"/>
        <v>302000</v>
      </c>
      <c r="L26" s="705">
        <f t="shared" si="7"/>
        <v>0</v>
      </c>
      <c r="M26" s="705">
        <f t="shared" si="7"/>
        <v>0</v>
      </c>
      <c r="N26" s="708">
        <f t="shared" si="7"/>
        <v>391.88000000000466</v>
      </c>
      <c r="O26" s="707">
        <f>O6+O10+O16+O20+O25</f>
        <v>330000</v>
      </c>
      <c r="P26" s="709">
        <f>P6+P10+P16+P20+P25</f>
        <v>0</v>
      </c>
      <c r="Q26" s="710">
        <f>Q6+Q10+Q16+Q20+Q25</f>
        <v>0</v>
      </c>
      <c r="R26" s="127"/>
    </row>
    <row r="27" spans="1:20" ht="12.75" customHeight="1" x14ac:dyDescent="0.25">
      <c r="A27" s="604" t="str">
        <f>head27a</f>
        <v>References</v>
      </c>
      <c r="B27" s="605"/>
      <c r="C27" s="564"/>
      <c r="D27" s="564"/>
      <c r="E27" s="564"/>
      <c r="F27" s="564"/>
      <c r="G27" s="564"/>
      <c r="H27" s="564"/>
      <c r="I27" s="564"/>
      <c r="J27" s="564"/>
      <c r="K27" s="564"/>
      <c r="L27" s="564"/>
      <c r="M27" s="564"/>
      <c r="N27" s="564"/>
      <c r="O27" s="564"/>
      <c r="P27" s="564"/>
      <c r="Q27" s="564"/>
      <c r="R27" s="127"/>
      <c r="S27" s="127"/>
      <c r="T27" s="127"/>
    </row>
    <row r="28" spans="1:20" ht="12.75" customHeight="1" x14ac:dyDescent="0.25">
      <c r="A28" s="99" t="s">
        <v>486</v>
      </c>
      <c r="B28" s="48"/>
      <c r="C28" s="564"/>
      <c r="D28" s="564"/>
      <c r="E28" s="564"/>
      <c r="F28" s="564"/>
      <c r="G28" s="564"/>
      <c r="H28" s="564"/>
      <c r="I28" s="564"/>
      <c r="J28" s="564"/>
      <c r="K28" s="564"/>
      <c r="L28" s="564"/>
      <c r="M28" s="564"/>
      <c r="N28" s="564"/>
      <c r="O28" s="564"/>
      <c r="P28" s="564"/>
      <c r="Q28" s="564"/>
      <c r="R28" s="127"/>
      <c r="S28" s="127"/>
      <c r="T28" s="127"/>
    </row>
    <row r="29" spans="1:20" ht="12.75" customHeight="1" x14ac:dyDescent="0.25">
      <c r="A29" s="99" t="s">
        <v>489</v>
      </c>
      <c r="B29" s="48"/>
      <c r="C29" s="48"/>
      <c r="D29" s="48"/>
      <c r="E29" s="48"/>
      <c r="F29" s="48"/>
      <c r="G29" s="48"/>
      <c r="H29" s="48"/>
      <c r="I29" s="48"/>
      <c r="J29" s="48"/>
      <c r="K29" s="48"/>
      <c r="L29" s="48"/>
      <c r="M29" s="48"/>
      <c r="N29" s="48"/>
      <c r="O29" s="48"/>
      <c r="P29" s="48"/>
      <c r="Q29" s="48"/>
    </row>
    <row r="30" spans="1:20" ht="12.75" customHeight="1" x14ac:dyDescent="0.25">
      <c r="A30" s="48"/>
      <c r="B30" s="48"/>
      <c r="C30" s="48"/>
      <c r="D30" s="48"/>
      <c r="E30" s="48"/>
      <c r="F30" s="48"/>
      <c r="G30" s="48"/>
      <c r="H30" s="48"/>
      <c r="I30" s="48"/>
      <c r="J30" s="48"/>
      <c r="K30" s="48"/>
      <c r="L30" s="48"/>
      <c r="M30" s="48"/>
      <c r="N30" s="48"/>
      <c r="O30" s="48"/>
      <c r="P30" s="48"/>
      <c r="Q30" s="48"/>
    </row>
    <row r="31" spans="1:20" x14ac:dyDescent="0.25">
      <c r="A31" s="317" t="s">
        <v>5</v>
      </c>
      <c r="B31" s="317"/>
      <c r="O31" s="167">
        <f>O26-'B5-Capex'!K65</f>
        <v>0</v>
      </c>
      <c r="P31" s="167">
        <f>P26-'B5-Capex'!L65</f>
        <v>0</v>
      </c>
      <c r="Q31" s="167">
        <f>Q26-'B5-Capex'!M65</f>
        <v>0</v>
      </c>
    </row>
    <row r="56" spans="2:2" x14ac:dyDescent="0.25">
      <c r="B56" s="127"/>
    </row>
  </sheetData>
  <sheetProtection sheet="1" objects="1" scenarios="1"/>
  <mergeCells count="3">
    <mergeCell ref="A2:A3"/>
    <mergeCell ref="B2:B3"/>
    <mergeCell ref="C2:N2"/>
  </mergeCells>
  <phoneticPr fontId="3" type="noConversion"/>
  <printOptions horizontalCentered="1"/>
  <pageMargins left="0.35433070866141736" right="0.2" top="0.78740157480314965" bottom="0.59055118110236227" header="0.51181102362204722" footer="0.39370078740157483"/>
  <pageSetup paperSize="9" scale="88"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8">
    <tabColor indexed="42"/>
    <pageSetUpPr fitToPage="1"/>
  </sheetPr>
  <dimension ref="A1:N142"/>
  <sheetViews>
    <sheetView showGridLines="0" workbookViewId="0">
      <pane xSplit="2" ySplit="5" topLeftCell="C60" activePane="bottomRight" state="frozen"/>
      <selection activeCell="M17" sqref="M17:M63"/>
      <selection pane="topRight" activeCell="M17" sqref="M17:M63"/>
      <selection pane="bottomLeft" activeCell="M17" sqref="M17:M63"/>
      <selection pane="bottomRight" sqref="A1:N142"/>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
        <v>2530</v>
      </c>
      <c r="B1" s="5"/>
      <c r="C1" s="58"/>
    </row>
    <row r="2" spans="1:14" ht="25.5" x14ac:dyDescent="0.25">
      <c r="A2" s="1213" t="s">
        <v>250</v>
      </c>
      <c r="B2" s="1213" t="s">
        <v>332</v>
      </c>
      <c r="C2" s="1210" t="s">
        <v>2483</v>
      </c>
      <c r="D2" s="1211"/>
      <c r="E2" s="1211"/>
      <c r="F2" s="1211"/>
      <c r="G2" s="1211"/>
      <c r="H2" s="1211"/>
      <c r="I2" s="1211"/>
      <c r="J2" s="1211"/>
      <c r="K2" s="1212"/>
      <c r="L2" s="169" t="s">
        <v>2484</v>
      </c>
      <c r="M2" s="170" t="s">
        <v>2485</v>
      </c>
    </row>
    <row r="3" spans="1:14" ht="25.5" x14ac:dyDescent="0.25">
      <c r="A3" s="1214"/>
      <c r="B3" s="1214"/>
      <c r="C3" s="62" t="s">
        <v>313</v>
      </c>
      <c r="D3" s="10" t="s">
        <v>384</v>
      </c>
      <c r="E3" s="10" t="s">
        <v>378</v>
      </c>
      <c r="F3" s="10" t="s">
        <v>380</v>
      </c>
      <c r="G3" s="10" t="s">
        <v>382</v>
      </c>
      <c r="H3" s="10" t="s">
        <v>386</v>
      </c>
      <c r="I3" s="11" t="s">
        <v>376</v>
      </c>
      <c r="J3" s="11" t="s">
        <v>388</v>
      </c>
      <c r="K3" s="11" t="s">
        <v>243</v>
      </c>
      <c r="L3" s="11" t="s">
        <v>243</v>
      </c>
      <c r="M3" s="13" t="s">
        <v>243</v>
      </c>
    </row>
    <row r="4" spans="1:14" x14ac:dyDescent="0.25">
      <c r="A4" s="1214"/>
      <c r="B4" s="1214"/>
      <c r="C4" s="65"/>
      <c r="D4" s="15">
        <v>7</v>
      </c>
      <c r="E4" s="15">
        <v>8</v>
      </c>
      <c r="F4" s="15">
        <v>9</v>
      </c>
      <c r="G4" s="15">
        <v>10</v>
      </c>
      <c r="H4" s="15">
        <v>11</v>
      </c>
      <c r="I4" s="15">
        <v>12</v>
      </c>
      <c r="J4" s="15">
        <v>13</v>
      </c>
      <c r="K4" s="15">
        <v>14</v>
      </c>
      <c r="L4" s="15"/>
      <c r="M4" s="17"/>
    </row>
    <row r="5" spans="1:14" x14ac:dyDescent="0.25">
      <c r="A5" s="66" t="s">
        <v>637</v>
      </c>
      <c r="B5" s="104"/>
      <c r="C5" s="67" t="s">
        <v>577</v>
      </c>
      <c r="D5" s="68" t="s">
        <v>578</v>
      </c>
      <c r="E5" s="68" t="s">
        <v>579</v>
      </c>
      <c r="F5" s="69" t="s">
        <v>580</v>
      </c>
      <c r="G5" s="69" t="s">
        <v>581</v>
      </c>
      <c r="H5" s="69" t="s">
        <v>582</v>
      </c>
      <c r="I5" s="70" t="s">
        <v>583</v>
      </c>
      <c r="J5" s="70" t="s">
        <v>584</v>
      </c>
      <c r="K5" s="70" t="s">
        <v>585</v>
      </c>
      <c r="L5" s="70"/>
      <c r="M5" s="71"/>
    </row>
    <row r="6" spans="1:14" ht="12.75" customHeight="1" x14ac:dyDescent="0.25">
      <c r="A6" s="874" t="s">
        <v>1347</v>
      </c>
      <c r="B6" s="73"/>
      <c r="C6" s="74"/>
      <c r="D6" s="75"/>
      <c r="E6" s="75"/>
      <c r="F6" s="75"/>
      <c r="G6" s="75"/>
      <c r="H6" s="75"/>
      <c r="I6" s="75"/>
      <c r="J6" s="75"/>
      <c r="K6" s="75"/>
      <c r="L6" s="75"/>
      <c r="M6" s="76"/>
      <c r="N6" s="127"/>
    </row>
    <row r="7" spans="1:14" ht="5.0999999999999996" customHeight="1" x14ac:dyDescent="0.25">
      <c r="A7" s="125"/>
      <c r="B7" s="73"/>
      <c r="C7" s="74"/>
      <c r="D7" s="75"/>
      <c r="E7" s="75"/>
      <c r="F7" s="75"/>
      <c r="G7" s="75"/>
      <c r="H7" s="75"/>
      <c r="I7" s="75"/>
      <c r="J7" s="75"/>
      <c r="K7" s="75"/>
      <c r="L7" s="75"/>
      <c r="M7" s="76"/>
      <c r="N7" s="127"/>
    </row>
    <row r="8" spans="1:14" ht="12.75" customHeight="1" x14ac:dyDescent="0.25">
      <c r="A8" s="125" t="s">
        <v>826</v>
      </c>
      <c r="B8" s="73"/>
      <c r="C8" s="711">
        <v>0</v>
      </c>
      <c r="D8" s="711">
        <v>0</v>
      </c>
      <c r="E8" s="711">
        <v>0</v>
      </c>
      <c r="F8" s="711">
        <v>0</v>
      </c>
      <c r="G8" s="711">
        <v>0</v>
      </c>
      <c r="H8" s="711">
        <v>0</v>
      </c>
      <c r="I8" s="711">
        <v>0</v>
      </c>
      <c r="J8" s="712">
        <v>0</v>
      </c>
      <c r="K8" s="712">
        <v>0</v>
      </c>
      <c r="L8" s="711">
        <v>0</v>
      </c>
      <c r="M8" s="713">
        <v>0</v>
      </c>
      <c r="N8" s="865"/>
    </row>
    <row r="9" spans="1:14" ht="12.75" customHeight="1" x14ac:dyDescent="0.25">
      <c r="A9" s="607" t="s">
        <v>490</v>
      </c>
      <c r="B9" s="73"/>
      <c r="C9" s="263">
        <v>0</v>
      </c>
      <c r="D9" s="263">
        <v>0</v>
      </c>
      <c r="E9" s="263">
        <v>0</v>
      </c>
      <c r="F9" s="263">
        <v>0</v>
      </c>
      <c r="G9" s="263">
        <v>0</v>
      </c>
      <c r="H9" s="263">
        <v>0</v>
      </c>
      <c r="I9" s="263">
        <v>0</v>
      </c>
      <c r="J9" s="75">
        <v>0</v>
      </c>
      <c r="K9" s="75">
        <v>0</v>
      </c>
      <c r="L9" s="263">
        <v>0</v>
      </c>
      <c r="M9" s="264">
        <v>0</v>
      </c>
      <c r="N9" s="127"/>
    </row>
    <row r="10" spans="1:14" ht="12.75" customHeight="1" x14ac:dyDescent="0.25">
      <c r="A10" s="608" t="s">
        <v>491</v>
      </c>
      <c r="B10" s="73"/>
      <c r="C10" s="109"/>
      <c r="D10" s="109"/>
      <c r="E10" s="109"/>
      <c r="F10" s="109"/>
      <c r="G10" s="109"/>
      <c r="H10" s="109"/>
      <c r="I10" s="109"/>
      <c r="J10" s="75">
        <v>0</v>
      </c>
      <c r="K10" s="75">
        <v>0</v>
      </c>
      <c r="L10" s="109"/>
      <c r="M10" s="110"/>
      <c r="N10" s="865"/>
    </row>
    <row r="11" spans="1:14" ht="12.75" customHeight="1" x14ac:dyDescent="0.25">
      <c r="A11" s="608" t="s">
        <v>492</v>
      </c>
      <c r="B11" s="73"/>
      <c r="C11" s="109"/>
      <c r="D11" s="109"/>
      <c r="E11" s="109"/>
      <c r="F11" s="109"/>
      <c r="G11" s="109"/>
      <c r="H11" s="109"/>
      <c r="I11" s="109"/>
      <c r="J11" s="75">
        <v>0</v>
      </c>
      <c r="K11" s="75">
        <v>0</v>
      </c>
      <c r="L11" s="109"/>
      <c r="M11" s="110"/>
      <c r="N11" s="869"/>
    </row>
    <row r="12" spans="1:14" ht="12.75" customHeight="1" x14ac:dyDescent="0.25">
      <c r="A12" s="607" t="s">
        <v>493</v>
      </c>
      <c r="B12" s="73"/>
      <c r="C12" s="131">
        <v>0</v>
      </c>
      <c r="D12" s="131">
        <v>0</v>
      </c>
      <c r="E12" s="131">
        <v>0</v>
      </c>
      <c r="F12" s="131">
        <v>0</v>
      </c>
      <c r="G12" s="131">
        <v>0</v>
      </c>
      <c r="H12" s="131">
        <v>0</v>
      </c>
      <c r="I12" s="131">
        <v>0</v>
      </c>
      <c r="J12" s="75">
        <v>0</v>
      </c>
      <c r="K12" s="75">
        <v>0</v>
      </c>
      <c r="L12" s="131">
        <v>0</v>
      </c>
      <c r="M12" s="132">
        <v>0</v>
      </c>
      <c r="N12" s="869"/>
    </row>
    <row r="13" spans="1:14" ht="12.75" customHeight="1" x14ac:dyDescent="0.25">
      <c r="A13" s="608" t="s">
        <v>494</v>
      </c>
      <c r="B13" s="73"/>
      <c r="C13" s="109"/>
      <c r="D13" s="109"/>
      <c r="E13" s="109"/>
      <c r="F13" s="109"/>
      <c r="G13" s="109"/>
      <c r="H13" s="109"/>
      <c r="I13" s="109"/>
      <c r="J13" s="75">
        <v>0</v>
      </c>
      <c r="K13" s="75">
        <v>0</v>
      </c>
      <c r="L13" s="109"/>
      <c r="M13" s="110"/>
      <c r="N13" s="869"/>
    </row>
    <row r="14" spans="1:14" ht="12.75" customHeight="1" x14ac:dyDescent="0.25">
      <c r="A14" s="608" t="s">
        <v>495</v>
      </c>
      <c r="B14" s="73"/>
      <c r="C14" s="109"/>
      <c r="D14" s="109"/>
      <c r="E14" s="109"/>
      <c r="F14" s="109"/>
      <c r="G14" s="109"/>
      <c r="H14" s="109"/>
      <c r="I14" s="109"/>
      <c r="J14" s="75">
        <v>0</v>
      </c>
      <c r="K14" s="75">
        <v>0</v>
      </c>
      <c r="L14" s="109"/>
      <c r="M14" s="110"/>
      <c r="N14" s="869"/>
    </row>
    <row r="15" spans="1:14" ht="12.75" customHeight="1" x14ac:dyDescent="0.25">
      <c r="A15" s="608" t="s">
        <v>496</v>
      </c>
      <c r="B15" s="73"/>
      <c r="C15" s="109"/>
      <c r="D15" s="109"/>
      <c r="E15" s="109"/>
      <c r="F15" s="109"/>
      <c r="G15" s="109"/>
      <c r="H15" s="109"/>
      <c r="I15" s="109"/>
      <c r="J15" s="75">
        <v>0</v>
      </c>
      <c r="K15" s="75">
        <v>0</v>
      </c>
      <c r="L15" s="109"/>
      <c r="M15" s="110"/>
      <c r="N15" s="869"/>
    </row>
    <row r="16" spans="1:14" ht="12.75" customHeight="1" x14ac:dyDescent="0.25">
      <c r="A16" s="609" t="s">
        <v>497</v>
      </c>
      <c r="B16" s="73"/>
      <c r="C16" s="131">
        <v>0</v>
      </c>
      <c r="D16" s="131">
        <v>0</v>
      </c>
      <c r="E16" s="131">
        <v>0</v>
      </c>
      <c r="F16" s="131">
        <v>0</v>
      </c>
      <c r="G16" s="131">
        <v>0</v>
      </c>
      <c r="H16" s="131">
        <v>0</v>
      </c>
      <c r="I16" s="131">
        <v>0</v>
      </c>
      <c r="J16" s="75">
        <v>0</v>
      </c>
      <c r="K16" s="75">
        <v>0</v>
      </c>
      <c r="L16" s="131">
        <v>0</v>
      </c>
      <c r="M16" s="132">
        <v>0</v>
      </c>
      <c r="N16" s="869"/>
    </row>
    <row r="17" spans="1:14" ht="12.75" customHeight="1" x14ac:dyDescent="0.25">
      <c r="A17" s="608" t="s">
        <v>498</v>
      </c>
      <c r="B17" s="73"/>
      <c r="C17" s="109"/>
      <c r="D17" s="109"/>
      <c r="E17" s="109"/>
      <c r="F17" s="109"/>
      <c r="G17" s="109"/>
      <c r="H17" s="109"/>
      <c r="I17" s="109"/>
      <c r="J17" s="75">
        <v>0</v>
      </c>
      <c r="K17" s="75">
        <v>0</v>
      </c>
      <c r="L17" s="109"/>
      <c r="M17" s="110"/>
      <c r="N17" s="869"/>
    </row>
    <row r="18" spans="1:14" ht="12.75" customHeight="1" x14ac:dyDescent="0.25">
      <c r="A18" s="608" t="s">
        <v>499</v>
      </c>
      <c r="B18" s="73"/>
      <c r="C18" s="109"/>
      <c r="D18" s="109"/>
      <c r="E18" s="109"/>
      <c r="F18" s="109"/>
      <c r="G18" s="109"/>
      <c r="H18" s="109"/>
      <c r="I18" s="109"/>
      <c r="J18" s="75">
        <v>0</v>
      </c>
      <c r="K18" s="75">
        <v>0</v>
      </c>
      <c r="L18" s="109"/>
      <c r="M18" s="110"/>
      <c r="N18" s="869"/>
    </row>
    <row r="19" spans="1:14" ht="12.75" customHeight="1" x14ac:dyDescent="0.25">
      <c r="A19" s="608" t="s">
        <v>500</v>
      </c>
      <c r="B19" s="73"/>
      <c r="C19" s="109"/>
      <c r="D19" s="109"/>
      <c r="E19" s="109"/>
      <c r="F19" s="109"/>
      <c r="G19" s="109"/>
      <c r="H19" s="109"/>
      <c r="I19" s="109"/>
      <c r="J19" s="75">
        <v>0</v>
      </c>
      <c r="K19" s="75">
        <v>0</v>
      </c>
      <c r="L19" s="109"/>
      <c r="M19" s="110"/>
      <c r="N19" s="869"/>
    </row>
    <row r="20" spans="1:14" ht="12.75" customHeight="1" x14ac:dyDescent="0.25">
      <c r="A20" s="609" t="s">
        <v>501</v>
      </c>
      <c r="B20" s="73"/>
      <c r="C20" s="131">
        <v>0</v>
      </c>
      <c r="D20" s="131">
        <v>0</v>
      </c>
      <c r="E20" s="131">
        <v>0</v>
      </c>
      <c r="F20" s="131">
        <v>0</v>
      </c>
      <c r="G20" s="131">
        <v>0</v>
      </c>
      <c r="H20" s="131">
        <v>0</v>
      </c>
      <c r="I20" s="131">
        <v>0</v>
      </c>
      <c r="J20" s="75">
        <v>0</v>
      </c>
      <c r="K20" s="75">
        <v>0</v>
      </c>
      <c r="L20" s="131">
        <v>0</v>
      </c>
      <c r="M20" s="132">
        <v>0</v>
      </c>
      <c r="N20" s="869"/>
    </row>
    <row r="21" spans="1:14" ht="12.75" customHeight="1" x14ac:dyDescent="0.25">
      <c r="A21" s="608" t="s">
        <v>500</v>
      </c>
      <c r="B21" s="73"/>
      <c r="C21" s="109"/>
      <c r="D21" s="109"/>
      <c r="E21" s="109"/>
      <c r="F21" s="109"/>
      <c r="G21" s="109"/>
      <c r="H21" s="109"/>
      <c r="I21" s="109"/>
      <c r="J21" s="75">
        <v>0</v>
      </c>
      <c r="K21" s="75">
        <v>0</v>
      </c>
      <c r="L21" s="109"/>
      <c r="M21" s="110"/>
      <c r="N21" s="869"/>
    </row>
    <row r="22" spans="1:14" ht="12.75" customHeight="1" x14ac:dyDescent="0.25">
      <c r="A22" s="608" t="s">
        <v>502</v>
      </c>
      <c r="B22" s="73"/>
      <c r="C22" s="109"/>
      <c r="D22" s="109"/>
      <c r="E22" s="109"/>
      <c r="F22" s="109"/>
      <c r="G22" s="109"/>
      <c r="H22" s="109"/>
      <c r="I22" s="109"/>
      <c r="J22" s="75">
        <v>0</v>
      </c>
      <c r="K22" s="75">
        <v>0</v>
      </c>
      <c r="L22" s="109"/>
      <c r="M22" s="110"/>
      <c r="N22" s="869"/>
    </row>
    <row r="23" spans="1:14" ht="12.75" customHeight="1" x14ac:dyDescent="0.25">
      <c r="A23" s="607" t="s">
        <v>503</v>
      </c>
      <c r="B23" s="73"/>
      <c r="C23" s="131">
        <v>0</v>
      </c>
      <c r="D23" s="131">
        <v>0</v>
      </c>
      <c r="E23" s="131">
        <v>0</v>
      </c>
      <c r="F23" s="131">
        <v>0</v>
      </c>
      <c r="G23" s="131">
        <v>0</v>
      </c>
      <c r="H23" s="131">
        <v>0</v>
      </c>
      <c r="I23" s="131">
        <v>0</v>
      </c>
      <c r="J23" s="75">
        <v>0</v>
      </c>
      <c r="K23" s="75">
        <v>0</v>
      </c>
      <c r="L23" s="131">
        <v>0</v>
      </c>
      <c r="M23" s="132">
        <v>0</v>
      </c>
      <c r="N23" s="869"/>
    </row>
    <row r="24" spans="1:14" ht="12.75" customHeight="1" x14ac:dyDescent="0.25">
      <c r="A24" s="610" t="s">
        <v>1235</v>
      </c>
      <c r="B24" s="73"/>
      <c r="C24" s="109"/>
      <c r="D24" s="109"/>
      <c r="E24" s="109"/>
      <c r="F24" s="109"/>
      <c r="G24" s="109"/>
      <c r="H24" s="109"/>
      <c r="I24" s="109"/>
      <c r="J24" s="75">
        <v>0</v>
      </c>
      <c r="K24" s="75">
        <v>0</v>
      </c>
      <c r="L24" s="109"/>
      <c r="M24" s="110"/>
      <c r="N24" s="869"/>
    </row>
    <row r="25" spans="1:14" ht="12.75" customHeight="1" x14ac:dyDescent="0.25">
      <c r="A25" s="610" t="s">
        <v>504</v>
      </c>
      <c r="B25" s="73">
        <v>2</v>
      </c>
      <c r="C25" s="109"/>
      <c r="D25" s="109"/>
      <c r="E25" s="109"/>
      <c r="F25" s="109"/>
      <c r="G25" s="109"/>
      <c r="H25" s="109"/>
      <c r="I25" s="109"/>
      <c r="J25" s="75">
        <v>0</v>
      </c>
      <c r="K25" s="75">
        <v>0</v>
      </c>
      <c r="L25" s="109"/>
      <c r="M25" s="110"/>
      <c r="N25" s="869"/>
    </row>
    <row r="26" spans="1:14" ht="12.75" customHeight="1" x14ac:dyDescent="0.25">
      <c r="A26" s="610" t="s">
        <v>505</v>
      </c>
      <c r="B26" s="73"/>
      <c r="C26" s="109"/>
      <c r="D26" s="109"/>
      <c r="E26" s="109"/>
      <c r="F26" s="109"/>
      <c r="G26" s="109"/>
      <c r="H26" s="109"/>
      <c r="I26" s="109"/>
      <c r="J26" s="75">
        <v>0</v>
      </c>
      <c r="K26" s="75">
        <v>0</v>
      </c>
      <c r="L26" s="109"/>
      <c r="M26" s="110"/>
      <c r="N26" s="869"/>
    </row>
    <row r="27" spans="1:14" ht="12.75" customHeight="1" x14ac:dyDescent="0.25">
      <c r="A27" s="610" t="s">
        <v>667</v>
      </c>
      <c r="B27" s="73">
        <v>3</v>
      </c>
      <c r="C27" s="109"/>
      <c r="D27" s="109"/>
      <c r="E27" s="109"/>
      <c r="F27" s="109"/>
      <c r="G27" s="109"/>
      <c r="H27" s="109"/>
      <c r="I27" s="109"/>
      <c r="J27" s="75">
        <v>0</v>
      </c>
      <c r="K27" s="75">
        <v>0</v>
      </c>
      <c r="L27" s="109"/>
      <c r="M27" s="110"/>
      <c r="N27" s="869"/>
    </row>
    <row r="28" spans="1:14" ht="5.0999999999999996" customHeight="1" x14ac:dyDescent="0.25">
      <c r="A28" s="135"/>
      <c r="B28" s="73"/>
      <c r="C28" s="74"/>
      <c r="D28" s="75"/>
      <c r="E28" s="75"/>
      <c r="F28" s="75"/>
      <c r="G28" s="75"/>
      <c r="H28" s="75"/>
      <c r="I28" s="75"/>
      <c r="J28" s="75">
        <v>0</v>
      </c>
      <c r="K28" s="75">
        <v>0</v>
      </c>
      <c r="L28" s="75"/>
      <c r="M28" s="76"/>
      <c r="N28" s="127"/>
    </row>
    <row r="29" spans="1:14" ht="12.75" customHeight="1" x14ac:dyDescent="0.25">
      <c r="A29" s="125" t="s">
        <v>827</v>
      </c>
      <c r="B29" s="73"/>
      <c r="C29" s="139">
        <v>0</v>
      </c>
      <c r="D29" s="140">
        <v>0</v>
      </c>
      <c r="E29" s="140">
        <v>0</v>
      </c>
      <c r="F29" s="140">
        <v>0</v>
      </c>
      <c r="G29" s="140">
        <v>0</v>
      </c>
      <c r="H29" s="140">
        <v>0</v>
      </c>
      <c r="I29" s="140">
        <v>0</v>
      </c>
      <c r="J29" s="75">
        <v>0</v>
      </c>
      <c r="K29" s="75">
        <v>0</v>
      </c>
      <c r="L29" s="140">
        <v>0</v>
      </c>
      <c r="M29" s="141">
        <v>0</v>
      </c>
      <c r="N29" s="127"/>
    </row>
    <row r="30" spans="1:14" ht="12.75" customHeight="1" x14ac:dyDescent="0.25">
      <c r="A30" s="128" t="s">
        <v>506</v>
      </c>
      <c r="B30" s="73"/>
      <c r="C30" s="129"/>
      <c r="D30" s="109"/>
      <c r="E30" s="109"/>
      <c r="F30" s="109"/>
      <c r="G30" s="109"/>
      <c r="H30" s="109"/>
      <c r="I30" s="109"/>
      <c r="J30" s="75">
        <v>0</v>
      </c>
      <c r="K30" s="75">
        <v>0</v>
      </c>
      <c r="L30" s="109"/>
      <c r="M30" s="110"/>
      <c r="N30" s="127"/>
    </row>
    <row r="31" spans="1:14" ht="12.75" customHeight="1" x14ac:dyDescent="0.25">
      <c r="A31" s="128" t="s">
        <v>507</v>
      </c>
      <c r="B31" s="73"/>
      <c r="C31" s="129"/>
      <c r="D31" s="109"/>
      <c r="E31" s="109"/>
      <c r="F31" s="109"/>
      <c r="G31" s="109"/>
      <c r="H31" s="109"/>
      <c r="I31" s="109"/>
      <c r="J31" s="75">
        <v>0</v>
      </c>
      <c r="K31" s="75">
        <v>0</v>
      </c>
      <c r="L31" s="109"/>
      <c r="M31" s="110"/>
      <c r="N31" s="127"/>
    </row>
    <row r="32" spans="1:14" ht="12.75" customHeight="1" x14ac:dyDescent="0.25">
      <c r="A32" s="128" t="s">
        <v>508</v>
      </c>
      <c r="B32" s="73"/>
      <c r="C32" s="129"/>
      <c r="D32" s="109"/>
      <c r="E32" s="109"/>
      <c r="F32" s="109"/>
      <c r="G32" s="109"/>
      <c r="H32" s="109"/>
      <c r="I32" s="109"/>
      <c r="J32" s="75">
        <v>0</v>
      </c>
      <c r="K32" s="75">
        <v>0</v>
      </c>
      <c r="L32" s="109"/>
      <c r="M32" s="110"/>
      <c r="N32" s="127"/>
    </row>
    <row r="33" spans="1:14" ht="12.75" customHeight="1" x14ac:dyDescent="0.25">
      <c r="A33" s="128" t="s">
        <v>509</v>
      </c>
      <c r="B33" s="73"/>
      <c r="C33" s="129"/>
      <c r="D33" s="109"/>
      <c r="E33" s="109"/>
      <c r="F33" s="109"/>
      <c r="G33" s="109"/>
      <c r="H33" s="109"/>
      <c r="I33" s="109"/>
      <c r="J33" s="75">
        <v>0</v>
      </c>
      <c r="K33" s="75">
        <v>0</v>
      </c>
      <c r="L33" s="109"/>
      <c r="M33" s="110"/>
      <c r="N33" s="127"/>
    </row>
    <row r="34" spans="1:14" ht="12.75" customHeight="1" x14ac:dyDescent="0.25">
      <c r="A34" s="128" t="s">
        <v>510</v>
      </c>
      <c r="B34" s="73"/>
      <c r="C34" s="129"/>
      <c r="D34" s="109"/>
      <c r="E34" s="109"/>
      <c r="F34" s="109"/>
      <c r="G34" s="109"/>
      <c r="H34" s="109"/>
      <c r="I34" s="109"/>
      <c r="J34" s="75">
        <v>0</v>
      </c>
      <c r="K34" s="75">
        <v>0</v>
      </c>
      <c r="L34" s="109"/>
      <c r="M34" s="110"/>
      <c r="N34" s="127"/>
    </row>
    <row r="35" spans="1:14" ht="12.75" customHeight="1" x14ac:dyDescent="0.25">
      <c r="A35" s="128" t="s">
        <v>511</v>
      </c>
      <c r="B35" s="73"/>
      <c r="C35" s="129"/>
      <c r="D35" s="109"/>
      <c r="E35" s="109"/>
      <c r="F35" s="109"/>
      <c r="G35" s="109"/>
      <c r="H35" s="109"/>
      <c r="I35" s="109"/>
      <c r="J35" s="75">
        <v>0</v>
      </c>
      <c r="K35" s="75">
        <v>0</v>
      </c>
      <c r="L35" s="109"/>
      <c r="M35" s="110"/>
      <c r="N35" s="127"/>
    </row>
    <row r="36" spans="1:14" ht="12.75" customHeight="1" x14ac:dyDescent="0.25">
      <c r="A36" s="128" t="s">
        <v>512</v>
      </c>
      <c r="B36" s="73"/>
      <c r="C36" s="129"/>
      <c r="D36" s="109"/>
      <c r="E36" s="109"/>
      <c r="F36" s="109"/>
      <c r="G36" s="109"/>
      <c r="H36" s="109"/>
      <c r="I36" s="109"/>
      <c r="J36" s="75">
        <v>0</v>
      </c>
      <c r="K36" s="75">
        <v>0</v>
      </c>
      <c r="L36" s="109"/>
      <c r="M36" s="110"/>
      <c r="N36" s="127"/>
    </row>
    <row r="37" spans="1:14" ht="12.75" customHeight="1" x14ac:dyDescent="0.25">
      <c r="A37" s="128" t="s">
        <v>513</v>
      </c>
      <c r="B37" s="73"/>
      <c r="C37" s="129"/>
      <c r="D37" s="109"/>
      <c r="E37" s="109"/>
      <c r="F37" s="109"/>
      <c r="G37" s="109"/>
      <c r="H37" s="109"/>
      <c r="I37" s="109"/>
      <c r="J37" s="75">
        <v>0</v>
      </c>
      <c r="K37" s="75">
        <v>0</v>
      </c>
      <c r="L37" s="109"/>
      <c r="M37" s="110"/>
      <c r="N37" s="127"/>
    </row>
    <row r="38" spans="1:14" ht="12.75" customHeight="1" x14ac:dyDescent="0.25">
      <c r="A38" s="128" t="s">
        <v>514</v>
      </c>
      <c r="B38" s="73"/>
      <c r="C38" s="129"/>
      <c r="D38" s="109"/>
      <c r="E38" s="109"/>
      <c r="F38" s="109"/>
      <c r="G38" s="109"/>
      <c r="H38" s="109"/>
      <c r="I38" s="109"/>
      <c r="J38" s="75">
        <v>0</v>
      </c>
      <c r="K38" s="75">
        <v>0</v>
      </c>
      <c r="L38" s="109"/>
      <c r="M38" s="110"/>
      <c r="N38" s="127"/>
    </row>
    <row r="39" spans="1:14" ht="12.75" customHeight="1" x14ac:dyDescent="0.25">
      <c r="A39" s="128" t="s">
        <v>515</v>
      </c>
      <c r="B39" s="73"/>
      <c r="C39" s="129"/>
      <c r="D39" s="109"/>
      <c r="E39" s="109"/>
      <c r="F39" s="109"/>
      <c r="G39" s="109"/>
      <c r="H39" s="109"/>
      <c r="I39" s="109"/>
      <c r="J39" s="75">
        <v>0</v>
      </c>
      <c r="K39" s="75">
        <v>0</v>
      </c>
      <c r="L39" s="109"/>
      <c r="M39" s="110"/>
      <c r="N39" s="127"/>
    </row>
    <row r="40" spans="1:14" ht="12.75" customHeight="1" x14ac:dyDescent="0.25">
      <c r="A40" s="128" t="s">
        <v>516</v>
      </c>
      <c r="B40" s="73"/>
      <c r="C40" s="129"/>
      <c r="D40" s="109"/>
      <c r="E40" s="109"/>
      <c r="F40" s="109"/>
      <c r="G40" s="109"/>
      <c r="H40" s="109"/>
      <c r="I40" s="109"/>
      <c r="J40" s="75">
        <v>0</v>
      </c>
      <c r="K40" s="75">
        <v>0</v>
      </c>
      <c r="L40" s="109"/>
      <c r="M40" s="110"/>
      <c r="N40" s="127"/>
    </row>
    <row r="41" spans="1:14" ht="12.75" customHeight="1" x14ac:dyDescent="0.25">
      <c r="A41" s="128" t="s">
        <v>517</v>
      </c>
      <c r="B41" s="73"/>
      <c r="C41" s="129"/>
      <c r="D41" s="109"/>
      <c r="E41" s="109"/>
      <c r="F41" s="109"/>
      <c r="G41" s="109"/>
      <c r="H41" s="109"/>
      <c r="I41" s="109"/>
      <c r="J41" s="75">
        <v>0</v>
      </c>
      <c r="K41" s="75">
        <v>0</v>
      </c>
      <c r="L41" s="109"/>
      <c r="M41" s="110"/>
      <c r="N41" s="127"/>
    </row>
    <row r="42" spans="1:14" ht="12.75" customHeight="1" x14ac:dyDescent="0.25">
      <c r="A42" s="607" t="s">
        <v>518</v>
      </c>
      <c r="B42" s="73"/>
      <c r="C42" s="129"/>
      <c r="D42" s="109"/>
      <c r="E42" s="109"/>
      <c r="F42" s="109"/>
      <c r="G42" s="109"/>
      <c r="H42" s="109"/>
      <c r="I42" s="109"/>
      <c r="J42" s="75">
        <v>0</v>
      </c>
      <c r="K42" s="75">
        <v>0</v>
      </c>
      <c r="L42" s="109"/>
      <c r="M42" s="110"/>
      <c r="N42" s="127"/>
    </row>
    <row r="43" spans="1:14" ht="12.75" customHeight="1" x14ac:dyDescent="0.25">
      <c r="A43" s="128" t="s">
        <v>667</v>
      </c>
      <c r="B43" s="73"/>
      <c r="C43" s="129"/>
      <c r="D43" s="109"/>
      <c r="E43" s="109"/>
      <c r="F43" s="109"/>
      <c r="G43" s="109"/>
      <c r="H43" s="109"/>
      <c r="I43" s="109"/>
      <c r="J43" s="75">
        <v>0</v>
      </c>
      <c r="K43" s="75">
        <v>0</v>
      </c>
      <c r="L43" s="109"/>
      <c r="M43" s="110"/>
      <c r="N43" s="127"/>
    </row>
    <row r="44" spans="1:14" ht="5.0999999999999996" customHeight="1" x14ac:dyDescent="0.25">
      <c r="A44" s="135"/>
      <c r="B44" s="73"/>
      <c r="C44" s="74"/>
      <c r="D44" s="75"/>
      <c r="E44" s="75"/>
      <c r="F44" s="75"/>
      <c r="G44" s="75"/>
      <c r="H44" s="75"/>
      <c r="I44" s="75"/>
      <c r="J44" s="75"/>
      <c r="K44" s="75"/>
      <c r="L44" s="75"/>
      <c r="M44" s="76"/>
      <c r="N44" s="127"/>
    </row>
    <row r="45" spans="1:14" ht="12.75" customHeight="1" x14ac:dyDescent="0.25">
      <c r="A45" s="125" t="s">
        <v>828</v>
      </c>
      <c r="B45" s="73"/>
      <c r="C45" s="139">
        <v>0</v>
      </c>
      <c r="D45" s="140">
        <v>0</v>
      </c>
      <c r="E45" s="140">
        <v>0</v>
      </c>
      <c r="F45" s="140">
        <v>0</v>
      </c>
      <c r="G45" s="140">
        <v>0</v>
      </c>
      <c r="H45" s="140">
        <v>0</v>
      </c>
      <c r="I45" s="140">
        <v>0</v>
      </c>
      <c r="J45" s="140">
        <v>0</v>
      </c>
      <c r="K45" s="140">
        <v>0</v>
      </c>
      <c r="L45" s="140">
        <v>0</v>
      </c>
      <c r="M45" s="141">
        <v>0</v>
      </c>
      <c r="N45" s="127"/>
    </row>
    <row r="46" spans="1:14" ht="12.75" customHeight="1" x14ac:dyDescent="0.25">
      <c r="A46" s="128" t="s">
        <v>519</v>
      </c>
      <c r="B46" s="73"/>
      <c r="C46" s="129"/>
      <c r="D46" s="109"/>
      <c r="E46" s="109"/>
      <c r="F46" s="109"/>
      <c r="G46" s="109"/>
      <c r="H46" s="109"/>
      <c r="I46" s="109"/>
      <c r="J46" s="75">
        <v>0</v>
      </c>
      <c r="K46" s="75">
        <v>0</v>
      </c>
      <c r="L46" s="109"/>
      <c r="M46" s="110"/>
      <c r="N46" s="127"/>
    </row>
    <row r="47" spans="1:14" ht="12.75" customHeight="1" x14ac:dyDescent="0.25">
      <c r="A47" s="609" t="s">
        <v>667</v>
      </c>
      <c r="B47" s="73"/>
      <c r="C47" s="129"/>
      <c r="D47" s="109"/>
      <c r="E47" s="109"/>
      <c r="F47" s="109"/>
      <c r="G47" s="109"/>
      <c r="H47" s="109"/>
      <c r="I47" s="109"/>
      <c r="J47" s="75">
        <v>0</v>
      </c>
      <c r="K47" s="75">
        <v>0</v>
      </c>
      <c r="L47" s="109"/>
      <c r="M47" s="110"/>
      <c r="N47" s="127"/>
    </row>
    <row r="48" spans="1:14" ht="5.0999999999999996" customHeight="1" x14ac:dyDescent="0.25">
      <c r="A48" s="135"/>
      <c r="B48" s="73"/>
      <c r="C48" s="126"/>
      <c r="D48" s="171"/>
      <c r="E48" s="171"/>
      <c r="F48" s="171"/>
      <c r="G48" s="171"/>
      <c r="H48" s="171"/>
      <c r="I48" s="171"/>
      <c r="J48" s="75"/>
      <c r="K48" s="75"/>
      <c r="L48" s="75"/>
      <c r="M48" s="76"/>
      <c r="N48" s="127"/>
    </row>
    <row r="49" spans="1:14" ht="12.75" customHeight="1" x14ac:dyDescent="0.25">
      <c r="A49" s="125" t="s">
        <v>829</v>
      </c>
      <c r="B49" s="73"/>
      <c r="C49" s="139">
        <v>0</v>
      </c>
      <c r="D49" s="140">
        <v>0</v>
      </c>
      <c r="E49" s="140">
        <v>0</v>
      </c>
      <c r="F49" s="140">
        <v>0</v>
      </c>
      <c r="G49" s="140">
        <v>0</v>
      </c>
      <c r="H49" s="140">
        <v>0</v>
      </c>
      <c r="I49" s="140">
        <v>0</v>
      </c>
      <c r="J49" s="140">
        <v>0</v>
      </c>
      <c r="K49" s="140">
        <v>0</v>
      </c>
      <c r="L49" s="140">
        <v>0</v>
      </c>
      <c r="M49" s="141">
        <v>0</v>
      </c>
      <c r="N49" s="127"/>
    </row>
    <row r="50" spans="1:14" ht="12.75" customHeight="1" x14ac:dyDescent="0.25">
      <c r="A50" s="128" t="s">
        <v>520</v>
      </c>
      <c r="B50" s="73"/>
      <c r="C50" s="129"/>
      <c r="D50" s="109"/>
      <c r="E50" s="109"/>
      <c r="F50" s="109"/>
      <c r="G50" s="109"/>
      <c r="H50" s="109"/>
      <c r="I50" s="109"/>
      <c r="J50" s="75">
        <v>0</v>
      </c>
      <c r="K50" s="75">
        <v>0</v>
      </c>
      <c r="L50" s="109"/>
      <c r="M50" s="110"/>
      <c r="N50" s="127"/>
    </row>
    <row r="51" spans="1:14" ht="12.75" customHeight="1" x14ac:dyDescent="0.25">
      <c r="A51" s="128" t="s">
        <v>667</v>
      </c>
      <c r="B51" s="73"/>
      <c r="C51" s="129"/>
      <c r="D51" s="109"/>
      <c r="E51" s="109"/>
      <c r="F51" s="109"/>
      <c r="G51" s="109"/>
      <c r="H51" s="109"/>
      <c r="I51" s="109"/>
      <c r="J51" s="75">
        <v>0</v>
      </c>
      <c r="K51" s="75">
        <v>0</v>
      </c>
      <c r="L51" s="109"/>
      <c r="M51" s="110"/>
      <c r="N51" s="127"/>
    </row>
    <row r="52" spans="1:14" ht="5.0999999999999996" customHeight="1" x14ac:dyDescent="0.25">
      <c r="A52" s="135"/>
      <c r="B52" s="73"/>
      <c r="C52" s="74"/>
      <c r="D52" s="75"/>
      <c r="E52" s="75"/>
      <c r="F52" s="75"/>
      <c r="G52" s="75"/>
      <c r="H52" s="75"/>
      <c r="I52" s="75"/>
      <c r="J52" s="75"/>
      <c r="K52" s="75"/>
      <c r="L52" s="75"/>
      <c r="M52" s="76"/>
      <c r="N52" s="127"/>
    </row>
    <row r="53" spans="1:14" ht="12.75" customHeight="1" x14ac:dyDescent="0.25">
      <c r="A53" s="125" t="s">
        <v>830</v>
      </c>
      <c r="B53" s="73"/>
      <c r="C53" s="139">
        <v>330000</v>
      </c>
      <c r="D53" s="140">
        <v>0</v>
      </c>
      <c r="E53" s="140">
        <v>0</v>
      </c>
      <c r="F53" s="140">
        <v>0</v>
      </c>
      <c r="G53" s="140">
        <v>0</v>
      </c>
      <c r="H53" s="140">
        <v>0</v>
      </c>
      <c r="I53" s="140">
        <v>0</v>
      </c>
      <c r="J53" s="140">
        <v>0</v>
      </c>
      <c r="K53" s="140">
        <v>330000</v>
      </c>
      <c r="L53" s="140">
        <v>0</v>
      </c>
      <c r="M53" s="141">
        <v>0</v>
      </c>
      <c r="N53" s="127"/>
    </row>
    <row r="54" spans="1:14" ht="12.75" customHeight="1" x14ac:dyDescent="0.25">
      <c r="A54" s="30" t="s">
        <v>522</v>
      </c>
      <c r="B54" s="73"/>
      <c r="C54" s="129">
        <v>280000</v>
      </c>
      <c r="D54" s="109"/>
      <c r="E54" s="109"/>
      <c r="F54" s="109"/>
      <c r="G54" s="109"/>
      <c r="H54" s="109"/>
      <c r="I54" s="109"/>
      <c r="J54" s="75">
        <v>0</v>
      </c>
      <c r="K54" s="75">
        <v>280000</v>
      </c>
      <c r="L54" s="109"/>
      <c r="M54" s="110"/>
      <c r="N54" s="127"/>
    </row>
    <row r="55" spans="1:14" ht="12.75" customHeight="1" x14ac:dyDescent="0.25">
      <c r="A55" s="609" t="s">
        <v>523</v>
      </c>
      <c r="B55" s="73">
        <v>18</v>
      </c>
      <c r="C55" s="130">
        <v>0</v>
      </c>
      <c r="D55" s="131">
        <v>0</v>
      </c>
      <c r="E55" s="131">
        <v>0</v>
      </c>
      <c r="F55" s="131">
        <v>0</v>
      </c>
      <c r="G55" s="131">
        <v>0</v>
      </c>
      <c r="H55" s="131">
        <v>0</v>
      </c>
      <c r="I55" s="131">
        <v>0</v>
      </c>
      <c r="J55" s="131">
        <v>0</v>
      </c>
      <c r="K55" s="131">
        <v>0</v>
      </c>
      <c r="L55" s="131">
        <v>0</v>
      </c>
      <c r="M55" s="132">
        <v>0</v>
      </c>
      <c r="N55" s="127"/>
    </row>
    <row r="56" spans="1:14" ht="12.75" customHeight="1" x14ac:dyDescent="0.25">
      <c r="A56" s="30" t="s">
        <v>524</v>
      </c>
      <c r="B56" s="136"/>
      <c r="C56" s="129"/>
      <c r="D56" s="109"/>
      <c r="E56" s="109"/>
      <c r="F56" s="109"/>
      <c r="G56" s="109"/>
      <c r="H56" s="109"/>
      <c r="I56" s="109"/>
      <c r="J56" s="75">
        <v>0</v>
      </c>
      <c r="K56" s="75">
        <v>0</v>
      </c>
      <c r="L56" s="109"/>
      <c r="M56" s="110"/>
      <c r="N56" s="127"/>
    </row>
    <row r="57" spans="1:14" ht="12.75" customHeight="1" x14ac:dyDescent="0.25">
      <c r="A57" s="30" t="s">
        <v>525</v>
      </c>
      <c r="B57" s="73"/>
      <c r="C57" s="129"/>
      <c r="D57" s="109"/>
      <c r="E57" s="109"/>
      <c r="F57" s="109"/>
      <c r="G57" s="109"/>
      <c r="H57" s="109"/>
      <c r="I57" s="109"/>
      <c r="J57" s="75">
        <v>0</v>
      </c>
      <c r="K57" s="75">
        <v>0</v>
      </c>
      <c r="L57" s="109"/>
      <c r="M57" s="110"/>
      <c r="N57" s="127"/>
    </row>
    <row r="58" spans="1:14" ht="12.75" customHeight="1" x14ac:dyDescent="0.25">
      <c r="A58" s="30" t="s">
        <v>526</v>
      </c>
      <c r="B58" s="73"/>
      <c r="C58" s="129">
        <v>50000</v>
      </c>
      <c r="D58" s="109"/>
      <c r="E58" s="109"/>
      <c r="F58" s="109"/>
      <c r="G58" s="109"/>
      <c r="H58" s="109"/>
      <c r="I58" s="109"/>
      <c r="J58" s="75">
        <v>0</v>
      </c>
      <c r="K58" s="75">
        <v>50000</v>
      </c>
      <c r="L58" s="109"/>
      <c r="M58" s="110"/>
      <c r="N58" s="127"/>
    </row>
    <row r="59" spans="1:14" ht="12.75" customHeight="1" x14ac:dyDescent="0.25">
      <c r="A59" s="30" t="s">
        <v>527</v>
      </c>
      <c r="B59" s="73"/>
      <c r="C59" s="129"/>
      <c r="D59" s="109"/>
      <c r="E59" s="109"/>
      <c r="F59" s="109"/>
      <c r="G59" s="109"/>
      <c r="H59" s="109"/>
      <c r="I59" s="109"/>
      <c r="J59" s="75">
        <v>0</v>
      </c>
      <c r="K59" s="75">
        <v>0</v>
      </c>
      <c r="L59" s="109"/>
      <c r="M59" s="110"/>
      <c r="N59" s="127"/>
    </row>
    <row r="60" spans="1:14" ht="12.75" customHeight="1" x14ac:dyDescent="0.25">
      <c r="A60" s="30" t="s">
        <v>528</v>
      </c>
      <c r="B60" s="73"/>
      <c r="C60" s="129"/>
      <c r="D60" s="109"/>
      <c r="E60" s="109"/>
      <c r="F60" s="109"/>
      <c r="G60" s="109"/>
      <c r="H60" s="109"/>
      <c r="I60" s="109"/>
      <c r="J60" s="75">
        <v>0</v>
      </c>
      <c r="K60" s="75">
        <v>0</v>
      </c>
      <c r="L60" s="109"/>
      <c r="M60" s="110"/>
      <c r="N60" s="127"/>
    </row>
    <row r="61" spans="1:14" ht="12.75" customHeight="1" x14ac:dyDescent="0.25">
      <c r="A61" s="30" t="s">
        <v>529</v>
      </c>
      <c r="B61" s="73"/>
      <c r="C61" s="129"/>
      <c r="D61" s="109"/>
      <c r="E61" s="109"/>
      <c r="F61" s="109"/>
      <c r="G61" s="109"/>
      <c r="H61" s="109"/>
      <c r="I61" s="109"/>
      <c r="J61" s="75">
        <v>0</v>
      </c>
      <c r="K61" s="75">
        <v>0</v>
      </c>
      <c r="L61" s="109"/>
      <c r="M61" s="110"/>
      <c r="N61" s="127"/>
    </row>
    <row r="62" spans="1:14" ht="12.75" customHeight="1" x14ac:dyDescent="0.25">
      <c r="A62" s="30" t="s">
        <v>530</v>
      </c>
      <c r="B62" s="73"/>
      <c r="C62" s="129"/>
      <c r="D62" s="109"/>
      <c r="E62" s="109"/>
      <c r="F62" s="109"/>
      <c r="G62" s="109"/>
      <c r="H62" s="109"/>
      <c r="I62" s="109"/>
      <c r="J62" s="75">
        <v>0</v>
      </c>
      <c r="K62" s="75">
        <v>0</v>
      </c>
      <c r="L62" s="109"/>
      <c r="M62" s="110"/>
      <c r="N62" s="127"/>
    </row>
    <row r="63" spans="1:14" ht="12.75" customHeight="1" x14ac:dyDescent="0.25">
      <c r="A63" s="30" t="s">
        <v>531</v>
      </c>
      <c r="B63" s="73"/>
      <c r="C63" s="129"/>
      <c r="D63" s="109"/>
      <c r="E63" s="109"/>
      <c r="F63" s="109"/>
      <c r="G63" s="109"/>
      <c r="H63" s="109"/>
      <c r="I63" s="109"/>
      <c r="J63" s="75">
        <v>0</v>
      </c>
      <c r="K63" s="75">
        <v>0</v>
      </c>
      <c r="L63" s="109"/>
      <c r="M63" s="110"/>
      <c r="N63" s="127"/>
    </row>
    <row r="64" spans="1:14" ht="12.75" customHeight="1" x14ac:dyDescent="0.25">
      <c r="A64" s="30" t="s">
        <v>532</v>
      </c>
      <c r="B64" s="73"/>
      <c r="C64" s="129"/>
      <c r="D64" s="109"/>
      <c r="E64" s="109"/>
      <c r="F64" s="109"/>
      <c r="G64" s="109"/>
      <c r="H64" s="109"/>
      <c r="I64" s="109"/>
      <c r="J64" s="75">
        <v>0</v>
      </c>
      <c r="K64" s="75">
        <v>0</v>
      </c>
      <c r="L64" s="109"/>
      <c r="M64" s="110"/>
      <c r="N64" s="127"/>
    </row>
    <row r="65" spans="1:14" ht="12.75" customHeight="1" x14ac:dyDescent="0.25">
      <c r="A65" s="128" t="s">
        <v>667</v>
      </c>
      <c r="B65" s="73"/>
      <c r="C65" s="129"/>
      <c r="D65" s="109"/>
      <c r="E65" s="109"/>
      <c r="F65" s="109"/>
      <c r="G65" s="109"/>
      <c r="H65" s="109"/>
      <c r="I65" s="109"/>
      <c r="J65" s="75">
        <v>0</v>
      </c>
      <c r="K65" s="75">
        <v>0</v>
      </c>
      <c r="L65" s="109"/>
      <c r="M65" s="110"/>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1345</v>
      </c>
      <c r="B67" s="73"/>
      <c r="C67" s="139">
        <v>0</v>
      </c>
      <c r="D67" s="140">
        <v>0</v>
      </c>
      <c r="E67" s="140">
        <v>0</v>
      </c>
      <c r="F67" s="140">
        <v>0</v>
      </c>
      <c r="G67" s="140">
        <v>0</v>
      </c>
      <c r="H67" s="140">
        <v>0</v>
      </c>
      <c r="I67" s="140">
        <v>0</v>
      </c>
      <c r="J67" s="140">
        <v>0</v>
      </c>
      <c r="K67" s="140">
        <v>0</v>
      </c>
      <c r="L67" s="140">
        <v>0</v>
      </c>
      <c r="M67" s="141">
        <v>0</v>
      </c>
      <c r="N67" s="127"/>
    </row>
    <row r="68" spans="1:14" ht="12.75" customHeight="1" x14ac:dyDescent="0.25">
      <c r="A68" s="830"/>
      <c r="B68" s="73"/>
      <c r="C68" s="129"/>
      <c r="D68" s="109"/>
      <c r="E68" s="109"/>
      <c r="F68" s="109"/>
      <c r="G68" s="109"/>
      <c r="H68" s="109"/>
      <c r="I68" s="109"/>
      <c r="J68" s="75">
        <v>0</v>
      </c>
      <c r="K68" s="75">
        <v>0</v>
      </c>
      <c r="L68" s="109"/>
      <c r="M68" s="110"/>
      <c r="N68" s="127"/>
    </row>
    <row r="69" spans="1:14" ht="12.75" customHeight="1" x14ac:dyDescent="0.25">
      <c r="A69" s="292" t="s">
        <v>535</v>
      </c>
      <c r="B69" s="73"/>
      <c r="C69" s="129"/>
      <c r="D69" s="109"/>
      <c r="E69" s="109"/>
      <c r="F69" s="109"/>
      <c r="G69" s="109"/>
      <c r="H69" s="109"/>
      <c r="I69" s="109"/>
      <c r="J69" s="75">
        <v>0</v>
      </c>
      <c r="K69" s="75">
        <v>0</v>
      </c>
      <c r="L69" s="109"/>
      <c r="M69" s="110"/>
      <c r="N69" s="127"/>
    </row>
    <row r="70" spans="1:14" ht="5.0999999999999996" customHeight="1" x14ac:dyDescent="0.25">
      <c r="A70" s="135"/>
      <c r="B70" s="73"/>
      <c r="C70" s="74"/>
      <c r="D70" s="75"/>
      <c r="E70" s="75"/>
      <c r="F70" s="75"/>
      <c r="G70" s="75"/>
      <c r="H70" s="75"/>
      <c r="I70" s="75"/>
      <c r="J70" s="75"/>
      <c r="K70" s="75"/>
      <c r="L70" s="75"/>
      <c r="M70" s="76"/>
      <c r="N70" s="127"/>
    </row>
    <row r="71" spans="1:14" ht="12.75" customHeight="1" x14ac:dyDescent="0.25">
      <c r="A71" s="125" t="s">
        <v>832</v>
      </c>
      <c r="B71" s="73"/>
      <c r="C71" s="139">
        <v>0</v>
      </c>
      <c r="D71" s="140">
        <v>0</v>
      </c>
      <c r="E71" s="140">
        <v>0</v>
      </c>
      <c r="F71" s="140">
        <v>0</v>
      </c>
      <c r="G71" s="140">
        <v>0</v>
      </c>
      <c r="H71" s="140">
        <v>0</v>
      </c>
      <c r="I71" s="140">
        <v>0</v>
      </c>
      <c r="J71" s="140">
        <v>0</v>
      </c>
      <c r="K71" s="140">
        <v>0</v>
      </c>
      <c r="L71" s="140">
        <v>0</v>
      </c>
      <c r="M71" s="141">
        <v>0</v>
      </c>
      <c r="N71" s="127"/>
    </row>
    <row r="72" spans="1:14" ht="12.75" customHeight="1" x14ac:dyDescent="0.25">
      <c r="A72" s="830"/>
      <c r="B72" s="73"/>
      <c r="C72" s="129"/>
      <c r="D72" s="109"/>
      <c r="E72" s="109"/>
      <c r="F72" s="109"/>
      <c r="G72" s="109"/>
      <c r="H72" s="109"/>
      <c r="I72" s="109"/>
      <c r="J72" s="75">
        <v>0</v>
      </c>
      <c r="K72" s="75">
        <v>0</v>
      </c>
      <c r="L72" s="109"/>
      <c r="M72" s="110"/>
      <c r="N72" s="127"/>
    </row>
    <row r="73" spans="1:14" ht="12.75" customHeight="1" x14ac:dyDescent="0.25">
      <c r="A73" s="292" t="s">
        <v>535</v>
      </c>
      <c r="B73" s="73"/>
      <c r="C73" s="129"/>
      <c r="D73" s="109"/>
      <c r="E73" s="109"/>
      <c r="F73" s="109"/>
      <c r="G73" s="109"/>
      <c r="H73" s="109"/>
      <c r="I73" s="109"/>
      <c r="J73" s="75">
        <v>0</v>
      </c>
      <c r="K73" s="75">
        <v>0</v>
      </c>
      <c r="L73" s="109"/>
      <c r="M73" s="110"/>
      <c r="N73" s="127"/>
    </row>
    <row r="74" spans="1:14" ht="5.0999999999999996" customHeight="1" x14ac:dyDescent="0.25">
      <c r="A74" s="135"/>
      <c r="B74" s="73"/>
      <c r="C74" s="74"/>
      <c r="D74" s="75"/>
      <c r="E74" s="75"/>
      <c r="F74" s="75"/>
      <c r="G74" s="75"/>
      <c r="H74" s="75"/>
      <c r="I74" s="75"/>
      <c r="J74" s="75"/>
      <c r="K74" s="75"/>
      <c r="L74" s="75"/>
      <c r="M74" s="76"/>
      <c r="N74" s="127"/>
    </row>
    <row r="75" spans="1:14" ht="12.75" customHeight="1" x14ac:dyDescent="0.25">
      <c r="A75" s="125" t="s">
        <v>831</v>
      </c>
      <c r="B75" s="73"/>
      <c r="C75" s="139">
        <v>0</v>
      </c>
      <c r="D75" s="140">
        <v>0</v>
      </c>
      <c r="E75" s="140">
        <v>0</v>
      </c>
      <c r="F75" s="140">
        <v>0</v>
      </c>
      <c r="G75" s="140">
        <v>0</v>
      </c>
      <c r="H75" s="140">
        <v>0</v>
      </c>
      <c r="I75" s="140">
        <v>0</v>
      </c>
      <c r="J75" s="140">
        <v>0</v>
      </c>
      <c r="K75" s="140">
        <v>0</v>
      </c>
      <c r="L75" s="140">
        <v>0</v>
      </c>
      <c r="M75" s="141">
        <v>0</v>
      </c>
      <c r="N75" s="127"/>
    </row>
    <row r="76" spans="1:14" ht="12.75" customHeight="1" x14ac:dyDescent="0.25">
      <c r="A76" s="30" t="s">
        <v>533</v>
      </c>
      <c r="B76" s="73"/>
      <c r="C76" s="831"/>
      <c r="D76" s="832"/>
      <c r="E76" s="832"/>
      <c r="F76" s="832"/>
      <c r="G76" s="832"/>
      <c r="H76" s="832"/>
      <c r="I76" s="832"/>
      <c r="J76" s="140">
        <v>0</v>
      </c>
      <c r="K76" s="140">
        <v>0</v>
      </c>
      <c r="L76" s="832"/>
      <c r="M76" s="833"/>
      <c r="N76" s="127"/>
    </row>
    <row r="77" spans="1:14" ht="12.75" customHeight="1" x14ac:dyDescent="0.25">
      <c r="A77" s="495" t="s">
        <v>534</v>
      </c>
      <c r="B77" s="73"/>
      <c r="C77" s="129"/>
      <c r="D77" s="109"/>
      <c r="E77" s="109"/>
      <c r="F77" s="109"/>
      <c r="G77" s="109"/>
      <c r="H77" s="109"/>
      <c r="I77" s="109"/>
      <c r="J77" s="75">
        <v>0</v>
      </c>
      <c r="K77" s="75">
        <v>0</v>
      </c>
      <c r="L77" s="109"/>
      <c r="M77" s="110"/>
      <c r="N77" s="127"/>
    </row>
    <row r="78" spans="1:14" ht="5.0999999999999996" customHeight="1" x14ac:dyDescent="0.25">
      <c r="A78" s="135"/>
      <c r="B78" s="73"/>
      <c r="C78" s="74"/>
      <c r="D78" s="75"/>
      <c r="E78" s="75"/>
      <c r="F78" s="75"/>
      <c r="G78" s="75"/>
      <c r="H78" s="75"/>
      <c r="I78" s="75"/>
      <c r="J78" s="75"/>
      <c r="K78" s="75"/>
      <c r="L78" s="75"/>
      <c r="M78" s="76"/>
      <c r="N78" s="127"/>
    </row>
    <row r="79" spans="1:14" ht="12.75" customHeight="1" x14ac:dyDescent="0.25">
      <c r="A79" s="875" t="s">
        <v>1348</v>
      </c>
      <c r="B79" s="155">
        <v>1</v>
      </c>
      <c r="C79" s="156">
        <v>330000</v>
      </c>
      <c r="D79" s="116">
        <v>0</v>
      </c>
      <c r="E79" s="116">
        <v>0</v>
      </c>
      <c r="F79" s="116">
        <v>0</v>
      </c>
      <c r="G79" s="116">
        <v>0</v>
      </c>
      <c r="H79" s="116">
        <v>0</v>
      </c>
      <c r="I79" s="116">
        <v>0</v>
      </c>
      <c r="J79" s="116">
        <v>0</v>
      </c>
      <c r="K79" s="116">
        <v>330000</v>
      </c>
      <c r="L79" s="116">
        <v>0</v>
      </c>
      <c r="M79" s="117">
        <v>0</v>
      </c>
      <c r="N79" s="127"/>
    </row>
    <row r="80" spans="1:14" ht="12.75" customHeight="1" x14ac:dyDescent="0.25">
      <c r="A80" s="518"/>
      <c r="B80" s="120"/>
      <c r="C80" s="519"/>
      <c r="D80" s="519"/>
      <c r="E80" s="519"/>
      <c r="F80" s="519"/>
      <c r="G80" s="519"/>
      <c r="H80" s="519"/>
      <c r="I80" s="519"/>
      <c r="J80" s="519"/>
      <c r="K80" s="519"/>
      <c r="L80" s="519"/>
      <c r="M80" s="519"/>
      <c r="N80" s="127"/>
    </row>
    <row r="81" spans="1:14" ht="12.75" customHeight="1" x14ac:dyDescent="0.25">
      <c r="A81" s="870" t="s">
        <v>523</v>
      </c>
      <c r="B81" s="309">
        <v>18</v>
      </c>
      <c r="C81" s="871">
        <v>0</v>
      </c>
      <c r="D81" s="872">
        <v>0</v>
      </c>
      <c r="E81" s="872">
        <v>0</v>
      </c>
      <c r="F81" s="872">
        <v>0</v>
      </c>
      <c r="G81" s="872">
        <v>0</v>
      </c>
      <c r="H81" s="872">
        <v>0</v>
      </c>
      <c r="I81" s="872">
        <v>0</v>
      </c>
      <c r="J81" s="872">
        <v>0</v>
      </c>
      <c r="K81" s="872">
        <v>0</v>
      </c>
      <c r="L81" s="872">
        <v>0</v>
      </c>
      <c r="M81" s="873">
        <v>0</v>
      </c>
      <c r="N81" s="127"/>
    </row>
    <row r="82" spans="1:14" ht="12.75" customHeight="1" x14ac:dyDescent="0.25">
      <c r="A82" s="128" t="s">
        <v>1235</v>
      </c>
      <c r="B82" s="73"/>
      <c r="C82" s="398"/>
      <c r="D82" s="109"/>
      <c r="E82" s="109"/>
      <c r="F82" s="109"/>
      <c r="G82" s="109"/>
      <c r="H82" s="109"/>
      <c r="I82" s="109"/>
      <c r="J82" s="140">
        <v>0</v>
      </c>
      <c r="K82" s="140">
        <v>0</v>
      </c>
      <c r="L82" s="109"/>
      <c r="M82" s="110"/>
      <c r="N82" s="127"/>
    </row>
    <row r="83" spans="1:14" ht="12.75" customHeight="1" x14ac:dyDescent="0.25">
      <c r="A83" s="128" t="s">
        <v>1123</v>
      </c>
      <c r="B83" s="73"/>
      <c r="C83" s="398"/>
      <c r="D83" s="109"/>
      <c r="E83" s="109"/>
      <c r="F83" s="109"/>
      <c r="G83" s="109"/>
      <c r="H83" s="109"/>
      <c r="I83" s="109"/>
      <c r="J83" s="140">
        <v>0</v>
      </c>
      <c r="K83" s="140">
        <v>0</v>
      </c>
      <c r="L83" s="109"/>
      <c r="M83" s="110"/>
      <c r="N83" s="127"/>
    </row>
    <row r="84" spans="1:14" ht="12.75" customHeight="1" x14ac:dyDescent="0.25">
      <c r="A84" s="128" t="s">
        <v>573</v>
      </c>
      <c r="B84" s="73"/>
      <c r="C84" s="398"/>
      <c r="D84" s="109"/>
      <c r="E84" s="109"/>
      <c r="F84" s="109"/>
      <c r="G84" s="109"/>
      <c r="H84" s="109"/>
      <c r="I84" s="109"/>
      <c r="J84" s="140">
        <v>0</v>
      </c>
      <c r="K84" s="140">
        <v>0</v>
      </c>
      <c r="L84" s="109"/>
      <c r="M84" s="110"/>
      <c r="N84" s="127"/>
    </row>
    <row r="85" spans="1:14" ht="12.75" customHeight="1" x14ac:dyDescent="0.25">
      <c r="A85" s="175" t="s">
        <v>574</v>
      </c>
      <c r="B85" s="88"/>
      <c r="C85" s="314"/>
      <c r="D85" s="315"/>
      <c r="E85" s="315"/>
      <c r="F85" s="315"/>
      <c r="G85" s="315"/>
      <c r="H85" s="315"/>
      <c r="I85" s="315"/>
      <c r="J85" s="90">
        <v>0</v>
      </c>
      <c r="K85" s="90">
        <v>0</v>
      </c>
      <c r="L85" s="315"/>
      <c r="M85" s="316"/>
      <c r="N85" s="127"/>
    </row>
    <row r="86" spans="1:14" ht="12.75" customHeight="1" x14ac:dyDescent="0.25">
      <c r="A86" s="611" t="s">
        <v>549</v>
      </c>
      <c r="B86" s="120"/>
      <c r="C86" s="53"/>
      <c r="D86" s="53"/>
      <c r="E86" s="53"/>
      <c r="F86" s="53"/>
      <c r="G86" s="53"/>
      <c r="H86" s="53"/>
      <c r="I86" s="53"/>
      <c r="J86" s="53"/>
      <c r="K86" s="53"/>
      <c r="L86" s="53"/>
      <c r="M86" s="53"/>
      <c r="N86" s="127"/>
    </row>
    <row r="87" spans="1:14" ht="12.75" customHeight="1" x14ac:dyDescent="0.25">
      <c r="A87" s="876" t="s">
        <v>1349</v>
      </c>
      <c r="B87" s="120"/>
      <c r="C87" s="53"/>
      <c r="D87" s="53"/>
      <c r="E87" s="53"/>
      <c r="F87" s="53"/>
      <c r="G87" s="53"/>
      <c r="H87" s="53"/>
      <c r="I87" s="53"/>
      <c r="J87" s="53"/>
      <c r="K87" s="53"/>
      <c r="L87" s="53"/>
      <c r="M87" s="53"/>
      <c r="N87" s="127"/>
    </row>
    <row r="88" spans="1:14" ht="12.75" customHeight="1" x14ac:dyDescent="0.25">
      <c r="A88" s="99" t="s">
        <v>536</v>
      </c>
      <c r="B88" s="93"/>
      <c r="C88" s="96"/>
      <c r="D88" s="96"/>
      <c r="E88" s="96"/>
      <c r="F88" s="96"/>
      <c r="G88" s="96"/>
      <c r="H88" s="96"/>
      <c r="I88" s="96"/>
      <c r="J88" s="96"/>
      <c r="K88" s="96"/>
      <c r="L88" s="96"/>
      <c r="M88" s="96"/>
      <c r="N88" s="127"/>
    </row>
    <row r="89" spans="1:14" ht="12.75" customHeight="1" x14ac:dyDescent="0.25">
      <c r="A89" s="99" t="s">
        <v>537</v>
      </c>
      <c r="B89" s="93"/>
      <c r="C89" s="96"/>
      <c r="D89" s="96"/>
      <c r="E89" s="96"/>
      <c r="F89" s="96"/>
      <c r="G89" s="96"/>
      <c r="H89" s="96"/>
      <c r="I89" s="96"/>
      <c r="J89" s="96"/>
      <c r="K89" s="96"/>
      <c r="L89" s="96"/>
      <c r="M89" s="96"/>
      <c r="N89" s="127"/>
    </row>
    <row r="90" spans="1:14" ht="12.75" customHeight="1" x14ac:dyDescent="0.25">
      <c r="A90" s="99" t="s">
        <v>538</v>
      </c>
      <c r="B90" s="93"/>
      <c r="C90" s="96"/>
      <c r="D90" s="96"/>
      <c r="E90" s="96"/>
      <c r="F90" s="96"/>
      <c r="G90" s="96"/>
      <c r="H90" s="96"/>
      <c r="I90" s="96"/>
      <c r="J90" s="96"/>
      <c r="K90" s="96"/>
      <c r="L90" s="96"/>
      <c r="M90" s="96"/>
      <c r="N90" s="127"/>
    </row>
    <row r="91" spans="1:14" ht="12.75" customHeight="1" x14ac:dyDescent="0.25">
      <c r="A91" s="158" t="s">
        <v>539</v>
      </c>
      <c r="B91" s="93"/>
      <c r="C91" s="96"/>
      <c r="D91" s="96"/>
      <c r="E91" s="96"/>
      <c r="F91" s="96"/>
      <c r="G91" s="96"/>
      <c r="H91" s="96"/>
      <c r="I91" s="96"/>
      <c r="J91" s="96"/>
      <c r="K91" s="96"/>
      <c r="L91" s="96"/>
      <c r="M91" s="96"/>
      <c r="N91" s="127"/>
    </row>
    <row r="92" spans="1:14" ht="12.75" customHeight="1" x14ac:dyDescent="0.25">
      <c r="A92" s="99" t="s">
        <v>540</v>
      </c>
      <c r="B92" s="93"/>
      <c r="C92" s="96"/>
      <c r="D92" s="96"/>
      <c r="E92" s="96"/>
      <c r="F92" s="96"/>
      <c r="G92" s="96"/>
      <c r="H92" s="96"/>
      <c r="I92" s="96"/>
      <c r="J92" s="96"/>
      <c r="K92" s="96"/>
      <c r="L92" s="96"/>
      <c r="M92" s="96"/>
      <c r="N92" s="127"/>
    </row>
    <row r="93" spans="1:14" ht="12.75" customHeight="1" x14ac:dyDescent="0.25">
      <c r="A93" s="1209" t="s">
        <v>1099</v>
      </c>
      <c r="B93" s="1209"/>
      <c r="C93" s="1209"/>
      <c r="D93" s="1209"/>
      <c r="E93" s="1209"/>
      <c r="F93" s="1209"/>
      <c r="G93" s="1209"/>
      <c r="H93" s="1209"/>
      <c r="I93" s="1209"/>
      <c r="J93" s="1209"/>
      <c r="K93" s="1209"/>
      <c r="L93" s="1209"/>
      <c r="M93" s="1209"/>
      <c r="N93" s="127"/>
    </row>
    <row r="94" spans="1:14" ht="12.75" customHeight="1" x14ac:dyDescent="0.25">
      <c r="A94" s="1209" t="s">
        <v>1105</v>
      </c>
      <c r="B94" s="1209"/>
      <c r="C94" s="1209"/>
      <c r="D94" s="1209"/>
      <c r="E94" s="1209"/>
      <c r="F94" s="1209"/>
      <c r="G94" s="1209"/>
      <c r="H94" s="1209"/>
      <c r="I94" s="1209"/>
      <c r="J94" s="1209"/>
      <c r="K94" s="98"/>
      <c r="L94" s="98"/>
      <c r="M94" s="98"/>
      <c r="N94" s="127"/>
    </row>
    <row r="95" spans="1:14" ht="12.75" customHeight="1" x14ac:dyDescent="0.25">
      <c r="A95" s="1209" t="s">
        <v>1106</v>
      </c>
      <c r="B95" s="1209"/>
      <c r="C95" s="1209"/>
      <c r="D95" s="1209"/>
      <c r="E95" s="1209"/>
      <c r="F95" s="1209"/>
      <c r="G95" s="1209"/>
      <c r="H95" s="1209"/>
      <c r="I95" s="1209"/>
      <c r="J95" s="1209"/>
      <c r="K95" s="98"/>
      <c r="L95" s="98"/>
      <c r="M95" s="98"/>
      <c r="N95" s="127"/>
    </row>
    <row r="96" spans="1:14" ht="12.75" customHeight="1" x14ac:dyDescent="0.25">
      <c r="A96" s="1209" t="s">
        <v>1154</v>
      </c>
      <c r="B96" s="1209"/>
      <c r="C96" s="1209"/>
      <c r="D96" s="1209"/>
      <c r="E96" s="1209"/>
      <c r="F96" s="1209"/>
      <c r="G96" s="1209"/>
      <c r="H96" s="1209"/>
      <c r="I96" s="1209"/>
      <c r="J96" s="1209"/>
      <c r="K96" s="1209"/>
      <c r="L96" s="1209"/>
      <c r="M96" s="1209"/>
      <c r="N96" s="127"/>
    </row>
    <row r="97" spans="1:14" ht="12.75" customHeight="1" x14ac:dyDescent="0.25">
      <c r="A97" s="99" t="s">
        <v>1155</v>
      </c>
      <c r="B97" s="93"/>
      <c r="C97" s="96"/>
      <c r="D97" s="96"/>
      <c r="E97" s="96"/>
      <c r="F97" s="96"/>
      <c r="G97" s="96"/>
      <c r="H97" s="96"/>
      <c r="I97" s="96"/>
      <c r="J97" s="96"/>
      <c r="K97" s="96"/>
      <c r="L97" s="96"/>
      <c r="M97" s="96"/>
      <c r="N97" s="127"/>
    </row>
    <row r="98" spans="1:14" ht="12.75" customHeight="1" x14ac:dyDescent="0.25">
      <c r="A98" s="1209" t="s">
        <v>1156</v>
      </c>
      <c r="B98" s="1209"/>
      <c r="C98" s="1209"/>
      <c r="D98" s="1209"/>
      <c r="E98" s="1209"/>
      <c r="F98" s="1209"/>
      <c r="G98" s="1209"/>
      <c r="H98" s="1209"/>
      <c r="I98" s="1209"/>
      <c r="J98" s="1209"/>
      <c r="K98" s="1209"/>
      <c r="L98" s="1209"/>
      <c r="M98" s="1209"/>
      <c r="N98" s="127"/>
    </row>
    <row r="99" spans="1:14" ht="12.75" customHeight="1" x14ac:dyDescent="0.25">
      <c r="A99" s="99" t="s">
        <v>1157</v>
      </c>
      <c r="B99" s="93"/>
      <c r="C99" s="96"/>
      <c r="D99" s="96"/>
      <c r="E99" s="96"/>
      <c r="F99" s="96"/>
      <c r="G99" s="96"/>
      <c r="H99" s="96"/>
      <c r="I99" s="96"/>
      <c r="J99" s="96"/>
      <c r="K99" s="96"/>
      <c r="L99" s="96"/>
      <c r="M99" s="96"/>
      <c r="N99" s="127"/>
    </row>
    <row r="100" spans="1:14" ht="12.75" customHeight="1" x14ac:dyDescent="0.25">
      <c r="A100" s="1209" t="s">
        <v>1158</v>
      </c>
      <c r="B100" s="1209"/>
      <c r="C100" s="1209"/>
      <c r="D100" s="1209"/>
      <c r="E100" s="1209"/>
      <c r="F100" s="1209"/>
      <c r="G100" s="1209"/>
      <c r="H100" s="1209"/>
      <c r="I100" s="1209"/>
      <c r="J100" s="1209"/>
      <c r="K100" s="1209"/>
      <c r="L100" s="1209"/>
      <c r="M100" s="1209"/>
      <c r="N100" s="127"/>
    </row>
    <row r="101" spans="1:14" ht="12.75" customHeight="1" x14ac:dyDescent="0.25">
      <c r="A101" s="848" t="s">
        <v>1446</v>
      </c>
      <c r="B101" s="160"/>
      <c r="C101" s="160"/>
      <c r="D101" s="160"/>
      <c r="E101" s="160"/>
      <c r="F101" s="160"/>
      <c r="G101" s="160"/>
      <c r="H101" s="160"/>
      <c r="I101" s="160"/>
      <c r="J101" s="160"/>
      <c r="K101" s="160"/>
      <c r="L101" s="160"/>
      <c r="M101" s="160"/>
      <c r="N101" s="127"/>
    </row>
    <row r="102" spans="1:14" ht="12.75" customHeight="1" x14ac:dyDescent="0.25">
      <c r="A102" s="848" t="s">
        <v>1443</v>
      </c>
      <c r="B102" s="160"/>
      <c r="C102" s="160"/>
      <c r="D102" s="160"/>
      <c r="E102" s="160"/>
      <c r="F102" s="160"/>
      <c r="G102" s="160"/>
      <c r="H102" s="160"/>
      <c r="I102" s="160"/>
      <c r="J102" s="160"/>
      <c r="K102" s="160"/>
      <c r="L102" s="160"/>
      <c r="M102" s="160"/>
      <c r="N102" s="127"/>
    </row>
    <row r="103" spans="1:14" ht="12.75" customHeight="1" x14ac:dyDescent="0.25">
      <c r="A103" s="848" t="s">
        <v>1444</v>
      </c>
      <c r="B103" s="160"/>
      <c r="C103" s="160"/>
      <c r="D103" s="160"/>
      <c r="E103" s="160"/>
      <c r="F103" s="160"/>
      <c r="G103" s="160"/>
      <c r="H103" s="160"/>
      <c r="I103" s="160"/>
      <c r="J103" s="160"/>
      <c r="K103" s="160"/>
      <c r="L103" s="160"/>
      <c r="M103" s="160"/>
      <c r="N103" s="127"/>
    </row>
    <row r="104" spans="1:14" ht="12.75" customHeight="1" x14ac:dyDescent="0.25">
      <c r="A104" s="848" t="s">
        <v>1448</v>
      </c>
      <c r="B104" s="160"/>
      <c r="C104" s="160"/>
      <c r="D104" s="160"/>
      <c r="E104" s="160"/>
      <c r="F104" s="160"/>
      <c r="G104" s="160"/>
      <c r="H104" s="160"/>
      <c r="I104" s="160"/>
      <c r="J104" s="160"/>
      <c r="K104" s="160"/>
      <c r="L104" s="160"/>
      <c r="M104" s="160"/>
      <c r="N104" s="127"/>
    </row>
    <row r="105" spans="1:14" ht="11.25" customHeight="1" x14ac:dyDescent="0.25">
      <c r="A105" s="950"/>
      <c r="B105" s="120"/>
      <c r="C105" s="53"/>
      <c r="D105" s="53"/>
      <c r="E105" s="53"/>
      <c r="F105" s="53"/>
      <c r="G105" s="53"/>
      <c r="H105" s="53"/>
      <c r="I105" s="53"/>
      <c r="J105" s="53"/>
      <c r="K105" s="53"/>
      <c r="L105" s="53"/>
      <c r="M105" s="53"/>
      <c r="N105" s="127"/>
    </row>
    <row r="106" spans="1:14" ht="11.25" customHeight="1" x14ac:dyDescent="0.25">
      <c r="A106" s="48"/>
      <c r="B106" s="120"/>
      <c r="C106" s="53"/>
      <c r="D106" s="53"/>
      <c r="E106" s="53"/>
      <c r="F106" s="53"/>
      <c r="G106" s="53"/>
      <c r="H106" s="53"/>
      <c r="I106" s="53"/>
      <c r="J106" s="53"/>
      <c r="K106" s="53"/>
      <c r="L106" s="53"/>
      <c r="M106" s="53"/>
      <c r="N106" s="127"/>
    </row>
    <row r="107" spans="1:14" ht="11.25" customHeight="1" x14ac:dyDescent="0.25">
      <c r="A107" s="121" t="s">
        <v>720</v>
      </c>
      <c r="B107" s="159"/>
      <c r="C107" s="804">
        <v>0</v>
      </c>
      <c r="D107" s="804"/>
      <c r="E107" s="804"/>
      <c r="F107" s="804"/>
      <c r="G107" s="804"/>
      <c r="H107" s="804"/>
      <c r="I107" s="804"/>
      <c r="J107" s="804"/>
      <c r="K107" s="804"/>
      <c r="L107" s="804"/>
      <c r="M107" s="804">
        <v>0</v>
      </c>
      <c r="N107" s="127"/>
    </row>
    <row r="108" spans="1:14" ht="11.25" customHeight="1" x14ac:dyDescent="0.25">
      <c r="N108" s="127"/>
    </row>
    <row r="109" spans="1:14" ht="11.25" customHeight="1" x14ac:dyDescent="0.25"/>
    <row r="110" spans="1:14" ht="11.25" customHeight="1" x14ac:dyDescent="0.25"/>
    <row r="111" spans="1:14" ht="11.25" customHeight="1" x14ac:dyDescent="0.25"/>
    <row r="112" spans="1:14"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sheetData>
  <sheetProtection sheet="1" objects="1" scenarios="1"/>
  <mergeCells count="9">
    <mergeCell ref="A2:A4"/>
    <mergeCell ref="A98:M98"/>
    <mergeCell ref="A100:M100"/>
    <mergeCell ref="A93:M93"/>
    <mergeCell ref="A94:J94"/>
    <mergeCell ref="A95:J95"/>
    <mergeCell ref="A96:M96"/>
    <mergeCell ref="C2:K2"/>
    <mergeCell ref="B2:B4"/>
  </mergeCells>
  <phoneticPr fontId="3" type="noConversion"/>
  <printOptions horizontalCentered="1"/>
  <pageMargins left="0.35433070866141736" right="0.15748031496062992" top="0.78740157480314965" bottom="0.59055118110236227" header="0.51181102362204722" footer="0.39370078740157483"/>
  <pageSetup paperSize="9" scale="73" orientation="portrait"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indexed="42"/>
  </sheetPr>
  <dimension ref="A1:N142"/>
  <sheetViews>
    <sheetView showGridLines="0" workbookViewId="0">
      <selection sqref="A1:N142"/>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
        <v>2529</v>
      </c>
      <c r="B1" s="5"/>
      <c r="C1" s="58"/>
    </row>
    <row r="2" spans="1:14" ht="25.5" x14ac:dyDescent="0.25">
      <c r="A2" s="1213" t="s">
        <v>250</v>
      </c>
      <c r="B2" s="1213" t="s">
        <v>332</v>
      </c>
      <c r="C2" s="1210" t="s">
        <v>2483</v>
      </c>
      <c r="D2" s="1211"/>
      <c r="E2" s="1211"/>
      <c r="F2" s="1211"/>
      <c r="G2" s="1211"/>
      <c r="H2" s="1211"/>
      <c r="I2" s="1211"/>
      <c r="J2" s="1211"/>
      <c r="K2" s="1212"/>
      <c r="L2" s="169" t="s">
        <v>2484</v>
      </c>
      <c r="M2" s="170" t="s">
        <v>2485</v>
      </c>
    </row>
    <row r="3" spans="1:14" ht="25.5" x14ac:dyDescent="0.25">
      <c r="A3" s="1214"/>
      <c r="B3" s="1214"/>
      <c r="C3" s="62" t="s">
        <v>313</v>
      </c>
      <c r="D3" s="10" t="s">
        <v>384</v>
      </c>
      <c r="E3" s="10" t="s">
        <v>378</v>
      </c>
      <c r="F3" s="10" t="s">
        <v>380</v>
      </c>
      <c r="G3" s="10" t="s">
        <v>382</v>
      </c>
      <c r="H3" s="10" t="s">
        <v>386</v>
      </c>
      <c r="I3" s="11" t="s">
        <v>376</v>
      </c>
      <c r="J3" s="11" t="s">
        <v>388</v>
      </c>
      <c r="K3" s="11" t="s">
        <v>243</v>
      </c>
      <c r="L3" s="11" t="s">
        <v>243</v>
      </c>
      <c r="M3" s="13" t="s">
        <v>243</v>
      </c>
    </row>
    <row r="4" spans="1:14" x14ac:dyDescent="0.25">
      <c r="A4" s="1214"/>
      <c r="B4" s="1214"/>
      <c r="C4" s="65"/>
      <c r="D4" s="15">
        <v>7</v>
      </c>
      <c r="E4" s="15">
        <v>8</v>
      </c>
      <c r="F4" s="15">
        <v>9</v>
      </c>
      <c r="G4" s="15">
        <v>10</v>
      </c>
      <c r="H4" s="15">
        <v>11</v>
      </c>
      <c r="I4" s="15">
        <v>12</v>
      </c>
      <c r="J4" s="15">
        <v>13</v>
      </c>
      <c r="K4" s="15">
        <v>14</v>
      </c>
      <c r="L4" s="15"/>
      <c r="M4" s="17"/>
    </row>
    <row r="5" spans="1:14" x14ac:dyDescent="0.25">
      <c r="A5" s="66" t="s">
        <v>637</v>
      </c>
      <c r="B5" s="104"/>
      <c r="C5" s="67" t="s">
        <v>577</v>
      </c>
      <c r="D5" s="68" t="s">
        <v>578</v>
      </c>
      <c r="E5" s="68" t="s">
        <v>579</v>
      </c>
      <c r="F5" s="69" t="s">
        <v>580</v>
      </c>
      <c r="G5" s="69" t="s">
        <v>581</v>
      </c>
      <c r="H5" s="69" t="s">
        <v>582</v>
      </c>
      <c r="I5" s="70" t="s">
        <v>583</v>
      </c>
      <c r="J5" s="70" t="s">
        <v>584</v>
      </c>
      <c r="K5" s="70" t="s">
        <v>585</v>
      </c>
      <c r="L5" s="70"/>
      <c r="M5" s="71"/>
    </row>
    <row r="6" spans="1:14" ht="12.75" customHeight="1" x14ac:dyDescent="0.25">
      <c r="A6" s="874" t="s">
        <v>1350</v>
      </c>
      <c r="B6" s="73"/>
      <c r="C6" s="74"/>
      <c r="D6" s="75"/>
      <c r="E6" s="75"/>
      <c r="F6" s="75"/>
      <c r="G6" s="75"/>
      <c r="H6" s="75"/>
      <c r="I6" s="75"/>
      <c r="J6" s="75"/>
      <c r="K6" s="75"/>
      <c r="L6" s="75"/>
      <c r="M6" s="76"/>
      <c r="N6" s="127"/>
    </row>
    <row r="7" spans="1:14" ht="5.0999999999999996" customHeight="1" x14ac:dyDescent="0.25">
      <c r="A7" s="125"/>
      <c r="B7" s="73"/>
      <c r="C7" s="74"/>
      <c r="D7" s="75"/>
      <c r="E7" s="75"/>
      <c r="F7" s="75"/>
      <c r="G7" s="75"/>
      <c r="H7" s="75"/>
      <c r="I7" s="75"/>
      <c r="J7" s="75"/>
      <c r="K7" s="75"/>
      <c r="L7" s="75"/>
      <c r="M7" s="76"/>
      <c r="N7" s="127"/>
    </row>
    <row r="8" spans="1:14" ht="12.75" customHeight="1" x14ac:dyDescent="0.25">
      <c r="A8" s="125" t="s">
        <v>826</v>
      </c>
      <c r="B8" s="73"/>
      <c r="C8" s="711">
        <v>0</v>
      </c>
      <c r="D8" s="711">
        <v>0</v>
      </c>
      <c r="E8" s="711">
        <v>0</v>
      </c>
      <c r="F8" s="711">
        <v>0</v>
      </c>
      <c r="G8" s="711">
        <v>0</v>
      </c>
      <c r="H8" s="711">
        <v>0</v>
      </c>
      <c r="I8" s="711">
        <v>0</v>
      </c>
      <c r="J8" s="712">
        <v>0</v>
      </c>
      <c r="K8" s="712">
        <v>0</v>
      </c>
      <c r="L8" s="711">
        <v>0</v>
      </c>
      <c r="M8" s="713">
        <v>0</v>
      </c>
      <c r="N8" s="865"/>
    </row>
    <row r="9" spans="1:14" ht="12.75" customHeight="1" x14ac:dyDescent="0.25">
      <c r="A9" s="607" t="s">
        <v>490</v>
      </c>
      <c r="B9" s="73"/>
      <c r="C9" s="263">
        <v>0</v>
      </c>
      <c r="D9" s="263">
        <v>0</v>
      </c>
      <c r="E9" s="263">
        <v>0</v>
      </c>
      <c r="F9" s="263">
        <v>0</v>
      </c>
      <c r="G9" s="263">
        <v>0</v>
      </c>
      <c r="H9" s="263">
        <v>0</v>
      </c>
      <c r="I9" s="263">
        <v>0</v>
      </c>
      <c r="J9" s="75">
        <v>0</v>
      </c>
      <c r="K9" s="75">
        <v>0</v>
      </c>
      <c r="L9" s="263">
        <v>0</v>
      </c>
      <c r="M9" s="264">
        <v>0</v>
      </c>
      <c r="N9" s="127"/>
    </row>
    <row r="10" spans="1:14" ht="12.75" customHeight="1" x14ac:dyDescent="0.25">
      <c r="A10" s="608" t="s">
        <v>491</v>
      </c>
      <c r="B10" s="73"/>
      <c r="C10" s="109">
        <v>0</v>
      </c>
      <c r="D10" s="109">
        <v>0</v>
      </c>
      <c r="E10" s="109">
        <v>0</v>
      </c>
      <c r="F10" s="109">
        <v>0</v>
      </c>
      <c r="G10" s="109">
        <v>0</v>
      </c>
      <c r="H10" s="109">
        <v>0</v>
      </c>
      <c r="I10" s="109">
        <v>0</v>
      </c>
      <c r="J10" s="75">
        <v>0</v>
      </c>
      <c r="K10" s="75">
        <v>0</v>
      </c>
      <c r="L10" s="109">
        <v>0</v>
      </c>
      <c r="M10" s="110">
        <v>0</v>
      </c>
      <c r="N10" s="865"/>
    </row>
    <row r="11" spans="1:14" ht="12.75" customHeight="1" x14ac:dyDescent="0.25">
      <c r="A11" s="608" t="s">
        <v>492</v>
      </c>
      <c r="B11" s="73"/>
      <c r="C11" s="109">
        <v>0</v>
      </c>
      <c r="D11" s="109">
        <v>0</v>
      </c>
      <c r="E11" s="109">
        <v>0</v>
      </c>
      <c r="F11" s="109">
        <v>0</v>
      </c>
      <c r="G11" s="109">
        <v>0</v>
      </c>
      <c r="H11" s="109">
        <v>0</v>
      </c>
      <c r="I11" s="109">
        <v>0</v>
      </c>
      <c r="J11" s="75">
        <v>0</v>
      </c>
      <c r="K11" s="75">
        <v>0</v>
      </c>
      <c r="L11" s="109">
        <v>0</v>
      </c>
      <c r="M11" s="110">
        <v>0</v>
      </c>
      <c r="N11" s="869"/>
    </row>
    <row r="12" spans="1:14" ht="12.75" customHeight="1" x14ac:dyDescent="0.25">
      <c r="A12" s="607" t="s">
        <v>493</v>
      </c>
      <c r="B12" s="73"/>
      <c r="C12" s="131">
        <v>0</v>
      </c>
      <c r="D12" s="131">
        <v>0</v>
      </c>
      <c r="E12" s="131">
        <v>0</v>
      </c>
      <c r="F12" s="131">
        <v>0</v>
      </c>
      <c r="G12" s="131">
        <v>0</v>
      </c>
      <c r="H12" s="131">
        <v>0</v>
      </c>
      <c r="I12" s="131">
        <v>0</v>
      </c>
      <c r="J12" s="75">
        <v>0</v>
      </c>
      <c r="K12" s="75">
        <v>0</v>
      </c>
      <c r="L12" s="131">
        <v>0</v>
      </c>
      <c r="M12" s="132">
        <v>0</v>
      </c>
      <c r="N12" s="869"/>
    </row>
    <row r="13" spans="1:14" ht="12.75" customHeight="1" x14ac:dyDescent="0.25">
      <c r="A13" s="608" t="s">
        <v>494</v>
      </c>
      <c r="B13" s="73"/>
      <c r="C13" s="109">
        <v>0</v>
      </c>
      <c r="D13" s="109">
        <v>0</v>
      </c>
      <c r="E13" s="109">
        <v>0</v>
      </c>
      <c r="F13" s="109">
        <v>0</v>
      </c>
      <c r="G13" s="109">
        <v>0</v>
      </c>
      <c r="H13" s="109">
        <v>0</v>
      </c>
      <c r="I13" s="109">
        <v>0</v>
      </c>
      <c r="J13" s="75">
        <v>0</v>
      </c>
      <c r="K13" s="75">
        <v>0</v>
      </c>
      <c r="L13" s="109">
        <v>0</v>
      </c>
      <c r="M13" s="110">
        <v>0</v>
      </c>
      <c r="N13" s="869"/>
    </row>
    <row r="14" spans="1:14" ht="12.75" customHeight="1" x14ac:dyDescent="0.25">
      <c r="A14" s="608" t="s">
        <v>495</v>
      </c>
      <c r="B14" s="73"/>
      <c r="C14" s="109">
        <v>0</v>
      </c>
      <c r="D14" s="109">
        <v>0</v>
      </c>
      <c r="E14" s="109">
        <v>0</v>
      </c>
      <c r="F14" s="109">
        <v>0</v>
      </c>
      <c r="G14" s="109">
        <v>0</v>
      </c>
      <c r="H14" s="109">
        <v>0</v>
      </c>
      <c r="I14" s="109">
        <v>0</v>
      </c>
      <c r="J14" s="75">
        <v>0</v>
      </c>
      <c r="K14" s="75">
        <v>0</v>
      </c>
      <c r="L14" s="109">
        <v>0</v>
      </c>
      <c r="M14" s="110">
        <v>0</v>
      </c>
      <c r="N14" s="869"/>
    </row>
    <row r="15" spans="1:14" ht="12.75" customHeight="1" x14ac:dyDescent="0.25">
      <c r="A15" s="608" t="s">
        <v>496</v>
      </c>
      <c r="B15" s="73"/>
      <c r="C15" s="109">
        <v>0</v>
      </c>
      <c r="D15" s="109">
        <v>0</v>
      </c>
      <c r="E15" s="109">
        <v>0</v>
      </c>
      <c r="F15" s="109">
        <v>0</v>
      </c>
      <c r="G15" s="109">
        <v>0</v>
      </c>
      <c r="H15" s="109">
        <v>0</v>
      </c>
      <c r="I15" s="109">
        <v>0</v>
      </c>
      <c r="J15" s="75">
        <v>0</v>
      </c>
      <c r="K15" s="75">
        <v>0</v>
      </c>
      <c r="L15" s="109">
        <v>0</v>
      </c>
      <c r="M15" s="110">
        <v>0</v>
      </c>
      <c r="N15" s="869"/>
    </row>
    <row r="16" spans="1:14" ht="12.75" customHeight="1" x14ac:dyDescent="0.25">
      <c r="A16" s="609" t="s">
        <v>497</v>
      </c>
      <c r="B16" s="73"/>
      <c r="C16" s="131">
        <v>0</v>
      </c>
      <c r="D16" s="131">
        <v>0</v>
      </c>
      <c r="E16" s="131">
        <v>0</v>
      </c>
      <c r="F16" s="131">
        <v>0</v>
      </c>
      <c r="G16" s="131">
        <v>0</v>
      </c>
      <c r="H16" s="131">
        <v>0</v>
      </c>
      <c r="I16" s="131">
        <v>0</v>
      </c>
      <c r="J16" s="75">
        <v>0</v>
      </c>
      <c r="K16" s="75">
        <v>0</v>
      </c>
      <c r="L16" s="131">
        <v>0</v>
      </c>
      <c r="M16" s="132">
        <v>0</v>
      </c>
      <c r="N16" s="869"/>
    </row>
    <row r="17" spans="1:14" ht="12.75" customHeight="1" x14ac:dyDescent="0.25">
      <c r="A17" s="608" t="s">
        <v>498</v>
      </c>
      <c r="B17" s="73"/>
      <c r="C17" s="109">
        <v>0</v>
      </c>
      <c r="D17" s="109">
        <v>0</v>
      </c>
      <c r="E17" s="109">
        <v>0</v>
      </c>
      <c r="F17" s="109">
        <v>0</v>
      </c>
      <c r="G17" s="109">
        <v>0</v>
      </c>
      <c r="H17" s="109">
        <v>0</v>
      </c>
      <c r="I17" s="109">
        <v>0</v>
      </c>
      <c r="J17" s="75">
        <v>0</v>
      </c>
      <c r="K17" s="75">
        <v>0</v>
      </c>
      <c r="L17" s="109">
        <v>0</v>
      </c>
      <c r="M17" s="110">
        <v>0</v>
      </c>
      <c r="N17" s="869"/>
    </row>
    <row r="18" spans="1:14" ht="12.75" customHeight="1" x14ac:dyDescent="0.25">
      <c r="A18" s="608" t="s">
        <v>499</v>
      </c>
      <c r="B18" s="73"/>
      <c r="C18" s="109">
        <v>0</v>
      </c>
      <c r="D18" s="109">
        <v>0</v>
      </c>
      <c r="E18" s="109">
        <v>0</v>
      </c>
      <c r="F18" s="109">
        <v>0</v>
      </c>
      <c r="G18" s="109">
        <v>0</v>
      </c>
      <c r="H18" s="109">
        <v>0</v>
      </c>
      <c r="I18" s="109">
        <v>0</v>
      </c>
      <c r="J18" s="75">
        <v>0</v>
      </c>
      <c r="K18" s="75">
        <v>0</v>
      </c>
      <c r="L18" s="109">
        <v>0</v>
      </c>
      <c r="M18" s="110">
        <v>0</v>
      </c>
      <c r="N18" s="869"/>
    </row>
    <row r="19" spans="1:14" ht="12.75" customHeight="1" x14ac:dyDescent="0.25">
      <c r="A19" s="608" t="s">
        <v>500</v>
      </c>
      <c r="B19" s="73"/>
      <c r="C19" s="109">
        <v>0</v>
      </c>
      <c r="D19" s="109">
        <v>0</v>
      </c>
      <c r="E19" s="109">
        <v>0</v>
      </c>
      <c r="F19" s="109">
        <v>0</v>
      </c>
      <c r="G19" s="109">
        <v>0</v>
      </c>
      <c r="H19" s="109">
        <v>0</v>
      </c>
      <c r="I19" s="109">
        <v>0</v>
      </c>
      <c r="J19" s="75">
        <v>0</v>
      </c>
      <c r="K19" s="75">
        <v>0</v>
      </c>
      <c r="L19" s="109">
        <v>0</v>
      </c>
      <c r="M19" s="110">
        <v>0</v>
      </c>
      <c r="N19" s="869"/>
    </row>
    <row r="20" spans="1:14" ht="12.75" customHeight="1" x14ac:dyDescent="0.25">
      <c r="A20" s="609" t="s">
        <v>501</v>
      </c>
      <c r="B20" s="73"/>
      <c r="C20" s="131">
        <v>0</v>
      </c>
      <c r="D20" s="131">
        <v>0</v>
      </c>
      <c r="E20" s="131">
        <v>0</v>
      </c>
      <c r="F20" s="131">
        <v>0</v>
      </c>
      <c r="G20" s="131">
        <v>0</v>
      </c>
      <c r="H20" s="131">
        <v>0</v>
      </c>
      <c r="I20" s="131">
        <v>0</v>
      </c>
      <c r="J20" s="75">
        <v>0</v>
      </c>
      <c r="K20" s="75">
        <v>0</v>
      </c>
      <c r="L20" s="131">
        <v>0</v>
      </c>
      <c r="M20" s="132">
        <v>0</v>
      </c>
      <c r="N20" s="869"/>
    </row>
    <row r="21" spans="1:14" ht="12.75" customHeight="1" x14ac:dyDescent="0.25">
      <c r="A21" s="608" t="s">
        <v>500</v>
      </c>
      <c r="B21" s="73"/>
      <c r="C21" s="109">
        <v>0</v>
      </c>
      <c r="D21" s="109">
        <v>0</v>
      </c>
      <c r="E21" s="109">
        <v>0</v>
      </c>
      <c r="F21" s="109">
        <v>0</v>
      </c>
      <c r="G21" s="109">
        <v>0</v>
      </c>
      <c r="H21" s="109">
        <v>0</v>
      </c>
      <c r="I21" s="109">
        <v>0</v>
      </c>
      <c r="J21" s="75">
        <v>0</v>
      </c>
      <c r="K21" s="75">
        <v>0</v>
      </c>
      <c r="L21" s="109">
        <v>0</v>
      </c>
      <c r="M21" s="110">
        <v>0</v>
      </c>
      <c r="N21" s="869"/>
    </row>
    <row r="22" spans="1:14" ht="12.75" customHeight="1" x14ac:dyDescent="0.25">
      <c r="A22" s="608" t="s">
        <v>502</v>
      </c>
      <c r="B22" s="73"/>
      <c r="C22" s="109">
        <v>0</v>
      </c>
      <c r="D22" s="109">
        <v>0</v>
      </c>
      <c r="E22" s="109">
        <v>0</v>
      </c>
      <c r="F22" s="109">
        <v>0</v>
      </c>
      <c r="G22" s="109">
        <v>0</v>
      </c>
      <c r="H22" s="109">
        <v>0</v>
      </c>
      <c r="I22" s="109">
        <v>0</v>
      </c>
      <c r="J22" s="75">
        <v>0</v>
      </c>
      <c r="K22" s="75">
        <v>0</v>
      </c>
      <c r="L22" s="109">
        <v>0</v>
      </c>
      <c r="M22" s="110">
        <v>0</v>
      </c>
      <c r="N22" s="869"/>
    </row>
    <row r="23" spans="1:14" ht="12.75" customHeight="1" x14ac:dyDescent="0.25">
      <c r="A23" s="607" t="s">
        <v>503</v>
      </c>
      <c r="B23" s="73"/>
      <c r="C23" s="131">
        <v>0</v>
      </c>
      <c r="D23" s="131">
        <v>0</v>
      </c>
      <c r="E23" s="131">
        <v>0</v>
      </c>
      <c r="F23" s="131">
        <v>0</v>
      </c>
      <c r="G23" s="131">
        <v>0</v>
      </c>
      <c r="H23" s="131">
        <v>0</v>
      </c>
      <c r="I23" s="131">
        <v>0</v>
      </c>
      <c r="J23" s="75">
        <v>0</v>
      </c>
      <c r="K23" s="75">
        <v>0</v>
      </c>
      <c r="L23" s="131">
        <v>0</v>
      </c>
      <c r="M23" s="132">
        <v>0</v>
      </c>
      <c r="N23" s="869"/>
    </row>
    <row r="24" spans="1:14" ht="12.75" customHeight="1" x14ac:dyDescent="0.25">
      <c r="A24" s="610" t="s">
        <v>1235</v>
      </c>
      <c r="B24" s="73"/>
      <c r="C24" s="109">
        <v>0</v>
      </c>
      <c r="D24" s="109">
        <v>0</v>
      </c>
      <c r="E24" s="109">
        <v>0</v>
      </c>
      <c r="F24" s="109">
        <v>0</v>
      </c>
      <c r="G24" s="109">
        <v>0</v>
      </c>
      <c r="H24" s="109">
        <v>0</v>
      </c>
      <c r="I24" s="109">
        <v>0</v>
      </c>
      <c r="J24" s="75">
        <v>0</v>
      </c>
      <c r="K24" s="75">
        <v>0</v>
      </c>
      <c r="L24" s="109">
        <v>0</v>
      </c>
      <c r="M24" s="110">
        <v>0</v>
      </c>
      <c r="N24" s="869"/>
    </row>
    <row r="25" spans="1:14" ht="12.75" customHeight="1" x14ac:dyDescent="0.25">
      <c r="A25" s="610" t="s">
        <v>504</v>
      </c>
      <c r="B25" s="73">
        <v>2</v>
      </c>
      <c r="C25" s="109">
        <v>0</v>
      </c>
      <c r="D25" s="109">
        <v>0</v>
      </c>
      <c r="E25" s="109">
        <v>0</v>
      </c>
      <c r="F25" s="109">
        <v>0</v>
      </c>
      <c r="G25" s="109">
        <v>0</v>
      </c>
      <c r="H25" s="109">
        <v>0</v>
      </c>
      <c r="I25" s="109">
        <v>0</v>
      </c>
      <c r="J25" s="75">
        <v>0</v>
      </c>
      <c r="K25" s="75">
        <v>0</v>
      </c>
      <c r="L25" s="109">
        <v>0</v>
      </c>
      <c r="M25" s="110">
        <v>0</v>
      </c>
      <c r="N25" s="869"/>
    </row>
    <row r="26" spans="1:14" ht="12.75" customHeight="1" x14ac:dyDescent="0.25">
      <c r="A26" s="610" t="s">
        <v>505</v>
      </c>
      <c r="B26" s="73"/>
      <c r="C26" s="109">
        <v>0</v>
      </c>
      <c r="D26" s="109">
        <v>0</v>
      </c>
      <c r="E26" s="109">
        <v>0</v>
      </c>
      <c r="F26" s="109">
        <v>0</v>
      </c>
      <c r="G26" s="109">
        <v>0</v>
      </c>
      <c r="H26" s="109">
        <v>0</v>
      </c>
      <c r="I26" s="109">
        <v>0</v>
      </c>
      <c r="J26" s="75">
        <v>0</v>
      </c>
      <c r="K26" s="75">
        <v>0</v>
      </c>
      <c r="L26" s="109">
        <v>0</v>
      </c>
      <c r="M26" s="110">
        <v>0</v>
      </c>
      <c r="N26" s="869"/>
    </row>
    <row r="27" spans="1:14" ht="12.75" customHeight="1" x14ac:dyDescent="0.25">
      <c r="A27" s="610" t="s">
        <v>667</v>
      </c>
      <c r="B27" s="73">
        <v>3</v>
      </c>
      <c r="C27" s="109">
        <v>0</v>
      </c>
      <c r="D27" s="109">
        <v>0</v>
      </c>
      <c r="E27" s="109">
        <v>0</v>
      </c>
      <c r="F27" s="109">
        <v>0</v>
      </c>
      <c r="G27" s="109">
        <v>0</v>
      </c>
      <c r="H27" s="109">
        <v>0</v>
      </c>
      <c r="I27" s="109">
        <v>0</v>
      </c>
      <c r="J27" s="75">
        <v>0</v>
      </c>
      <c r="K27" s="75">
        <v>0</v>
      </c>
      <c r="L27" s="109">
        <v>0</v>
      </c>
      <c r="M27" s="110">
        <v>0</v>
      </c>
      <c r="N27" s="869"/>
    </row>
    <row r="28" spans="1:14" ht="5.0999999999999996" customHeight="1" x14ac:dyDescent="0.25">
      <c r="A28" s="135"/>
      <c r="B28" s="73"/>
      <c r="C28" s="74"/>
      <c r="D28" s="75"/>
      <c r="E28" s="75"/>
      <c r="F28" s="75"/>
      <c r="G28" s="75"/>
      <c r="H28" s="75"/>
      <c r="I28" s="75"/>
      <c r="J28" s="75">
        <v>0</v>
      </c>
      <c r="K28" s="75">
        <v>0</v>
      </c>
      <c r="L28" s="75"/>
      <c r="M28" s="76"/>
      <c r="N28" s="127"/>
    </row>
    <row r="29" spans="1:14" ht="12.75" customHeight="1" x14ac:dyDescent="0.25">
      <c r="A29" s="125" t="s">
        <v>827</v>
      </c>
      <c r="B29" s="73"/>
      <c r="C29" s="139">
        <v>0</v>
      </c>
      <c r="D29" s="140">
        <v>0</v>
      </c>
      <c r="E29" s="140">
        <v>0</v>
      </c>
      <c r="F29" s="140">
        <v>0</v>
      </c>
      <c r="G29" s="140">
        <v>0</v>
      </c>
      <c r="H29" s="140">
        <v>0</v>
      </c>
      <c r="I29" s="140">
        <v>0</v>
      </c>
      <c r="J29" s="75">
        <v>0</v>
      </c>
      <c r="K29" s="75">
        <v>0</v>
      </c>
      <c r="L29" s="140">
        <v>0</v>
      </c>
      <c r="M29" s="141">
        <v>0</v>
      </c>
      <c r="N29" s="127"/>
    </row>
    <row r="30" spans="1:14" ht="12.75" customHeight="1" x14ac:dyDescent="0.25">
      <c r="A30" s="128" t="s">
        <v>506</v>
      </c>
      <c r="B30" s="73"/>
      <c r="C30" s="129">
        <v>0</v>
      </c>
      <c r="D30" s="129">
        <v>0</v>
      </c>
      <c r="E30" s="129">
        <v>0</v>
      </c>
      <c r="F30" s="129">
        <v>0</v>
      </c>
      <c r="G30" s="129">
        <v>0</v>
      </c>
      <c r="H30" s="129">
        <v>0</v>
      </c>
      <c r="I30" s="129">
        <v>0</v>
      </c>
      <c r="J30" s="75">
        <v>0</v>
      </c>
      <c r="K30" s="75">
        <v>0</v>
      </c>
      <c r="L30" s="129">
        <v>0</v>
      </c>
      <c r="M30" s="129">
        <v>0</v>
      </c>
      <c r="N30" s="127"/>
    </row>
    <row r="31" spans="1:14" ht="12.75" customHeight="1" x14ac:dyDescent="0.25">
      <c r="A31" s="128" t="s">
        <v>507</v>
      </c>
      <c r="B31" s="73"/>
      <c r="C31" s="129">
        <v>0</v>
      </c>
      <c r="D31" s="129">
        <v>0</v>
      </c>
      <c r="E31" s="129">
        <v>0</v>
      </c>
      <c r="F31" s="129">
        <v>0</v>
      </c>
      <c r="G31" s="129">
        <v>0</v>
      </c>
      <c r="H31" s="129">
        <v>0</v>
      </c>
      <c r="I31" s="129">
        <v>0</v>
      </c>
      <c r="J31" s="75">
        <v>0</v>
      </c>
      <c r="K31" s="75">
        <v>0</v>
      </c>
      <c r="L31" s="129">
        <v>0</v>
      </c>
      <c r="M31" s="129">
        <v>0</v>
      </c>
      <c r="N31" s="127"/>
    </row>
    <row r="32" spans="1:14" ht="12.75" customHeight="1" x14ac:dyDescent="0.25">
      <c r="A32" s="128" t="s">
        <v>508</v>
      </c>
      <c r="B32" s="73"/>
      <c r="C32" s="129">
        <v>0</v>
      </c>
      <c r="D32" s="129">
        <v>0</v>
      </c>
      <c r="E32" s="129">
        <v>0</v>
      </c>
      <c r="F32" s="129">
        <v>0</v>
      </c>
      <c r="G32" s="129">
        <v>0</v>
      </c>
      <c r="H32" s="129">
        <v>0</v>
      </c>
      <c r="I32" s="129">
        <v>0</v>
      </c>
      <c r="J32" s="75">
        <v>0</v>
      </c>
      <c r="K32" s="75">
        <v>0</v>
      </c>
      <c r="L32" s="129">
        <v>0</v>
      </c>
      <c r="M32" s="129">
        <v>0</v>
      </c>
      <c r="N32" s="127"/>
    </row>
    <row r="33" spans="1:14" ht="12.75" customHeight="1" x14ac:dyDescent="0.25">
      <c r="A33" s="128" t="s">
        <v>509</v>
      </c>
      <c r="B33" s="73"/>
      <c r="C33" s="129">
        <v>0</v>
      </c>
      <c r="D33" s="129">
        <v>0</v>
      </c>
      <c r="E33" s="129">
        <v>0</v>
      </c>
      <c r="F33" s="129">
        <v>0</v>
      </c>
      <c r="G33" s="129">
        <v>0</v>
      </c>
      <c r="H33" s="129">
        <v>0</v>
      </c>
      <c r="I33" s="129">
        <v>0</v>
      </c>
      <c r="J33" s="75">
        <v>0</v>
      </c>
      <c r="K33" s="75">
        <v>0</v>
      </c>
      <c r="L33" s="129">
        <v>0</v>
      </c>
      <c r="M33" s="129">
        <v>0</v>
      </c>
      <c r="N33" s="127"/>
    </row>
    <row r="34" spans="1:14" ht="12.75" customHeight="1" x14ac:dyDescent="0.25">
      <c r="A34" s="128" t="s">
        <v>510</v>
      </c>
      <c r="B34" s="73"/>
      <c r="C34" s="129">
        <v>0</v>
      </c>
      <c r="D34" s="129">
        <v>0</v>
      </c>
      <c r="E34" s="129">
        <v>0</v>
      </c>
      <c r="F34" s="129">
        <v>0</v>
      </c>
      <c r="G34" s="129">
        <v>0</v>
      </c>
      <c r="H34" s="129">
        <v>0</v>
      </c>
      <c r="I34" s="129">
        <v>0</v>
      </c>
      <c r="J34" s="75">
        <v>0</v>
      </c>
      <c r="K34" s="75">
        <v>0</v>
      </c>
      <c r="L34" s="129">
        <v>0</v>
      </c>
      <c r="M34" s="129">
        <v>0</v>
      </c>
      <c r="N34" s="127"/>
    </row>
    <row r="35" spans="1:14" ht="12.75" customHeight="1" x14ac:dyDescent="0.25">
      <c r="A35" s="128" t="s">
        <v>511</v>
      </c>
      <c r="B35" s="73"/>
      <c r="C35" s="129">
        <v>0</v>
      </c>
      <c r="D35" s="129">
        <v>0</v>
      </c>
      <c r="E35" s="129">
        <v>0</v>
      </c>
      <c r="F35" s="129">
        <v>0</v>
      </c>
      <c r="G35" s="129">
        <v>0</v>
      </c>
      <c r="H35" s="129">
        <v>0</v>
      </c>
      <c r="I35" s="129">
        <v>0</v>
      </c>
      <c r="J35" s="75">
        <v>0</v>
      </c>
      <c r="K35" s="75">
        <v>0</v>
      </c>
      <c r="L35" s="129">
        <v>0</v>
      </c>
      <c r="M35" s="129">
        <v>0</v>
      </c>
      <c r="N35" s="127"/>
    </row>
    <row r="36" spans="1:14" ht="12.75" customHeight="1" x14ac:dyDescent="0.25">
      <c r="A36" s="128" t="s">
        <v>512</v>
      </c>
      <c r="B36" s="73"/>
      <c r="C36" s="129">
        <v>0</v>
      </c>
      <c r="D36" s="129">
        <v>0</v>
      </c>
      <c r="E36" s="129">
        <v>0</v>
      </c>
      <c r="F36" s="129">
        <v>0</v>
      </c>
      <c r="G36" s="129">
        <v>0</v>
      </c>
      <c r="H36" s="129">
        <v>0</v>
      </c>
      <c r="I36" s="129">
        <v>0</v>
      </c>
      <c r="J36" s="75">
        <v>0</v>
      </c>
      <c r="K36" s="75">
        <v>0</v>
      </c>
      <c r="L36" s="129">
        <v>0</v>
      </c>
      <c r="M36" s="129">
        <v>0</v>
      </c>
      <c r="N36" s="127"/>
    </row>
    <row r="37" spans="1:14" ht="12.75" customHeight="1" x14ac:dyDescent="0.25">
      <c r="A37" s="128" t="s">
        <v>513</v>
      </c>
      <c r="B37" s="73"/>
      <c r="C37" s="129">
        <v>0</v>
      </c>
      <c r="D37" s="129">
        <v>0</v>
      </c>
      <c r="E37" s="129">
        <v>0</v>
      </c>
      <c r="F37" s="129">
        <v>0</v>
      </c>
      <c r="G37" s="129">
        <v>0</v>
      </c>
      <c r="H37" s="129">
        <v>0</v>
      </c>
      <c r="I37" s="129">
        <v>0</v>
      </c>
      <c r="J37" s="75">
        <v>0</v>
      </c>
      <c r="K37" s="75">
        <v>0</v>
      </c>
      <c r="L37" s="129">
        <v>0</v>
      </c>
      <c r="M37" s="129">
        <v>0</v>
      </c>
      <c r="N37" s="127"/>
    </row>
    <row r="38" spans="1:14" ht="12.75" customHeight="1" x14ac:dyDescent="0.25">
      <c r="A38" s="128" t="s">
        <v>514</v>
      </c>
      <c r="B38" s="73"/>
      <c r="C38" s="129">
        <v>0</v>
      </c>
      <c r="D38" s="129">
        <v>0</v>
      </c>
      <c r="E38" s="129">
        <v>0</v>
      </c>
      <c r="F38" s="129">
        <v>0</v>
      </c>
      <c r="G38" s="129">
        <v>0</v>
      </c>
      <c r="H38" s="129">
        <v>0</v>
      </c>
      <c r="I38" s="129">
        <v>0</v>
      </c>
      <c r="J38" s="75">
        <v>0</v>
      </c>
      <c r="K38" s="75">
        <v>0</v>
      </c>
      <c r="L38" s="129">
        <v>0</v>
      </c>
      <c r="M38" s="129">
        <v>0</v>
      </c>
      <c r="N38" s="127"/>
    </row>
    <row r="39" spans="1:14" ht="12.75" customHeight="1" x14ac:dyDescent="0.25">
      <c r="A39" s="128" t="s">
        <v>515</v>
      </c>
      <c r="B39" s="73"/>
      <c r="C39" s="129">
        <v>0</v>
      </c>
      <c r="D39" s="129">
        <v>0</v>
      </c>
      <c r="E39" s="129">
        <v>0</v>
      </c>
      <c r="F39" s="129">
        <v>0</v>
      </c>
      <c r="G39" s="129">
        <v>0</v>
      </c>
      <c r="H39" s="129">
        <v>0</v>
      </c>
      <c r="I39" s="129">
        <v>0</v>
      </c>
      <c r="J39" s="75">
        <v>0</v>
      </c>
      <c r="K39" s="75">
        <v>0</v>
      </c>
      <c r="L39" s="129">
        <v>0</v>
      </c>
      <c r="M39" s="129">
        <v>0</v>
      </c>
      <c r="N39" s="127"/>
    </row>
    <row r="40" spans="1:14" ht="12.75" customHeight="1" x14ac:dyDescent="0.25">
      <c r="A40" s="128" t="s">
        <v>516</v>
      </c>
      <c r="B40" s="73"/>
      <c r="C40" s="129">
        <v>0</v>
      </c>
      <c r="D40" s="129">
        <v>0</v>
      </c>
      <c r="E40" s="129">
        <v>0</v>
      </c>
      <c r="F40" s="129">
        <v>0</v>
      </c>
      <c r="G40" s="129">
        <v>0</v>
      </c>
      <c r="H40" s="129">
        <v>0</v>
      </c>
      <c r="I40" s="129">
        <v>0</v>
      </c>
      <c r="J40" s="75">
        <v>0</v>
      </c>
      <c r="K40" s="75">
        <v>0</v>
      </c>
      <c r="L40" s="129">
        <v>0</v>
      </c>
      <c r="M40" s="129">
        <v>0</v>
      </c>
      <c r="N40" s="127"/>
    </row>
    <row r="41" spans="1:14" ht="12.75" customHeight="1" x14ac:dyDescent="0.25">
      <c r="A41" s="128" t="s">
        <v>517</v>
      </c>
      <c r="B41" s="73"/>
      <c r="C41" s="129">
        <v>0</v>
      </c>
      <c r="D41" s="129">
        <v>0</v>
      </c>
      <c r="E41" s="129">
        <v>0</v>
      </c>
      <c r="F41" s="129">
        <v>0</v>
      </c>
      <c r="G41" s="129">
        <v>0</v>
      </c>
      <c r="H41" s="129">
        <v>0</v>
      </c>
      <c r="I41" s="129">
        <v>0</v>
      </c>
      <c r="J41" s="75">
        <v>0</v>
      </c>
      <c r="K41" s="75">
        <v>0</v>
      </c>
      <c r="L41" s="129">
        <v>0</v>
      </c>
      <c r="M41" s="129">
        <v>0</v>
      </c>
      <c r="N41" s="127"/>
    </row>
    <row r="42" spans="1:14" ht="12.75" customHeight="1" x14ac:dyDescent="0.25">
      <c r="A42" s="607" t="s">
        <v>518</v>
      </c>
      <c r="B42" s="73"/>
      <c r="C42" s="129">
        <v>0</v>
      </c>
      <c r="D42" s="129">
        <v>0</v>
      </c>
      <c r="E42" s="129">
        <v>0</v>
      </c>
      <c r="F42" s="129">
        <v>0</v>
      </c>
      <c r="G42" s="129">
        <v>0</v>
      </c>
      <c r="H42" s="129">
        <v>0</v>
      </c>
      <c r="I42" s="129">
        <v>0</v>
      </c>
      <c r="J42" s="75">
        <v>0</v>
      </c>
      <c r="K42" s="75">
        <v>0</v>
      </c>
      <c r="L42" s="129">
        <v>0</v>
      </c>
      <c r="M42" s="129">
        <v>0</v>
      </c>
      <c r="N42" s="127"/>
    </row>
    <row r="43" spans="1:14" ht="12.75" customHeight="1" x14ac:dyDescent="0.25">
      <c r="A43" s="128" t="s">
        <v>667</v>
      </c>
      <c r="B43" s="73"/>
      <c r="C43" s="129">
        <v>0</v>
      </c>
      <c r="D43" s="129">
        <v>0</v>
      </c>
      <c r="E43" s="129">
        <v>0</v>
      </c>
      <c r="F43" s="129">
        <v>0</v>
      </c>
      <c r="G43" s="129">
        <v>0</v>
      </c>
      <c r="H43" s="129">
        <v>0</v>
      </c>
      <c r="I43" s="129">
        <v>0</v>
      </c>
      <c r="J43" s="75">
        <v>0</v>
      </c>
      <c r="K43" s="75">
        <v>0</v>
      </c>
      <c r="L43" s="129">
        <v>0</v>
      </c>
      <c r="M43" s="129">
        <v>0</v>
      </c>
      <c r="N43" s="127"/>
    </row>
    <row r="44" spans="1:14" ht="5.0999999999999996" customHeight="1" x14ac:dyDescent="0.25">
      <c r="A44" s="135"/>
      <c r="B44" s="73"/>
      <c r="C44" s="74"/>
      <c r="D44" s="75"/>
      <c r="E44" s="75"/>
      <c r="F44" s="75"/>
      <c r="G44" s="75"/>
      <c r="H44" s="75"/>
      <c r="I44" s="75"/>
      <c r="J44" s="75"/>
      <c r="K44" s="75"/>
      <c r="L44" s="75"/>
      <c r="M44" s="76"/>
      <c r="N44" s="127"/>
    </row>
    <row r="45" spans="1:14" ht="12.75" customHeight="1" x14ac:dyDescent="0.25">
      <c r="A45" s="125" t="s">
        <v>828</v>
      </c>
      <c r="B45" s="73"/>
      <c r="C45" s="139">
        <v>0</v>
      </c>
      <c r="D45" s="140">
        <v>0</v>
      </c>
      <c r="E45" s="140">
        <v>0</v>
      </c>
      <c r="F45" s="140">
        <v>0</v>
      </c>
      <c r="G45" s="140">
        <v>0</v>
      </c>
      <c r="H45" s="140">
        <v>0</v>
      </c>
      <c r="I45" s="140">
        <v>0</v>
      </c>
      <c r="J45" s="140">
        <v>0</v>
      </c>
      <c r="K45" s="140">
        <v>0</v>
      </c>
      <c r="L45" s="140">
        <v>0</v>
      </c>
      <c r="M45" s="141">
        <v>0</v>
      </c>
      <c r="N45" s="127"/>
    </row>
    <row r="46" spans="1:14" ht="12.75" customHeight="1" x14ac:dyDescent="0.25">
      <c r="A46" s="128" t="s">
        <v>519</v>
      </c>
      <c r="B46" s="73"/>
      <c r="C46" s="129">
        <v>0</v>
      </c>
      <c r="D46" s="109">
        <v>0</v>
      </c>
      <c r="E46" s="109">
        <v>0</v>
      </c>
      <c r="F46" s="109">
        <v>0</v>
      </c>
      <c r="G46" s="109">
        <v>0</v>
      </c>
      <c r="H46" s="109">
        <v>0</v>
      </c>
      <c r="I46" s="109">
        <v>0</v>
      </c>
      <c r="J46" s="75">
        <v>0</v>
      </c>
      <c r="K46" s="75">
        <v>0</v>
      </c>
      <c r="L46" s="109">
        <v>0</v>
      </c>
      <c r="M46" s="110">
        <v>0</v>
      </c>
      <c r="N46" s="127"/>
    </row>
    <row r="47" spans="1:14" ht="12.75" customHeight="1" x14ac:dyDescent="0.25">
      <c r="A47" s="609" t="s">
        <v>667</v>
      </c>
      <c r="B47" s="73"/>
      <c r="C47" s="129">
        <v>0</v>
      </c>
      <c r="D47" s="109">
        <v>0</v>
      </c>
      <c r="E47" s="109">
        <v>0</v>
      </c>
      <c r="F47" s="109">
        <v>0</v>
      </c>
      <c r="G47" s="109">
        <v>0</v>
      </c>
      <c r="H47" s="109">
        <v>0</v>
      </c>
      <c r="I47" s="109">
        <v>0</v>
      </c>
      <c r="J47" s="75">
        <v>0</v>
      </c>
      <c r="K47" s="75">
        <v>0</v>
      </c>
      <c r="L47" s="109">
        <v>0</v>
      </c>
      <c r="M47" s="110">
        <v>0</v>
      </c>
      <c r="N47" s="127"/>
    </row>
    <row r="48" spans="1:14" ht="5.0999999999999996" customHeight="1" x14ac:dyDescent="0.25">
      <c r="A48" s="135"/>
      <c r="B48" s="73"/>
      <c r="C48" s="126"/>
      <c r="D48" s="171"/>
      <c r="E48" s="171"/>
      <c r="F48" s="171"/>
      <c r="G48" s="171"/>
      <c r="H48" s="171"/>
      <c r="I48" s="171"/>
      <c r="J48" s="75"/>
      <c r="K48" s="75"/>
      <c r="L48" s="75"/>
      <c r="M48" s="76"/>
      <c r="N48" s="127"/>
    </row>
    <row r="49" spans="1:14" ht="12.75" customHeight="1" x14ac:dyDescent="0.25">
      <c r="A49" s="125" t="s">
        <v>829</v>
      </c>
      <c r="B49" s="73"/>
      <c r="C49" s="139">
        <v>0</v>
      </c>
      <c r="D49" s="140">
        <v>0</v>
      </c>
      <c r="E49" s="140">
        <v>0</v>
      </c>
      <c r="F49" s="140">
        <v>0</v>
      </c>
      <c r="G49" s="140">
        <v>0</v>
      </c>
      <c r="H49" s="140">
        <v>0</v>
      </c>
      <c r="I49" s="140">
        <v>0</v>
      </c>
      <c r="J49" s="140">
        <v>0</v>
      </c>
      <c r="K49" s="140">
        <v>0</v>
      </c>
      <c r="L49" s="140">
        <v>0</v>
      </c>
      <c r="M49" s="141">
        <v>0</v>
      </c>
      <c r="N49" s="127"/>
    </row>
    <row r="50" spans="1:14" ht="12.75" customHeight="1" x14ac:dyDescent="0.25">
      <c r="A50" s="128" t="s">
        <v>520</v>
      </c>
      <c r="B50" s="73"/>
      <c r="C50" s="129">
        <v>0</v>
      </c>
      <c r="D50" s="109">
        <v>0</v>
      </c>
      <c r="E50" s="109">
        <v>0</v>
      </c>
      <c r="F50" s="109">
        <v>0</v>
      </c>
      <c r="G50" s="109">
        <v>0</v>
      </c>
      <c r="H50" s="109">
        <v>0</v>
      </c>
      <c r="I50" s="109">
        <v>0</v>
      </c>
      <c r="J50" s="75">
        <v>0</v>
      </c>
      <c r="K50" s="75">
        <v>0</v>
      </c>
      <c r="L50" s="109"/>
      <c r="M50" s="110"/>
      <c r="N50" s="127"/>
    </row>
    <row r="51" spans="1:14" ht="12.75" customHeight="1" x14ac:dyDescent="0.25">
      <c r="A51" s="128" t="s">
        <v>667</v>
      </c>
      <c r="B51" s="73"/>
      <c r="C51" s="129">
        <v>0</v>
      </c>
      <c r="D51" s="109">
        <v>0</v>
      </c>
      <c r="E51" s="109">
        <v>0</v>
      </c>
      <c r="F51" s="109">
        <v>0</v>
      </c>
      <c r="G51" s="109">
        <v>0</v>
      </c>
      <c r="H51" s="109">
        <v>0</v>
      </c>
      <c r="I51" s="109">
        <v>0</v>
      </c>
      <c r="J51" s="75">
        <v>0</v>
      </c>
      <c r="K51" s="75">
        <v>0</v>
      </c>
      <c r="L51" s="109"/>
      <c r="M51" s="110"/>
      <c r="N51" s="127"/>
    </row>
    <row r="52" spans="1:14" ht="5.0999999999999996" customHeight="1" x14ac:dyDescent="0.25">
      <c r="A52" s="135"/>
      <c r="B52" s="73"/>
      <c r="C52" s="74"/>
      <c r="D52" s="75"/>
      <c r="E52" s="75"/>
      <c r="F52" s="75"/>
      <c r="G52" s="75"/>
      <c r="H52" s="75"/>
      <c r="I52" s="75"/>
      <c r="J52" s="75"/>
      <c r="K52" s="75"/>
      <c r="L52" s="75"/>
      <c r="M52" s="76"/>
      <c r="N52" s="127"/>
    </row>
    <row r="53" spans="1:14" ht="12.75" customHeight="1" x14ac:dyDescent="0.25">
      <c r="A53" s="125" t="s">
        <v>830</v>
      </c>
      <c r="B53" s="73"/>
      <c r="C53" s="139">
        <v>0</v>
      </c>
      <c r="D53" s="140">
        <v>0</v>
      </c>
      <c r="E53" s="140">
        <v>0</v>
      </c>
      <c r="F53" s="140">
        <v>0</v>
      </c>
      <c r="G53" s="140">
        <v>0</v>
      </c>
      <c r="H53" s="140">
        <v>0</v>
      </c>
      <c r="I53" s="140">
        <v>0</v>
      </c>
      <c r="J53" s="140">
        <v>0</v>
      </c>
      <c r="K53" s="140">
        <v>0</v>
      </c>
      <c r="L53" s="140">
        <v>0</v>
      </c>
      <c r="M53" s="141">
        <v>0</v>
      </c>
      <c r="N53" s="127"/>
    </row>
    <row r="54" spans="1:14" ht="12.75" customHeight="1" x14ac:dyDescent="0.25">
      <c r="A54" s="30" t="s">
        <v>522</v>
      </c>
      <c r="B54" s="73"/>
      <c r="C54" s="129">
        <v>0</v>
      </c>
      <c r="D54" s="129">
        <v>0</v>
      </c>
      <c r="E54" s="129">
        <v>0</v>
      </c>
      <c r="F54" s="129">
        <v>0</v>
      </c>
      <c r="G54" s="129">
        <v>0</v>
      </c>
      <c r="H54" s="129">
        <v>0</v>
      </c>
      <c r="I54" s="129">
        <v>0</v>
      </c>
      <c r="J54" s="75">
        <v>0</v>
      </c>
      <c r="K54" s="75">
        <v>0</v>
      </c>
      <c r="L54" s="109"/>
      <c r="M54" s="110"/>
      <c r="N54" s="127"/>
    </row>
    <row r="55" spans="1:14" ht="12.75" customHeight="1" x14ac:dyDescent="0.25">
      <c r="A55" s="609" t="s">
        <v>523</v>
      </c>
      <c r="B55" s="73">
        <v>18</v>
      </c>
      <c r="C55" s="130">
        <v>0</v>
      </c>
      <c r="D55" s="131">
        <v>0</v>
      </c>
      <c r="E55" s="131">
        <v>0</v>
      </c>
      <c r="F55" s="131">
        <v>0</v>
      </c>
      <c r="G55" s="131">
        <v>0</v>
      </c>
      <c r="H55" s="131">
        <v>0</v>
      </c>
      <c r="I55" s="131">
        <v>0</v>
      </c>
      <c r="J55" s="75">
        <v>0</v>
      </c>
      <c r="K55" s="75">
        <v>0</v>
      </c>
      <c r="L55" s="131">
        <v>0</v>
      </c>
      <c r="M55" s="132">
        <v>0</v>
      </c>
      <c r="N55" s="127"/>
    </row>
    <row r="56" spans="1:14" ht="12.75" customHeight="1" x14ac:dyDescent="0.25">
      <c r="A56" s="30" t="s">
        <v>524</v>
      </c>
      <c r="B56" s="136"/>
      <c r="C56" s="129">
        <v>0</v>
      </c>
      <c r="D56" s="129">
        <v>0</v>
      </c>
      <c r="E56" s="129">
        <v>0</v>
      </c>
      <c r="F56" s="129">
        <v>0</v>
      </c>
      <c r="G56" s="129">
        <v>0</v>
      </c>
      <c r="H56" s="129">
        <v>0</v>
      </c>
      <c r="I56" s="129">
        <v>0</v>
      </c>
      <c r="J56" s="75">
        <v>0</v>
      </c>
      <c r="K56" s="75">
        <v>0</v>
      </c>
      <c r="L56" s="109">
        <v>0</v>
      </c>
      <c r="M56" s="110">
        <v>0</v>
      </c>
      <c r="N56" s="127"/>
    </row>
    <row r="57" spans="1:14" ht="12.75" customHeight="1" x14ac:dyDescent="0.25">
      <c r="A57" s="30" t="s">
        <v>525</v>
      </c>
      <c r="B57" s="73"/>
      <c r="C57" s="129">
        <v>0</v>
      </c>
      <c r="D57" s="129">
        <v>0</v>
      </c>
      <c r="E57" s="129">
        <v>0</v>
      </c>
      <c r="F57" s="129">
        <v>0</v>
      </c>
      <c r="G57" s="129">
        <v>0</v>
      </c>
      <c r="H57" s="129">
        <v>0</v>
      </c>
      <c r="I57" s="129">
        <v>0</v>
      </c>
      <c r="J57" s="75">
        <v>0</v>
      </c>
      <c r="K57" s="75">
        <v>0</v>
      </c>
      <c r="L57" s="109">
        <v>0</v>
      </c>
      <c r="M57" s="110">
        <v>0</v>
      </c>
      <c r="N57" s="127"/>
    </row>
    <row r="58" spans="1:14" ht="12.75" customHeight="1" x14ac:dyDescent="0.25">
      <c r="A58" s="30" t="s">
        <v>526</v>
      </c>
      <c r="B58" s="73"/>
      <c r="C58" s="129">
        <v>0</v>
      </c>
      <c r="D58" s="129">
        <v>0</v>
      </c>
      <c r="E58" s="129">
        <v>0</v>
      </c>
      <c r="F58" s="129">
        <v>0</v>
      </c>
      <c r="G58" s="129">
        <v>0</v>
      </c>
      <c r="H58" s="129">
        <v>0</v>
      </c>
      <c r="I58" s="129">
        <v>0</v>
      </c>
      <c r="J58" s="75">
        <v>0</v>
      </c>
      <c r="K58" s="75">
        <v>0</v>
      </c>
      <c r="L58" s="109">
        <v>0</v>
      </c>
      <c r="M58" s="110">
        <v>0</v>
      </c>
      <c r="N58" s="127"/>
    </row>
    <row r="59" spans="1:14" ht="12.75" customHeight="1" x14ac:dyDescent="0.25">
      <c r="A59" s="30" t="s">
        <v>527</v>
      </c>
      <c r="B59" s="73"/>
      <c r="C59" s="129">
        <v>0</v>
      </c>
      <c r="D59" s="129">
        <v>0</v>
      </c>
      <c r="E59" s="129">
        <v>0</v>
      </c>
      <c r="F59" s="129">
        <v>0</v>
      </c>
      <c r="G59" s="129">
        <v>0</v>
      </c>
      <c r="H59" s="129">
        <v>0</v>
      </c>
      <c r="I59" s="129">
        <v>0</v>
      </c>
      <c r="J59" s="75">
        <v>0</v>
      </c>
      <c r="K59" s="75">
        <v>0</v>
      </c>
      <c r="L59" s="109">
        <v>0</v>
      </c>
      <c r="M59" s="110">
        <v>0</v>
      </c>
      <c r="N59" s="127"/>
    </row>
    <row r="60" spans="1:14" ht="12.75" customHeight="1" x14ac:dyDescent="0.25">
      <c r="A60" s="30" t="s">
        <v>528</v>
      </c>
      <c r="B60" s="73"/>
      <c r="C60" s="129">
        <v>0</v>
      </c>
      <c r="D60" s="129">
        <v>0</v>
      </c>
      <c r="E60" s="129">
        <v>0</v>
      </c>
      <c r="F60" s="129">
        <v>0</v>
      </c>
      <c r="G60" s="129">
        <v>0</v>
      </c>
      <c r="H60" s="129">
        <v>0</v>
      </c>
      <c r="I60" s="129">
        <v>0</v>
      </c>
      <c r="J60" s="75">
        <v>0</v>
      </c>
      <c r="K60" s="75">
        <v>0</v>
      </c>
      <c r="L60" s="109">
        <v>0</v>
      </c>
      <c r="M60" s="110">
        <v>0</v>
      </c>
      <c r="N60" s="127"/>
    </row>
    <row r="61" spans="1:14" ht="12.75" customHeight="1" x14ac:dyDescent="0.25">
      <c r="A61" s="30" t="s">
        <v>529</v>
      </c>
      <c r="B61" s="73"/>
      <c r="C61" s="129">
        <v>0</v>
      </c>
      <c r="D61" s="129">
        <v>0</v>
      </c>
      <c r="E61" s="129">
        <v>0</v>
      </c>
      <c r="F61" s="129">
        <v>0</v>
      </c>
      <c r="G61" s="129">
        <v>0</v>
      </c>
      <c r="H61" s="129">
        <v>0</v>
      </c>
      <c r="I61" s="129">
        <v>0</v>
      </c>
      <c r="J61" s="75">
        <v>0</v>
      </c>
      <c r="K61" s="75">
        <v>0</v>
      </c>
      <c r="L61" s="109">
        <v>0</v>
      </c>
      <c r="M61" s="110">
        <v>0</v>
      </c>
      <c r="N61" s="127"/>
    </row>
    <row r="62" spans="1:14" ht="12.75" customHeight="1" x14ac:dyDescent="0.25">
      <c r="A62" s="30" t="s">
        <v>530</v>
      </c>
      <c r="B62" s="73"/>
      <c r="C62" s="129">
        <v>0</v>
      </c>
      <c r="D62" s="129">
        <v>0</v>
      </c>
      <c r="E62" s="129">
        <v>0</v>
      </c>
      <c r="F62" s="129">
        <v>0</v>
      </c>
      <c r="G62" s="129">
        <v>0</v>
      </c>
      <c r="H62" s="129">
        <v>0</v>
      </c>
      <c r="I62" s="129">
        <v>0</v>
      </c>
      <c r="J62" s="75">
        <v>0</v>
      </c>
      <c r="K62" s="75">
        <v>0</v>
      </c>
      <c r="L62" s="109">
        <v>0</v>
      </c>
      <c r="M62" s="110">
        <v>0</v>
      </c>
      <c r="N62" s="127"/>
    </row>
    <row r="63" spans="1:14" ht="12.75" customHeight="1" x14ac:dyDescent="0.25">
      <c r="A63" s="30" t="s">
        <v>531</v>
      </c>
      <c r="B63" s="73"/>
      <c r="C63" s="129">
        <v>0</v>
      </c>
      <c r="D63" s="129">
        <v>0</v>
      </c>
      <c r="E63" s="129">
        <v>0</v>
      </c>
      <c r="F63" s="129">
        <v>0</v>
      </c>
      <c r="G63" s="129">
        <v>0</v>
      </c>
      <c r="H63" s="129">
        <v>0</v>
      </c>
      <c r="I63" s="129">
        <v>0</v>
      </c>
      <c r="J63" s="75">
        <v>0</v>
      </c>
      <c r="K63" s="75">
        <v>0</v>
      </c>
      <c r="L63" s="109">
        <v>0</v>
      </c>
      <c r="M63" s="110">
        <v>0</v>
      </c>
      <c r="N63" s="127"/>
    </row>
    <row r="64" spans="1:14" ht="12.75" customHeight="1" x14ac:dyDescent="0.25">
      <c r="A64" s="30" t="s">
        <v>532</v>
      </c>
      <c r="B64" s="73"/>
      <c r="C64" s="129">
        <v>0</v>
      </c>
      <c r="D64" s="129">
        <v>0</v>
      </c>
      <c r="E64" s="129">
        <v>0</v>
      </c>
      <c r="F64" s="129">
        <v>0</v>
      </c>
      <c r="G64" s="129">
        <v>0</v>
      </c>
      <c r="H64" s="129">
        <v>0</v>
      </c>
      <c r="I64" s="129">
        <v>0</v>
      </c>
      <c r="J64" s="75">
        <v>0</v>
      </c>
      <c r="K64" s="75">
        <v>0</v>
      </c>
      <c r="L64" s="109">
        <v>0</v>
      </c>
      <c r="M64" s="110">
        <v>0</v>
      </c>
      <c r="N64" s="127"/>
    </row>
    <row r="65" spans="1:14" ht="12.75" customHeight="1" x14ac:dyDescent="0.25">
      <c r="A65" s="128" t="s">
        <v>667</v>
      </c>
      <c r="B65" s="73"/>
      <c r="C65" s="129">
        <v>0</v>
      </c>
      <c r="D65" s="129">
        <v>0</v>
      </c>
      <c r="E65" s="129">
        <v>0</v>
      </c>
      <c r="F65" s="129">
        <v>0</v>
      </c>
      <c r="G65" s="129">
        <v>0</v>
      </c>
      <c r="H65" s="129">
        <v>0</v>
      </c>
      <c r="I65" s="129">
        <v>0</v>
      </c>
      <c r="J65" s="75">
        <v>0</v>
      </c>
      <c r="K65" s="75">
        <v>0</v>
      </c>
      <c r="L65" s="109">
        <v>0</v>
      </c>
      <c r="M65" s="110">
        <v>0</v>
      </c>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1345</v>
      </c>
      <c r="B67" s="73"/>
      <c r="C67" s="139">
        <v>0</v>
      </c>
      <c r="D67" s="140">
        <v>0</v>
      </c>
      <c r="E67" s="140">
        <v>0</v>
      </c>
      <c r="F67" s="140">
        <v>0</v>
      </c>
      <c r="G67" s="140">
        <v>0</v>
      </c>
      <c r="H67" s="140">
        <v>0</v>
      </c>
      <c r="I67" s="140">
        <v>0</v>
      </c>
      <c r="J67" s="140">
        <v>0</v>
      </c>
      <c r="K67" s="140">
        <v>0</v>
      </c>
      <c r="L67" s="140">
        <v>0</v>
      </c>
      <c r="M67" s="141">
        <v>0</v>
      </c>
      <c r="N67" s="127"/>
    </row>
    <row r="68" spans="1:14" ht="12.75" customHeight="1" x14ac:dyDescent="0.25">
      <c r="A68" s="830"/>
      <c r="B68" s="73"/>
      <c r="C68" s="129">
        <v>0</v>
      </c>
      <c r="D68" s="109">
        <v>0</v>
      </c>
      <c r="E68" s="109">
        <v>0</v>
      </c>
      <c r="F68" s="109">
        <v>0</v>
      </c>
      <c r="G68" s="109">
        <v>0</v>
      </c>
      <c r="H68" s="109">
        <v>0</v>
      </c>
      <c r="I68" s="109">
        <v>0</v>
      </c>
      <c r="J68" s="75">
        <v>0</v>
      </c>
      <c r="K68" s="75">
        <v>0</v>
      </c>
      <c r="L68" s="109">
        <v>0</v>
      </c>
      <c r="M68" s="110">
        <v>0</v>
      </c>
      <c r="N68" s="127"/>
    </row>
    <row r="69" spans="1:14" ht="12.75" customHeight="1" x14ac:dyDescent="0.25">
      <c r="A69" s="292" t="s">
        <v>535</v>
      </c>
      <c r="B69" s="73"/>
      <c r="C69" s="129">
        <v>0</v>
      </c>
      <c r="D69" s="109">
        <v>0</v>
      </c>
      <c r="E69" s="109">
        <v>0</v>
      </c>
      <c r="F69" s="109">
        <v>0</v>
      </c>
      <c r="G69" s="109">
        <v>0</v>
      </c>
      <c r="H69" s="109">
        <v>0</v>
      </c>
      <c r="I69" s="109">
        <v>0</v>
      </c>
      <c r="J69" s="75">
        <v>0</v>
      </c>
      <c r="K69" s="75">
        <v>0</v>
      </c>
      <c r="L69" s="109">
        <v>0</v>
      </c>
      <c r="M69" s="110">
        <v>0</v>
      </c>
      <c r="N69" s="127"/>
    </row>
    <row r="70" spans="1:14" ht="5.0999999999999996" customHeight="1" x14ac:dyDescent="0.25">
      <c r="A70" s="135"/>
      <c r="B70" s="73"/>
      <c r="C70" s="74"/>
      <c r="D70" s="75"/>
      <c r="E70" s="75"/>
      <c r="F70" s="75"/>
      <c r="G70" s="75"/>
      <c r="H70" s="75"/>
      <c r="I70" s="75"/>
      <c r="J70" s="75"/>
      <c r="K70" s="75"/>
      <c r="L70" s="75"/>
      <c r="M70" s="76"/>
      <c r="N70" s="127"/>
    </row>
    <row r="71" spans="1:14" ht="12.75" customHeight="1" x14ac:dyDescent="0.25">
      <c r="A71" s="125" t="s">
        <v>832</v>
      </c>
      <c r="B71" s="73"/>
      <c r="C71" s="139">
        <v>0</v>
      </c>
      <c r="D71" s="140">
        <v>0</v>
      </c>
      <c r="E71" s="140">
        <v>0</v>
      </c>
      <c r="F71" s="140">
        <v>0</v>
      </c>
      <c r="G71" s="140">
        <v>0</v>
      </c>
      <c r="H71" s="140">
        <v>0</v>
      </c>
      <c r="I71" s="140">
        <v>0</v>
      </c>
      <c r="J71" s="140">
        <v>0</v>
      </c>
      <c r="K71" s="140">
        <v>0</v>
      </c>
      <c r="L71" s="140">
        <v>0</v>
      </c>
      <c r="M71" s="141">
        <v>0</v>
      </c>
      <c r="N71" s="127"/>
    </row>
    <row r="72" spans="1:14" ht="12.75" customHeight="1" x14ac:dyDescent="0.25">
      <c r="A72" s="830"/>
      <c r="B72" s="73"/>
      <c r="C72" s="129">
        <v>0</v>
      </c>
      <c r="D72" s="129">
        <v>0</v>
      </c>
      <c r="E72" s="129">
        <v>0</v>
      </c>
      <c r="F72" s="129">
        <v>0</v>
      </c>
      <c r="G72" s="129">
        <v>0</v>
      </c>
      <c r="H72" s="129">
        <v>0</v>
      </c>
      <c r="I72" s="129">
        <v>0</v>
      </c>
      <c r="J72" s="75">
        <v>0</v>
      </c>
      <c r="K72" s="75">
        <v>0</v>
      </c>
      <c r="L72" s="109">
        <v>0</v>
      </c>
      <c r="M72" s="110">
        <v>0</v>
      </c>
      <c r="N72" s="127"/>
    </row>
    <row r="73" spans="1:14" ht="12.75" customHeight="1" x14ac:dyDescent="0.25">
      <c r="A73" s="292" t="s">
        <v>535</v>
      </c>
      <c r="B73" s="73"/>
      <c r="C73" s="129">
        <v>0</v>
      </c>
      <c r="D73" s="129">
        <v>0</v>
      </c>
      <c r="E73" s="129">
        <v>0</v>
      </c>
      <c r="F73" s="129">
        <v>0</v>
      </c>
      <c r="G73" s="129">
        <v>0</v>
      </c>
      <c r="H73" s="129">
        <v>0</v>
      </c>
      <c r="I73" s="129">
        <v>0</v>
      </c>
      <c r="J73" s="75">
        <v>0</v>
      </c>
      <c r="K73" s="75">
        <v>0</v>
      </c>
      <c r="L73" s="109">
        <v>0</v>
      </c>
      <c r="M73" s="110">
        <v>0</v>
      </c>
      <c r="N73" s="127"/>
    </row>
    <row r="74" spans="1:14" ht="5.0999999999999996" customHeight="1" x14ac:dyDescent="0.25">
      <c r="A74" s="135"/>
      <c r="B74" s="73"/>
      <c r="C74" s="74"/>
      <c r="D74" s="75"/>
      <c r="E74" s="75"/>
      <c r="F74" s="75"/>
      <c r="G74" s="75"/>
      <c r="H74" s="75"/>
      <c r="I74" s="75"/>
      <c r="J74" s="75"/>
      <c r="K74" s="75"/>
      <c r="L74" s="75"/>
      <c r="M74" s="76"/>
      <c r="N74" s="127"/>
    </row>
    <row r="75" spans="1:14" ht="12.75" customHeight="1" x14ac:dyDescent="0.25">
      <c r="A75" s="125" t="s">
        <v>831</v>
      </c>
      <c r="B75" s="73"/>
      <c r="C75" s="139">
        <v>0</v>
      </c>
      <c r="D75" s="140">
        <v>0</v>
      </c>
      <c r="E75" s="140">
        <v>0</v>
      </c>
      <c r="F75" s="140">
        <v>0</v>
      </c>
      <c r="G75" s="140">
        <v>0</v>
      </c>
      <c r="H75" s="140">
        <v>0</v>
      </c>
      <c r="I75" s="140">
        <v>0</v>
      </c>
      <c r="J75" s="140">
        <v>0</v>
      </c>
      <c r="K75" s="140">
        <v>0</v>
      </c>
      <c r="L75" s="140">
        <v>0</v>
      </c>
      <c r="M75" s="141">
        <v>0</v>
      </c>
      <c r="N75" s="127"/>
    </row>
    <row r="76" spans="1:14" ht="12.75" customHeight="1" x14ac:dyDescent="0.25">
      <c r="A76" s="30" t="s">
        <v>533</v>
      </c>
      <c r="B76" s="73"/>
      <c r="C76" s="831">
        <v>0</v>
      </c>
      <c r="D76" s="831">
        <v>0</v>
      </c>
      <c r="E76" s="831">
        <v>0</v>
      </c>
      <c r="F76" s="831">
        <v>0</v>
      </c>
      <c r="G76" s="831">
        <v>0</v>
      </c>
      <c r="H76" s="831">
        <v>0</v>
      </c>
      <c r="I76" s="831">
        <v>0</v>
      </c>
      <c r="J76" s="140">
        <v>0</v>
      </c>
      <c r="K76" s="140">
        <v>0</v>
      </c>
      <c r="L76" s="832">
        <v>0</v>
      </c>
      <c r="M76" s="833">
        <v>0</v>
      </c>
      <c r="N76" s="127"/>
    </row>
    <row r="77" spans="1:14" ht="12.75" customHeight="1" x14ac:dyDescent="0.25">
      <c r="A77" s="495" t="s">
        <v>534</v>
      </c>
      <c r="B77" s="73"/>
      <c r="C77" s="129">
        <v>0</v>
      </c>
      <c r="D77" s="129">
        <v>0</v>
      </c>
      <c r="E77" s="129">
        <v>0</v>
      </c>
      <c r="F77" s="129">
        <v>0</v>
      </c>
      <c r="G77" s="129">
        <v>0</v>
      </c>
      <c r="H77" s="129">
        <v>0</v>
      </c>
      <c r="I77" s="129">
        <v>0</v>
      </c>
      <c r="J77" s="75">
        <v>0</v>
      </c>
      <c r="K77" s="75">
        <v>0</v>
      </c>
      <c r="L77" s="109">
        <v>0</v>
      </c>
      <c r="M77" s="110">
        <v>0</v>
      </c>
      <c r="N77" s="127"/>
    </row>
    <row r="78" spans="1:14" ht="5.0999999999999996" customHeight="1" x14ac:dyDescent="0.25">
      <c r="A78" s="135"/>
      <c r="B78" s="73"/>
      <c r="C78" s="74"/>
      <c r="D78" s="75"/>
      <c r="E78" s="75"/>
      <c r="F78" s="75"/>
      <c r="G78" s="75"/>
      <c r="H78" s="75"/>
      <c r="I78" s="75"/>
      <c r="J78" s="75"/>
      <c r="K78" s="75"/>
      <c r="L78" s="75"/>
      <c r="M78" s="76"/>
      <c r="N78" s="127"/>
    </row>
    <row r="79" spans="1:14" ht="26.25" customHeight="1" x14ac:dyDescent="0.25">
      <c r="A79" s="877" t="s">
        <v>1351</v>
      </c>
      <c r="B79" s="155">
        <v>1</v>
      </c>
      <c r="C79" s="878">
        <v>0</v>
      </c>
      <c r="D79" s="879">
        <v>0</v>
      </c>
      <c r="E79" s="879">
        <v>0</v>
      </c>
      <c r="F79" s="879">
        <v>0</v>
      </c>
      <c r="G79" s="879">
        <v>0</v>
      </c>
      <c r="H79" s="879">
        <v>0</v>
      </c>
      <c r="I79" s="879">
        <v>0</v>
      </c>
      <c r="J79" s="879">
        <v>0</v>
      </c>
      <c r="K79" s="879">
        <v>0</v>
      </c>
      <c r="L79" s="879">
        <v>0</v>
      </c>
      <c r="M79" s="880">
        <v>0</v>
      </c>
      <c r="N79" s="127"/>
    </row>
    <row r="80" spans="1:14" ht="12.75" customHeight="1" x14ac:dyDescent="0.25">
      <c r="A80" s="518"/>
      <c r="B80" s="120"/>
      <c r="C80" s="519"/>
      <c r="D80" s="519"/>
      <c r="E80" s="519"/>
      <c r="F80" s="519"/>
      <c r="G80" s="519"/>
      <c r="H80" s="519"/>
      <c r="I80" s="519"/>
      <c r="J80" s="519"/>
      <c r="K80" s="519"/>
      <c r="L80" s="519"/>
      <c r="M80" s="519"/>
      <c r="N80" s="127"/>
    </row>
    <row r="81" spans="1:14" ht="12.75" customHeight="1" x14ac:dyDescent="0.25">
      <c r="A81" s="870" t="s">
        <v>523</v>
      </c>
      <c r="B81" s="309">
        <v>18</v>
      </c>
      <c r="C81" s="871">
        <v>0</v>
      </c>
      <c r="D81" s="872">
        <v>0</v>
      </c>
      <c r="E81" s="872">
        <v>0</v>
      </c>
      <c r="F81" s="872">
        <v>0</v>
      </c>
      <c r="G81" s="872">
        <v>0</v>
      </c>
      <c r="H81" s="872">
        <v>0</v>
      </c>
      <c r="I81" s="872">
        <v>0</v>
      </c>
      <c r="J81" s="872">
        <v>0</v>
      </c>
      <c r="K81" s="872">
        <v>0</v>
      </c>
      <c r="L81" s="872">
        <v>0</v>
      </c>
      <c r="M81" s="873">
        <v>0</v>
      </c>
      <c r="N81" s="127"/>
    </row>
    <row r="82" spans="1:14" ht="12.75" customHeight="1" x14ac:dyDescent="0.25">
      <c r="A82" s="128" t="s">
        <v>1235</v>
      </c>
      <c r="B82" s="73"/>
      <c r="C82" s="398">
        <v>0</v>
      </c>
      <c r="D82" s="398">
        <v>0</v>
      </c>
      <c r="E82" s="398">
        <v>0</v>
      </c>
      <c r="F82" s="398">
        <v>0</v>
      </c>
      <c r="G82" s="398">
        <v>0</v>
      </c>
      <c r="H82" s="398">
        <v>0</v>
      </c>
      <c r="I82" s="398">
        <v>0</v>
      </c>
      <c r="J82" s="140">
        <v>0</v>
      </c>
      <c r="K82" s="140">
        <v>0</v>
      </c>
      <c r="L82" s="109">
        <v>0</v>
      </c>
      <c r="M82" s="110">
        <v>0</v>
      </c>
      <c r="N82" s="127"/>
    </row>
    <row r="83" spans="1:14" ht="12.75" customHeight="1" x14ac:dyDescent="0.25">
      <c r="A83" s="128" t="s">
        <v>1123</v>
      </c>
      <c r="B83" s="73"/>
      <c r="C83" s="398">
        <v>0</v>
      </c>
      <c r="D83" s="398">
        <v>0</v>
      </c>
      <c r="E83" s="398">
        <v>0</v>
      </c>
      <c r="F83" s="398">
        <v>0</v>
      </c>
      <c r="G83" s="398">
        <v>0</v>
      </c>
      <c r="H83" s="398">
        <v>0</v>
      </c>
      <c r="I83" s="398">
        <v>0</v>
      </c>
      <c r="J83" s="140">
        <v>0</v>
      </c>
      <c r="K83" s="140">
        <v>0</v>
      </c>
      <c r="L83" s="109">
        <v>0</v>
      </c>
      <c r="M83" s="110">
        <v>0</v>
      </c>
      <c r="N83" s="127"/>
    </row>
    <row r="84" spans="1:14" ht="12.75" customHeight="1" x14ac:dyDescent="0.25">
      <c r="A84" s="128" t="s">
        <v>573</v>
      </c>
      <c r="B84" s="73"/>
      <c r="C84" s="398">
        <v>0</v>
      </c>
      <c r="D84" s="398">
        <v>0</v>
      </c>
      <c r="E84" s="398">
        <v>0</v>
      </c>
      <c r="F84" s="398">
        <v>0</v>
      </c>
      <c r="G84" s="398">
        <v>0</v>
      </c>
      <c r="H84" s="398">
        <v>0</v>
      </c>
      <c r="I84" s="398">
        <v>0</v>
      </c>
      <c r="J84" s="140">
        <v>0</v>
      </c>
      <c r="K84" s="140">
        <v>0</v>
      </c>
      <c r="L84" s="109">
        <v>0</v>
      </c>
      <c r="M84" s="110">
        <v>0</v>
      </c>
      <c r="N84" s="127"/>
    </row>
    <row r="85" spans="1:14" ht="12.75" customHeight="1" x14ac:dyDescent="0.25">
      <c r="A85" s="175" t="s">
        <v>574</v>
      </c>
      <c r="B85" s="88"/>
      <c r="C85" s="314">
        <v>0</v>
      </c>
      <c r="D85" s="314">
        <v>0</v>
      </c>
      <c r="E85" s="314">
        <v>0</v>
      </c>
      <c r="F85" s="314">
        <v>0</v>
      </c>
      <c r="G85" s="314">
        <v>0</v>
      </c>
      <c r="H85" s="314">
        <v>0</v>
      </c>
      <c r="I85" s="314">
        <v>0</v>
      </c>
      <c r="J85" s="90">
        <v>0</v>
      </c>
      <c r="K85" s="90">
        <v>0</v>
      </c>
      <c r="L85" s="315">
        <v>0</v>
      </c>
      <c r="M85" s="316">
        <v>0</v>
      </c>
      <c r="N85" s="127"/>
    </row>
    <row r="86" spans="1:14" ht="12.75" customHeight="1" x14ac:dyDescent="0.25">
      <c r="A86" s="611" t="s">
        <v>549</v>
      </c>
      <c r="B86" s="120"/>
      <c r="C86" s="53"/>
      <c r="D86" s="53"/>
      <c r="E86" s="53"/>
      <c r="F86" s="53"/>
      <c r="G86" s="53"/>
      <c r="H86" s="53"/>
      <c r="I86" s="53"/>
      <c r="J86" s="53"/>
      <c r="K86" s="53"/>
      <c r="L86" s="53"/>
      <c r="M86" s="53"/>
      <c r="N86" s="127"/>
    </row>
    <row r="87" spans="1:14" ht="12.75" customHeight="1" x14ac:dyDescent="0.25">
      <c r="A87" s="876" t="s">
        <v>1352</v>
      </c>
      <c r="B87" s="120"/>
      <c r="C87" s="53"/>
      <c r="D87" s="53"/>
      <c r="E87" s="53"/>
      <c r="F87" s="53"/>
      <c r="G87" s="53"/>
      <c r="H87" s="53"/>
      <c r="I87" s="53"/>
      <c r="J87" s="53"/>
      <c r="K87" s="53"/>
      <c r="L87" s="53"/>
      <c r="M87" s="53"/>
      <c r="N87" s="127"/>
    </row>
    <row r="88" spans="1:14" ht="12.75" customHeight="1" x14ac:dyDescent="0.25">
      <c r="A88" s="99" t="s">
        <v>536</v>
      </c>
      <c r="B88" s="93"/>
      <c r="C88" s="96"/>
      <c r="D88" s="96"/>
      <c r="E88" s="96"/>
      <c r="F88" s="96"/>
      <c r="G88" s="96"/>
      <c r="H88" s="96"/>
      <c r="I88" s="96"/>
      <c r="J88" s="96"/>
      <c r="K88" s="96"/>
      <c r="L88" s="96"/>
      <c r="M88" s="96"/>
      <c r="N88" s="127"/>
    </row>
    <row r="89" spans="1:14" ht="12.75" customHeight="1" x14ac:dyDescent="0.25">
      <c r="A89" s="99" t="s">
        <v>537</v>
      </c>
      <c r="B89" s="93"/>
      <c r="C89" s="96"/>
      <c r="D89" s="96"/>
      <c r="E89" s="96"/>
      <c r="F89" s="96"/>
      <c r="G89" s="96"/>
      <c r="H89" s="96"/>
      <c r="I89" s="96"/>
      <c r="J89" s="96"/>
      <c r="K89" s="96"/>
      <c r="L89" s="96"/>
      <c r="M89" s="96"/>
      <c r="N89" s="127"/>
    </row>
    <row r="90" spans="1:14" ht="12.75" customHeight="1" x14ac:dyDescent="0.25">
      <c r="A90" s="99" t="s">
        <v>538</v>
      </c>
      <c r="B90" s="93"/>
      <c r="C90" s="96"/>
      <c r="D90" s="96"/>
      <c r="E90" s="96"/>
      <c r="F90" s="96"/>
      <c r="G90" s="96"/>
      <c r="H90" s="96"/>
      <c r="I90" s="96"/>
      <c r="J90" s="96"/>
      <c r="K90" s="96"/>
      <c r="L90" s="96"/>
      <c r="M90" s="96"/>
      <c r="N90" s="127"/>
    </row>
    <row r="91" spans="1:14" ht="12.75" customHeight="1" x14ac:dyDescent="0.25">
      <c r="A91" s="158" t="s">
        <v>539</v>
      </c>
      <c r="B91" s="159"/>
      <c r="C91" s="94"/>
      <c r="D91" s="94"/>
      <c r="E91" s="94"/>
      <c r="F91" s="94"/>
      <c r="G91" s="94"/>
      <c r="H91" s="94"/>
      <c r="I91" s="94"/>
      <c r="J91" s="94"/>
      <c r="K91" s="94"/>
      <c r="L91" s="94"/>
      <c r="M91" s="94"/>
      <c r="N91" s="127"/>
    </row>
    <row r="92" spans="1:14" ht="12.75" customHeight="1" x14ac:dyDescent="0.25">
      <c r="A92" s="158" t="s">
        <v>540</v>
      </c>
      <c r="B92" s="159"/>
      <c r="C92" s="94"/>
      <c r="D92" s="94"/>
      <c r="E92" s="94"/>
      <c r="F92" s="94"/>
      <c r="G92" s="94"/>
      <c r="H92" s="94"/>
      <c r="I92" s="94"/>
      <c r="J92" s="94"/>
      <c r="K92" s="94"/>
      <c r="L92" s="94"/>
      <c r="M92" s="94"/>
      <c r="N92" s="127"/>
    </row>
    <row r="93" spans="1:14" ht="12.75" customHeight="1" x14ac:dyDescent="0.25">
      <c r="A93" s="1215" t="s">
        <v>1099</v>
      </c>
      <c r="B93" s="1215"/>
      <c r="C93" s="1215"/>
      <c r="D93" s="1215"/>
      <c r="E93" s="1215"/>
      <c r="F93" s="1215"/>
      <c r="G93" s="1215"/>
      <c r="H93" s="1215"/>
      <c r="I93" s="1215"/>
      <c r="J93" s="1215"/>
      <c r="K93" s="1215"/>
      <c r="L93" s="1215"/>
      <c r="M93" s="1215"/>
      <c r="N93" s="127"/>
    </row>
    <row r="94" spans="1:14" ht="12.75" customHeight="1" x14ac:dyDescent="0.25">
      <c r="A94" s="1215" t="s">
        <v>1105</v>
      </c>
      <c r="B94" s="1215"/>
      <c r="C94" s="1215"/>
      <c r="D94" s="1215"/>
      <c r="E94" s="1215"/>
      <c r="F94" s="1215"/>
      <c r="G94" s="1215"/>
      <c r="H94" s="1215"/>
      <c r="I94" s="1215"/>
      <c r="J94" s="1215"/>
      <c r="K94" s="847"/>
      <c r="L94" s="847"/>
      <c r="M94" s="847"/>
      <c r="N94" s="127"/>
    </row>
    <row r="95" spans="1:14" ht="12.75" customHeight="1" x14ac:dyDescent="0.25">
      <c r="A95" s="1215" t="s">
        <v>1106</v>
      </c>
      <c r="B95" s="1215"/>
      <c r="C95" s="1215"/>
      <c r="D95" s="1215"/>
      <c r="E95" s="1215"/>
      <c r="F95" s="1215"/>
      <c r="G95" s="1215"/>
      <c r="H95" s="1215"/>
      <c r="I95" s="1215"/>
      <c r="J95" s="1215"/>
      <c r="K95" s="847"/>
      <c r="L95" s="847"/>
      <c r="M95" s="847"/>
      <c r="N95" s="127"/>
    </row>
    <row r="96" spans="1:14" ht="12.75" customHeight="1" x14ac:dyDescent="0.25">
      <c r="A96" s="1215" t="s">
        <v>1154</v>
      </c>
      <c r="B96" s="1215"/>
      <c r="C96" s="1215"/>
      <c r="D96" s="1215"/>
      <c r="E96" s="1215"/>
      <c r="F96" s="1215"/>
      <c r="G96" s="1215"/>
      <c r="H96" s="1215"/>
      <c r="I96" s="1215"/>
      <c r="J96" s="1215"/>
      <c r="K96" s="1215"/>
      <c r="L96" s="1215"/>
      <c r="M96" s="1215"/>
      <c r="N96" s="127"/>
    </row>
    <row r="97" spans="1:14" ht="12.75" customHeight="1" x14ac:dyDescent="0.25">
      <c r="A97" s="158" t="s">
        <v>1155</v>
      </c>
      <c r="B97" s="159"/>
      <c r="C97" s="94"/>
      <c r="D97" s="94"/>
      <c r="E97" s="94"/>
      <c r="F97" s="94"/>
      <c r="G97" s="94"/>
      <c r="H97" s="94"/>
      <c r="I97" s="94"/>
      <c r="J97" s="94"/>
      <c r="K97" s="94"/>
      <c r="L97" s="94"/>
      <c r="M97" s="94"/>
      <c r="N97" s="127"/>
    </row>
    <row r="98" spans="1:14" ht="12.75" customHeight="1" x14ac:dyDescent="0.25">
      <c r="A98" s="1215" t="s">
        <v>1156</v>
      </c>
      <c r="B98" s="1215"/>
      <c r="C98" s="1215"/>
      <c r="D98" s="1215"/>
      <c r="E98" s="1215"/>
      <c r="F98" s="1215"/>
      <c r="G98" s="1215"/>
      <c r="H98" s="1215"/>
      <c r="I98" s="1215"/>
      <c r="J98" s="1215"/>
      <c r="K98" s="1215"/>
      <c r="L98" s="1215"/>
      <c r="M98" s="1215"/>
      <c r="N98" s="127"/>
    </row>
    <row r="99" spans="1:14" ht="12.75" customHeight="1" x14ac:dyDescent="0.25">
      <c r="A99" s="158" t="s">
        <v>1157</v>
      </c>
      <c r="B99" s="159"/>
      <c r="C99" s="94"/>
      <c r="D99" s="94"/>
      <c r="E99" s="94"/>
      <c r="F99" s="94"/>
      <c r="G99" s="94"/>
      <c r="H99" s="94"/>
      <c r="I99" s="94"/>
      <c r="J99" s="94"/>
      <c r="K99" s="94"/>
      <c r="L99" s="94"/>
      <c r="M99" s="94"/>
      <c r="N99" s="127"/>
    </row>
    <row r="100" spans="1:14" ht="12.75" customHeight="1" x14ac:dyDescent="0.25">
      <c r="A100" s="1215" t="s">
        <v>1158</v>
      </c>
      <c r="B100" s="1215"/>
      <c r="C100" s="1215"/>
      <c r="D100" s="1215"/>
      <c r="E100" s="1215"/>
      <c r="F100" s="1215"/>
      <c r="G100" s="1215"/>
      <c r="H100" s="1215"/>
      <c r="I100" s="1215"/>
      <c r="J100" s="1215"/>
      <c r="K100" s="1215"/>
      <c r="L100" s="1215"/>
      <c r="M100" s="1215"/>
      <c r="N100" s="127"/>
    </row>
    <row r="101" spans="1:14" ht="12.75" customHeight="1" x14ac:dyDescent="0.25">
      <c r="A101" s="848" t="s">
        <v>1447</v>
      </c>
      <c r="B101" s="802"/>
      <c r="C101" s="802"/>
      <c r="D101" s="802"/>
      <c r="E101" s="802"/>
      <c r="F101" s="802"/>
      <c r="G101" s="802"/>
      <c r="H101" s="802"/>
      <c r="I101" s="802"/>
      <c r="J101" s="802"/>
      <c r="K101" s="802"/>
      <c r="L101" s="802"/>
      <c r="M101" s="802"/>
      <c r="N101" s="127"/>
    </row>
    <row r="102" spans="1:14" ht="12.75" customHeight="1" x14ac:dyDescent="0.25">
      <c r="A102" s="848" t="s">
        <v>1445</v>
      </c>
      <c r="B102" s="802"/>
      <c r="C102" s="802"/>
      <c r="D102" s="802"/>
      <c r="E102" s="802"/>
      <c r="F102" s="802"/>
      <c r="G102" s="802"/>
      <c r="H102" s="802"/>
      <c r="I102" s="802"/>
      <c r="J102" s="802"/>
      <c r="K102" s="802"/>
      <c r="L102" s="802"/>
      <c r="M102" s="802"/>
      <c r="N102" s="127"/>
    </row>
    <row r="103" spans="1:14" ht="12.75" customHeight="1" x14ac:dyDescent="0.25">
      <c r="A103" s="848" t="s">
        <v>1444</v>
      </c>
      <c r="B103" s="802"/>
      <c r="C103" s="802"/>
      <c r="D103" s="802"/>
      <c r="E103" s="802"/>
      <c r="F103" s="802"/>
      <c r="G103" s="802"/>
      <c r="H103" s="802"/>
      <c r="I103" s="802"/>
      <c r="J103" s="802"/>
      <c r="K103" s="802"/>
      <c r="L103" s="802"/>
      <c r="M103" s="802"/>
      <c r="N103" s="127"/>
    </row>
    <row r="104" spans="1:14" ht="12.75" customHeight="1" x14ac:dyDescent="0.25">
      <c r="A104" s="848" t="s">
        <v>1448</v>
      </c>
      <c r="B104" s="802"/>
      <c r="C104" s="802"/>
      <c r="D104" s="802"/>
      <c r="E104" s="802"/>
      <c r="F104" s="802"/>
      <c r="G104" s="802"/>
      <c r="H104" s="802"/>
      <c r="I104" s="802"/>
      <c r="J104" s="802"/>
      <c r="K104" s="802"/>
      <c r="L104" s="802"/>
      <c r="M104" s="802"/>
      <c r="N104" s="127"/>
    </row>
    <row r="105" spans="1:14" ht="11.25" customHeight="1" x14ac:dyDescent="0.25">
      <c r="A105" s="347"/>
      <c r="B105" s="801"/>
      <c r="C105" s="564"/>
      <c r="D105" s="564"/>
      <c r="E105" s="564"/>
      <c r="F105" s="564"/>
      <c r="G105" s="564"/>
      <c r="H105" s="564"/>
      <c r="I105" s="564"/>
      <c r="J105" s="564"/>
      <c r="K105" s="564"/>
      <c r="L105" s="564"/>
      <c r="M105" s="564"/>
      <c r="N105" s="127"/>
    </row>
    <row r="106" spans="1:14" ht="11.25" customHeight="1" x14ac:dyDescent="0.25">
      <c r="A106" s="48"/>
      <c r="B106" s="120"/>
      <c r="C106" s="53"/>
      <c r="D106" s="53"/>
      <c r="E106" s="53"/>
      <c r="F106" s="53"/>
      <c r="G106" s="53"/>
      <c r="H106" s="53"/>
      <c r="I106" s="53"/>
      <c r="J106" s="53"/>
      <c r="K106" s="53"/>
      <c r="L106" s="53"/>
      <c r="M106" s="53"/>
      <c r="N106" s="127"/>
    </row>
    <row r="107" spans="1:14" ht="11.25" customHeight="1" x14ac:dyDescent="0.25">
      <c r="A107" s="121" t="s">
        <v>720</v>
      </c>
      <c r="B107" s="159"/>
      <c r="C107" s="804">
        <v>-330000</v>
      </c>
      <c r="D107" s="804"/>
      <c r="E107" s="804"/>
      <c r="F107" s="804"/>
      <c r="G107" s="804"/>
      <c r="H107" s="804"/>
      <c r="I107" s="804"/>
      <c r="J107" s="804"/>
      <c r="K107" s="804"/>
      <c r="L107" s="804"/>
      <c r="M107" s="804">
        <v>0</v>
      </c>
      <c r="N107" s="127"/>
    </row>
    <row r="108" spans="1:14" ht="11.25" customHeight="1" x14ac:dyDescent="0.25">
      <c r="N108" s="127"/>
    </row>
    <row r="109" spans="1:14" ht="11.25" customHeight="1" x14ac:dyDescent="0.25"/>
    <row r="110" spans="1:14" ht="11.25" customHeight="1" x14ac:dyDescent="0.25"/>
    <row r="111" spans="1:14" ht="11.25" customHeight="1" x14ac:dyDescent="0.25"/>
    <row r="112" spans="1:14"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sheetData>
  <sheetProtection sheet="1" objects="1" scenarios="1"/>
  <mergeCells count="9">
    <mergeCell ref="A2:A4"/>
    <mergeCell ref="B2:B4"/>
    <mergeCell ref="C2:K2"/>
    <mergeCell ref="A93:M93"/>
    <mergeCell ref="A100:M100"/>
    <mergeCell ref="A94:J94"/>
    <mergeCell ref="A95:J95"/>
    <mergeCell ref="A96:M96"/>
    <mergeCell ref="A98:M98"/>
  </mergeCells>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80">
    <tabColor rgb="FF92D050"/>
    <pageSetUpPr fitToPage="1"/>
  </sheetPr>
  <dimension ref="A1:F103"/>
  <sheetViews>
    <sheetView topLeftCell="E1" workbookViewId="0">
      <pane ySplit="1" topLeftCell="A2" activePane="bottomLeft" state="frozen"/>
      <selection activeCell="T26" sqref="T26"/>
      <selection pane="bottomLeft" activeCell="F97" sqref="F97"/>
    </sheetView>
  </sheetViews>
  <sheetFormatPr defaultRowHeight="11.25" x14ac:dyDescent="0.2"/>
  <cols>
    <col min="1" max="1" width="10.7109375" style="679" customWidth="1"/>
    <col min="2" max="2" width="92.140625" style="667" customWidth="1"/>
    <col min="3" max="3" width="18.7109375" style="667" customWidth="1"/>
    <col min="4" max="4" width="16.5703125" style="667" customWidth="1"/>
    <col min="5" max="5" width="78.85546875" style="667" bestFit="1" customWidth="1"/>
    <col min="6" max="6" width="70.28515625" style="667" bestFit="1" customWidth="1"/>
    <col min="7" max="16384" width="9.140625" style="667"/>
  </cols>
  <sheetData>
    <row r="1" spans="1:4" x14ac:dyDescent="0.2">
      <c r="A1" s="1179" t="s">
        <v>284</v>
      </c>
      <c r="B1" s="1180"/>
      <c r="C1" s="1180"/>
      <c r="D1" s="1181"/>
    </row>
    <row r="2" spans="1:4" x14ac:dyDescent="0.2">
      <c r="A2" s="805" t="s">
        <v>285</v>
      </c>
      <c r="B2" s="806" t="str">
        <f>HLOOKUP(MTREF,Headings,2)</f>
        <v>2012/13</v>
      </c>
      <c r="C2" s="807" t="s">
        <v>286</v>
      </c>
      <c r="D2" s="808"/>
    </row>
    <row r="3" spans="1:4" x14ac:dyDescent="0.2">
      <c r="A3" s="809" t="s">
        <v>287</v>
      </c>
      <c r="B3" s="810" t="str">
        <f>HLOOKUP(MTREF,Headings,3)</f>
        <v>2011/12</v>
      </c>
      <c r="C3" s="811" t="s">
        <v>288</v>
      </c>
      <c r="D3" s="812"/>
    </row>
    <row r="4" spans="1:4" x14ac:dyDescent="0.2">
      <c r="A4" s="809" t="s">
        <v>289</v>
      </c>
      <c r="B4" s="810" t="str">
        <f>HLOOKUP(MTREF,Headings,4)</f>
        <v>2010/11</v>
      </c>
      <c r="C4" s="811" t="s">
        <v>290</v>
      </c>
      <c r="D4" s="812"/>
    </row>
    <row r="5" spans="1:4" x14ac:dyDescent="0.2">
      <c r="A5" s="809" t="s">
        <v>291</v>
      </c>
      <c r="B5" s="811" t="str">
        <f>HLOOKUP(MTREF,Headings,7)</f>
        <v>Budget Year 2013/14</v>
      </c>
      <c r="C5" s="811" t="s">
        <v>292</v>
      </c>
      <c r="D5" s="812"/>
    </row>
    <row r="6" spans="1:4" x14ac:dyDescent="0.2">
      <c r="A6" s="809" t="s">
        <v>293</v>
      </c>
      <c r="B6" s="811" t="str">
        <f>HLOOKUP(MTREF,Headings,6)</f>
        <v>2013/14</v>
      </c>
      <c r="C6" s="811" t="s">
        <v>294</v>
      </c>
      <c r="D6" s="812"/>
    </row>
    <row r="7" spans="1:4" x14ac:dyDescent="0.2">
      <c r="A7" s="809" t="s">
        <v>295</v>
      </c>
      <c r="B7" s="811" t="str">
        <f>HLOOKUP(MTREF,Headings,5)</f>
        <v>2013/14 Medium Term Revenue &amp; Expenditure Framework</v>
      </c>
      <c r="C7" s="811" t="s">
        <v>296</v>
      </c>
      <c r="D7" s="812"/>
    </row>
    <row r="8" spans="1:4" x14ac:dyDescent="0.2">
      <c r="A8" s="675" t="s">
        <v>297</v>
      </c>
      <c r="B8" s="666" t="s">
        <v>229</v>
      </c>
      <c r="C8" s="666"/>
      <c r="D8" s="676"/>
    </row>
    <row r="9" spans="1:4" x14ac:dyDescent="0.2">
      <c r="A9" s="675" t="s">
        <v>298</v>
      </c>
      <c r="B9" s="666" t="s">
        <v>299</v>
      </c>
      <c r="C9" s="666"/>
      <c r="D9" s="676"/>
    </row>
    <row r="10" spans="1:4" x14ac:dyDescent="0.2">
      <c r="A10" s="675" t="s">
        <v>306</v>
      </c>
      <c r="B10" s="666" t="s">
        <v>307</v>
      </c>
      <c r="C10" s="666"/>
      <c r="D10" s="676"/>
    </row>
    <row r="11" spans="1:4" x14ac:dyDescent="0.2">
      <c r="A11" s="675" t="s">
        <v>308</v>
      </c>
      <c r="B11" s="666" t="s">
        <v>309</v>
      </c>
      <c r="C11" s="666"/>
      <c r="D11" s="676"/>
    </row>
    <row r="12" spans="1:4" x14ac:dyDescent="0.2">
      <c r="A12" s="675" t="s">
        <v>310</v>
      </c>
      <c r="B12" s="666" t="s">
        <v>311</v>
      </c>
      <c r="C12" s="666"/>
      <c r="D12" s="676"/>
    </row>
    <row r="13" spans="1:4" x14ac:dyDescent="0.2">
      <c r="A13" s="675" t="s">
        <v>312</v>
      </c>
      <c r="B13" s="666" t="s">
        <v>313</v>
      </c>
      <c r="C13" s="666"/>
      <c r="D13" s="676"/>
    </row>
    <row r="14" spans="1:4" x14ac:dyDescent="0.2">
      <c r="A14" s="675" t="s">
        <v>314</v>
      </c>
      <c r="B14" s="666" t="s">
        <v>243</v>
      </c>
      <c r="C14" s="666"/>
      <c r="D14" s="676"/>
    </row>
    <row r="15" spans="1:4" x14ac:dyDescent="0.2">
      <c r="A15" s="675" t="s">
        <v>315</v>
      </c>
      <c r="B15" s="666" t="s">
        <v>316</v>
      </c>
      <c r="C15" s="666"/>
      <c r="D15" s="676"/>
    </row>
    <row r="16" spans="1:4" x14ac:dyDescent="0.2">
      <c r="A16" s="809" t="s">
        <v>317</v>
      </c>
      <c r="B16" s="811" t="str">
        <f>HLOOKUP(MTREF,Headings,7)</f>
        <v>Budget Year 2013/14</v>
      </c>
      <c r="C16" s="811" t="s">
        <v>318</v>
      </c>
      <c r="D16" s="813" t="s">
        <v>319</v>
      </c>
    </row>
    <row r="17" spans="1:4" x14ac:dyDescent="0.2">
      <c r="A17" s="809" t="s">
        <v>320</v>
      </c>
      <c r="B17" s="811" t="str">
        <f>HLOOKUP(MTREF,Headings,8)</f>
        <v>Budget Year +1 2014/15</v>
      </c>
      <c r="C17" s="811" t="s">
        <v>321</v>
      </c>
      <c r="D17" s="813" t="s">
        <v>322</v>
      </c>
    </row>
    <row r="18" spans="1:4" x14ac:dyDescent="0.2">
      <c r="A18" s="809" t="s">
        <v>323</v>
      </c>
      <c r="B18" s="811" t="str">
        <f>HLOOKUP(MTREF,Headings,9)</f>
        <v>Budget Year +2 2015/16</v>
      </c>
      <c r="C18" s="811" t="s">
        <v>324</v>
      </c>
      <c r="D18" s="813" t="s">
        <v>325</v>
      </c>
    </row>
    <row r="19" spans="1:4" x14ac:dyDescent="0.2">
      <c r="A19" s="675" t="s">
        <v>326</v>
      </c>
      <c r="B19" s="666" t="s">
        <v>250</v>
      </c>
      <c r="C19" s="666"/>
      <c r="D19" s="677" t="s">
        <v>327</v>
      </c>
    </row>
    <row r="20" spans="1:4" x14ac:dyDescent="0.2">
      <c r="A20" s="675" t="s">
        <v>328</v>
      </c>
      <c r="B20" s="666" t="s">
        <v>329</v>
      </c>
      <c r="C20" s="666"/>
      <c r="D20" s="677" t="s">
        <v>330</v>
      </c>
    </row>
    <row r="21" spans="1:4" x14ac:dyDescent="0.2">
      <c r="A21" s="675" t="s">
        <v>331</v>
      </c>
      <c r="B21" s="666" t="s">
        <v>332</v>
      </c>
      <c r="C21" s="666"/>
      <c r="D21" s="677"/>
    </row>
    <row r="22" spans="1:4" x14ac:dyDescent="0.2">
      <c r="A22" s="675" t="s">
        <v>333</v>
      </c>
      <c r="B22" s="666" t="s">
        <v>549</v>
      </c>
      <c r="C22" s="666"/>
      <c r="D22" s="677"/>
    </row>
    <row r="23" spans="1:4" x14ac:dyDescent="0.2">
      <c r="A23" s="675" t="s">
        <v>334</v>
      </c>
      <c r="B23" s="666" t="s">
        <v>605</v>
      </c>
      <c r="C23" s="666"/>
      <c r="D23" s="677" t="s">
        <v>335</v>
      </c>
    </row>
    <row r="24" spans="1:4" x14ac:dyDescent="0.2">
      <c r="A24" s="675" t="s">
        <v>336</v>
      </c>
      <c r="B24" s="666" t="s">
        <v>280</v>
      </c>
      <c r="C24" s="666"/>
      <c r="D24" s="677"/>
    </row>
    <row r="25" spans="1:4" x14ac:dyDescent="0.2">
      <c r="A25" s="675" t="s">
        <v>337</v>
      </c>
      <c r="B25" s="666" t="s">
        <v>338</v>
      </c>
      <c r="C25" s="666"/>
      <c r="D25" s="677"/>
    </row>
    <row r="26" spans="1:4" x14ac:dyDescent="0.2">
      <c r="A26" s="675" t="s">
        <v>339</v>
      </c>
      <c r="B26" s="666" t="s">
        <v>340</v>
      </c>
      <c r="C26" s="666"/>
      <c r="D26" s="677"/>
    </row>
    <row r="27" spans="1:4" x14ac:dyDescent="0.2">
      <c r="A27" s="675" t="s">
        <v>341</v>
      </c>
      <c r="B27" s="666" t="s">
        <v>342</v>
      </c>
      <c r="C27" s="666"/>
      <c r="D27" s="677"/>
    </row>
    <row r="28" spans="1:4" x14ac:dyDescent="0.2">
      <c r="A28" s="675" t="s">
        <v>343</v>
      </c>
      <c r="B28" s="666" t="s">
        <v>344</v>
      </c>
      <c r="C28" s="666"/>
      <c r="D28" s="677"/>
    </row>
    <row r="29" spans="1:4" x14ac:dyDescent="0.2">
      <c r="A29" s="675" t="s">
        <v>345</v>
      </c>
      <c r="B29" s="666" t="s">
        <v>346</v>
      </c>
      <c r="C29" s="666"/>
      <c r="D29" s="677"/>
    </row>
    <row r="30" spans="1:4" x14ac:dyDescent="0.2">
      <c r="A30" s="675" t="s">
        <v>347</v>
      </c>
      <c r="B30" s="666" t="s">
        <v>348</v>
      </c>
      <c r="C30" s="666"/>
      <c r="D30" s="677"/>
    </row>
    <row r="31" spans="1:4" x14ac:dyDescent="0.2">
      <c r="A31" s="675" t="s">
        <v>349</v>
      </c>
      <c r="B31" s="666" t="s">
        <v>350</v>
      </c>
      <c r="C31" s="666"/>
      <c r="D31" s="677"/>
    </row>
    <row r="32" spans="1:4" x14ac:dyDescent="0.2">
      <c r="A32" s="675" t="s">
        <v>351</v>
      </c>
      <c r="B32" s="666" t="s">
        <v>352</v>
      </c>
      <c r="C32" s="666"/>
      <c r="D32" s="677"/>
    </row>
    <row r="33" spans="1:4" x14ac:dyDescent="0.2">
      <c r="A33" s="675" t="s">
        <v>353</v>
      </c>
      <c r="B33" s="666" t="s">
        <v>354</v>
      </c>
      <c r="C33" s="666"/>
      <c r="D33" s="677"/>
    </row>
    <row r="34" spans="1:4" x14ac:dyDescent="0.2">
      <c r="A34" s="675" t="s">
        <v>355</v>
      </c>
      <c r="B34" s="666" t="s">
        <v>356</v>
      </c>
      <c r="C34" s="666"/>
      <c r="D34" s="677"/>
    </row>
    <row r="35" spans="1:4" x14ac:dyDescent="0.2">
      <c r="A35" s="675" t="s">
        <v>357</v>
      </c>
      <c r="B35" s="665" t="s">
        <v>358</v>
      </c>
      <c r="C35" s="666"/>
      <c r="D35" s="677"/>
    </row>
    <row r="36" spans="1:4" x14ac:dyDescent="0.2">
      <c r="A36" s="675" t="s">
        <v>359</v>
      </c>
      <c r="B36" s="665" t="s">
        <v>360</v>
      </c>
      <c r="C36" s="666"/>
      <c r="D36" s="677"/>
    </row>
    <row r="37" spans="1:4" x14ac:dyDescent="0.2">
      <c r="A37" s="675" t="s">
        <v>361</v>
      </c>
      <c r="B37" s="665" t="s">
        <v>362</v>
      </c>
      <c r="C37" s="666"/>
      <c r="D37" s="677"/>
    </row>
    <row r="38" spans="1:4" x14ac:dyDescent="0.2">
      <c r="A38" s="675" t="s">
        <v>363</v>
      </c>
      <c r="B38" s="665" t="str">
        <f>Head3&amp;" Summary"</f>
        <v>2013/14 Medium Term Revenue &amp; Expenditure Framework Summary</v>
      </c>
      <c r="C38" s="666"/>
      <c r="D38" s="677"/>
    </row>
    <row r="39" spans="1:4" x14ac:dyDescent="0.2">
      <c r="A39" s="675" t="s">
        <v>364</v>
      </c>
      <c r="B39" s="665" t="s">
        <v>365</v>
      </c>
      <c r="C39" s="666"/>
      <c r="D39" s="677"/>
    </row>
    <row r="40" spans="1:4" x14ac:dyDescent="0.2">
      <c r="A40" s="675" t="s">
        <v>366</v>
      </c>
      <c r="B40" s="665" t="s">
        <v>367</v>
      </c>
      <c r="C40" s="666"/>
      <c r="D40" s="677"/>
    </row>
    <row r="41" spans="1:4" x14ac:dyDescent="0.2">
      <c r="A41" s="675" t="s">
        <v>368</v>
      </c>
      <c r="B41" s="678" t="str">
        <f>" - Adjustments Budget - "&amp; "????"</f>
        <v xml:space="preserve"> - Adjustments Budget - ????</v>
      </c>
      <c r="C41" s="668"/>
      <c r="D41" s="677"/>
    </row>
    <row r="42" spans="1:4" x14ac:dyDescent="0.2">
      <c r="A42" s="675" t="s">
        <v>369</v>
      </c>
      <c r="B42" s="665" t="s">
        <v>370</v>
      </c>
      <c r="C42" s="666"/>
      <c r="D42" s="677"/>
    </row>
    <row r="43" spans="1:4" x14ac:dyDescent="0.2">
      <c r="A43" s="675" t="s">
        <v>371</v>
      </c>
      <c r="B43" s="665" t="s">
        <v>372</v>
      </c>
      <c r="C43" s="666"/>
      <c r="D43" s="677"/>
    </row>
    <row r="44" spans="1:4" x14ac:dyDescent="0.2">
      <c r="A44" s="675" t="s">
        <v>373</v>
      </c>
      <c r="B44" s="665" t="s">
        <v>374</v>
      </c>
      <c r="C44" s="666"/>
      <c r="D44" s="677"/>
    </row>
    <row r="45" spans="1:4" x14ac:dyDescent="0.2">
      <c r="A45" s="675" t="s">
        <v>375</v>
      </c>
      <c r="B45" s="665" t="s">
        <v>376</v>
      </c>
      <c r="C45" s="666"/>
      <c r="D45" s="677"/>
    </row>
    <row r="46" spans="1:4" x14ac:dyDescent="0.2">
      <c r="A46" s="675" t="s">
        <v>377</v>
      </c>
      <c r="B46" s="665" t="s">
        <v>378</v>
      </c>
      <c r="C46" s="666"/>
      <c r="D46" s="677"/>
    </row>
    <row r="47" spans="1:4" x14ac:dyDescent="0.2">
      <c r="A47" s="675" t="s">
        <v>379</v>
      </c>
      <c r="B47" s="665" t="s">
        <v>380</v>
      </c>
      <c r="C47" s="666"/>
      <c r="D47" s="677"/>
    </row>
    <row r="48" spans="1:4" x14ac:dyDescent="0.2">
      <c r="A48" s="675" t="s">
        <v>381</v>
      </c>
      <c r="B48" s="665" t="s">
        <v>382</v>
      </c>
      <c r="C48" s="666"/>
      <c r="D48" s="677"/>
    </row>
    <row r="49" spans="1:4" x14ac:dyDescent="0.2">
      <c r="A49" s="675" t="s">
        <v>383</v>
      </c>
      <c r="B49" s="665" t="s">
        <v>384</v>
      </c>
      <c r="C49" s="666"/>
      <c r="D49" s="677"/>
    </row>
    <row r="50" spans="1:4" x14ac:dyDescent="0.2">
      <c r="A50" s="675" t="s">
        <v>385</v>
      </c>
      <c r="B50" s="665" t="s">
        <v>386</v>
      </c>
      <c r="C50" s="666"/>
      <c r="D50" s="677"/>
    </row>
    <row r="51" spans="1:4" x14ac:dyDescent="0.2">
      <c r="A51" s="675" t="s">
        <v>387</v>
      </c>
      <c r="B51" s="665" t="s">
        <v>388</v>
      </c>
      <c r="C51" s="666"/>
      <c r="D51" s="677"/>
    </row>
    <row r="52" spans="1:4" x14ac:dyDescent="0.2">
      <c r="A52" s="675" t="s">
        <v>389</v>
      </c>
      <c r="B52" s="665" t="s">
        <v>390</v>
      </c>
      <c r="C52" s="666"/>
      <c r="D52" s="677"/>
    </row>
    <row r="53" spans="1:4" x14ac:dyDescent="0.2">
      <c r="A53" s="675" t="s">
        <v>391</v>
      </c>
      <c r="B53" s="665" t="s">
        <v>392</v>
      </c>
      <c r="C53" s="666"/>
      <c r="D53" s="677"/>
    </row>
    <row r="54" spans="1:4" x14ac:dyDescent="0.2">
      <c r="A54" s="675" t="s">
        <v>393</v>
      </c>
      <c r="B54" s="665" t="s">
        <v>394</v>
      </c>
      <c r="C54" s="666"/>
      <c r="D54" s="677"/>
    </row>
    <row r="55" spans="1:4" x14ac:dyDescent="0.2">
      <c r="A55" s="675" t="s">
        <v>395</v>
      </c>
      <c r="B55" s="665" t="s">
        <v>396</v>
      </c>
      <c r="C55" s="666"/>
      <c r="D55" s="677"/>
    </row>
    <row r="56" spans="1:4" x14ac:dyDescent="0.2">
      <c r="A56" s="675" t="s">
        <v>397</v>
      </c>
      <c r="B56" s="665" t="s">
        <v>398</v>
      </c>
      <c r="C56" s="666"/>
      <c r="D56" s="677"/>
    </row>
    <row r="57" spans="1:4" x14ac:dyDescent="0.2">
      <c r="A57" s="675" t="s">
        <v>399</v>
      </c>
      <c r="B57" s="665" t="s">
        <v>400</v>
      </c>
      <c r="C57" s="666"/>
      <c r="D57" s="677"/>
    </row>
    <row r="58" spans="1:4" x14ac:dyDescent="0.2">
      <c r="A58" s="675" t="s">
        <v>401</v>
      </c>
      <c r="B58" s="665" t="s">
        <v>402</v>
      </c>
      <c r="C58" s="666"/>
      <c r="D58" s="677"/>
    </row>
    <row r="59" spans="1:4" x14ac:dyDescent="0.2">
      <c r="A59" s="675" t="s">
        <v>403</v>
      </c>
      <c r="B59" s="665" t="s">
        <v>404</v>
      </c>
      <c r="C59" s="666"/>
      <c r="D59" s="677"/>
    </row>
    <row r="60" spans="1:4" x14ac:dyDescent="0.2">
      <c r="A60" s="675" t="s">
        <v>405</v>
      </c>
      <c r="B60" s="665" t="s">
        <v>406</v>
      </c>
      <c r="C60" s="666"/>
      <c r="D60" s="677"/>
    </row>
    <row r="61" spans="1:4" x14ac:dyDescent="0.2">
      <c r="A61" s="675" t="s">
        <v>407</v>
      </c>
      <c r="B61" s="665" t="s">
        <v>408</v>
      </c>
      <c r="C61" s="666"/>
      <c r="D61" s="677"/>
    </row>
    <row r="62" spans="1:4" x14ac:dyDescent="0.2">
      <c r="A62" s="1182" t="s">
        <v>409</v>
      </c>
      <c r="B62" s="1183"/>
      <c r="C62" s="1183"/>
      <c r="D62" s="1184"/>
    </row>
    <row r="63" spans="1:4" x14ac:dyDescent="0.2">
      <c r="A63" s="814" t="s">
        <v>410</v>
      </c>
      <c r="B63" s="689" t="str">
        <f>'Lookup and lists'!B28</f>
        <v>Choose name from list</v>
      </c>
      <c r="C63" s="689"/>
      <c r="D63" s="679"/>
    </row>
    <row r="64" spans="1:4" x14ac:dyDescent="0.2">
      <c r="A64" s="814" t="s">
        <v>225</v>
      </c>
      <c r="B64" s="815">
        <v>2</v>
      </c>
      <c r="C64" s="689" t="s">
        <v>226</v>
      </c>
      <c r="D64" s="679">
        <v>1</v>
      </c>
    </row>
    <row r="65" spans="1:6" x14ac:dyDescent="0.2">
      <c r="A65" s="716" t="str">
        <f>IF((MuniEntities=1)*(MuniType=2),"YES","NO")</f>
        <v>NO</v>
      </c>
      <c r="B65" s="2" t="s">
        <v>411</v>
      </c>
      <c r="C65" s="690"/>
      <c r="D65" s="679"/>
    </row>
    <row r="66" spans="1:6" x14ac:dyDescent="0.2">
      <c r="A66" s="1185" t="s">
        <v>412</v>
      </c>
      <c r="B66" s="1186"/>
      <c r="C66" s="680"/>
      <c r="D66" s="680"/>
      <c r="E66" s="681" t="s">
        <v>413</v>
      </c>
      <c r="F66" s="681" t="s">
        <v>414</v>
      </c>
    </row>
    <row r="67" spans="1:6" x14ac:dyDescent="0.2">
      <c r="A67" s="675" t="s">
        <v>415</v>
      </c>
      <c r="B67" s="666" t="str">
        <f t="shared" ref="B67:B99" si="0">D67&amp;IF(Consolques="YES",E67,F67)</f>
        <v>Table B1 Adjustments Budget Summary</v>
      </c>
      <c r="C67" s="666"/>
      <c r="D67" s="682" t="s">
        <v>416</v>
      </c>
      <c r="E67" s="667" t="str">
        <f>"Consolidated "&amp;F67</f>
        <v>Consolidated Adjustments Budget Summary</v>
      </c>
      <c r="F67" s="667" t="str">
        <f>"Adjustments Budget Summary"</f>
        <v>Adjustments Budget Summary</v>
      </c>
    </row>
    <row r="68" spans="1:6" x14ac:dyDescent="0.2">
      <c r="A68" s="675" t="s">
        <v>417</v>
      </c>
      <c r="B68" s="666" t="str">
        <f t="shared" si="0"/>
        <v>Table B3 Adjustments Budget Financial Performance (revenue and expenditure by municipal vote)</v>
      </c>
      <c r="C68" s="666"/>
      <c r="D68" s="682" t="s">
        <v>420</v>
      </c>
      <c r="E68" s="667" t="str">
        <f t="shared" ref="E68:E98" si="1">"Consolidated "&amp;F68</f>
        <v>Consolidated Adjustments Budget Financial Performance (revenue and expenditure by municipal vote)</v>
      </c>
      <c r="F68" s="667" t="str">
        <f>"Adjustments Budget Financial Performance (revenue and expenditure by municipal vote)"</f>
        <v>Adjustments Budget Financial Performance (revenue and expenditure by municipal vote)</v>
      </c>
    </row>
    <row r="69" spans="1:6" x14ac:dyDescent="0.2">
      <c r="A69" s="675" t="s">
        <v>419</v>
      </c>
      <c r="B69" s="666" t="str">
        <f t="shared" si="0"/>
        <v>Table B2 Adjustments Budget Financial Performance (standard classification)</v>
      </c>
      <c r="C69" s="666"/>
      <c r="D69" s="682" t="s">
        <v>418</v>
      </c>
      <c r="E69" s="667" t="str">
        <f t="shared" si="1"/>
        <v>Consolidated Adjustments Budget Financial Performance (standard classification)</v>
      </c>
      <c r="F69" s="667" t="str">
        <f>"Adjustments Budget Financial Performance (standard classification)"</f>
        <v>Adjustments Budget Financial Performance (standard classification)</v>
      </c>
    </row>
    <row r="70" spans="1:6" x14ac:dyDescent="0.2">
      <c r="A70" s="675" t="s">
        <v>421</v>
      </c>
      <c r="B70" s="666" t="str">
        <f t="shared" si="0"/>
        <v>Table B4 Adjustments Budget Financial Performance (revenue and expenditure)</v>
      </c>
      <c r="C70" s="666"/>
      <c r="D70" s="682" t="s">
        <v>422</v>
      </c>
      <c r="E70" s="667" t="str">
        <f t="shared" si="1"/>
        <v>Consolidated Adjustments Budget Financial Performance (revenue and expenditure)</v>
      </c>
      <c r="F70" s="667" t="str">
        <f>"Adjustments Budget Financial Performance (revenue and expenditure)"</f>
        <v>Adjustments Budget Financial Performance (revenue and expenditure)</v>
      </c>
    </row>
    <row r="71" spans="1:6" x14ac:dyDescent="0.2">
      <c r="A71" s="675" t="s">
        <v>423</v>
      </c>
      <c r="B71" s="666" t="str">
        <f t="shared" si="0"/>
        <v>Table B5 Adjustments Capital Expenditure Budget by vote and funding</v>
      </c>
      <c r="C71" s="666"/>
      <c r="D71" s="682" t="s">
        <v>424</v>
      </c>
      <c r="E71" s="667" t="str">
        <f t="shared" si="1"/>
        <v>Consolidated Adjustments Capital Expenditure Budget by vote and funding</v>
      </c>
      <c r="F71" s="667" t="str">
        <f>"Adjustments Capital Expenditure Budget by vote and funding"</f>
        <v>Adjustments Capital Expenditure Budget by vote and funding</v>
      </c>
    </row>
    <row r="72" spans="1:6" x14ac:dyDescent="0.2">
      <c r="A72" s="675" t="s">
        <v>425</v>
      </c>
      <c r="B72" s="666" t="str">
        <f t="shared" si="0"/>
        <v>Table B6 Adjustments Budget Financial Position</v>
      </c>
      <c r="C72" s="666"/>
      <c r="D72" s="682" t="s">
        <v>426</v>
      </c>
      <c r="E72" s="667" t="str">
        <f t="shared" si="1"/>
        <v>Consolidated Adjustments Budget Financial Position</v>
      </c>
      <c r="F72" s="667" t="str">
        <f>"Adjustments Budget Financial Position"</f>
        <v>Adjustments Budget Financial Position</v>
      </c>
    </row>
    <row r="73" spans="1:6" x14ac:dyDescent="0.2">
      <c r="A73" s="675" t="s">
        <v>427</v>
      </c>
      <c r="B73" s="666" t="str">
        <f t="shared" si="0"/>
        <v>Table B7 Adjustments Budget Cash Flows</v>
      </c>
      <c r="C73" s="666"/>
      <c r="D73" s="682" t="s">
        <v>428</v>
      </c>
      <c r="E73" s="667" t="str">
        <f t="shared" si="1"/>
        <v>Consolidated Adjustments Budget Cash Flows</v>
      </c>
      <c r="F73" s="667" t="str">
        <f>"Adjustments Budget Cash Flows"</f>
        <v>Adjustments Budget Cash Flows</v>
      </c>
    </row>
    <row r="74" spans="1:6" x14ac:dyDescent="0.2">
      <c r="A74" s="675" t="s">
        <v>429</v>
      </c>
      <c r="B74" s="666" t="str">
        <f t="shared" si="0"/>
        <v>Table B8 Cash backed reserves/accumulated surplus reconciliation</v>
      </c>
      <c r="C74" s="666"/>
      <c r="D74" s="682" t="s">
        <v>430</v>
      </c>
      <c r="E74" s="667" t="str">
        <f t="shared" si="1"/>
        <v>Consolidated Cash backed reserves/accumulated surplus reconciliation</v>
      </c>
      <c r="F74" s="667" t="str">
        <f>"Cash backed reserves/accumulated surplus reconciliation"</f>
        <v>Cash backed reserves/accumulated surplus reconciliation</v>
      </c>
    </row>
    <row r="75" spans="1:6" x14ac:dyDescent="0.2">
      <c r="A75" s="675" t="s">
        <v>431</v>
      </c>
      <c r="B75" s="666" t="str">
        <f t="shared" si="0"/>
        <v>Table B9 Asset Management</v>
      </c>
      <c r="C75" s="666"/>
      <c r="D75" s="682" t="s">
        <v>432</v>
      </c>
      <c r="E75" s="667" t="str">
        <f t="shared" si="1"/>
        <v>Consolidated Asset Management</v>
      </c>
      <c r="F75" s="667" t="str">
        <f>"Asset Management"</f>
        <v>Asset Management</v>
      </c>
    </row>
    <row r="76" spans="1:6" x14ac:dyDescent="0.2">
      <c r="A76" s="675" t="s">
        <v>433</v>
      </c>
      <c r="B76" s="666" t="str">
        <f t="shared" si="0"/>
        <v>Table B10 Basic service delivery measurement</v>
      </c>
      <c r="C76" s="666"/>
      <c r="D76" s="682" t="s">
        <v>434</v>
      </c>
      <c r="E76" s="667" t="str">
        <f t="shared" si="1"/>
        <v>Consolidated Basic service delivery measurement</v>
      </c>
      <c r="F76" s="667" t="str">
        <f>"Basic service delivery measurement"</f>
        <v>Basic service delivery measurement</v>
      </c>
    </row>
    <row r="77" spans="1:6" x14ac:dyDescent="0.2">
      <c r="A77" s="675" t="s">
        <v>435</v>
      </c>
      <c r="B77" s="666" t="str">
        <f t="shared" si="0"/>
        <v>Supporting Table SB1 Supporting detail to 'Budgeted Financial Performance'</v>
      </c>
      <c r="C77" s="666"/>
      <c r="D77" s="682" t="str">
        <f>D100&amp;"Table SB1 "</f>
        <v xml:space="preserve">Supporting Table SB1 </v>
      </c>
      <c r="E77" s="667" t="str">
        <f t="shared" si="1"/>
        <v>Consolidated Supporting detail to 'Budgeted Financial Performance'</v>
      </c>
      <c r="F77" s="667" t="str">
        <f>"Supporting detail to 'Budgeted Financial Performance'"</f>
        <v>Supporting detail to 'Budgeted Financial Performance'</v>
      </c>
    </row>
    <row r="78" spans="1:6" x14ac:dyDescent="0.2">
      <c r="A78" s="675" t="s">
        <v>436</v>
      </c>
      <c r="B78" s="666" t="str">
        <f t="shared" si="0"/>
        <v>Supporting Table SB2 Supporting detail to 'Financial Position Budget'</v>
      </c>
      <c r="C78" s="666"/>
      <c r="D78" s="682" t="str">
        <f>D100&amp;"Table SB2 "</f>
        <v xml:space="preserve">Supporting Table SB2 </v>
      </c>
      <c r="E78" s="667" t="str">
        <f t="shared" si="1"/>
        <v>Consolidated Supporting detail to 'Financial Position Budget'</v>
      </c>
      <c r="F78" s="667" t="str">
        <f>"Supporting detail to 'Financial Position Budget'"</f>
        <v>Supporting detail to 'Financial Position Budget'</v>
      </c>
    </row>
    <row r="79" spans="1:6" x14ac:dyDescent="0.2">
      <c r="A79" s="675" t="s">
        <v>437</v>
      </c>
      <c r="B79" s="666" t="str">
        <f t="shared" si="0"/>
        <v>Supporting Table SB3 Adjustments to the SDBIP - performance objectives</v>
      </c>
      <c r="C79" s="666"/>
      <c r="D79" s="682" t="str">
        <f>D100&amp;"Table SB3 "</f>
        <v xml:space="preserve">Supporting Table SB3 </v>
      </c>
      <c r="E79" s="667" t="str">
        <f t="shared" si="1"/>
        <v>Consolidated Adjustments to the SDBIP - performance objectives</v>
      </c>
      <c r="F79" s="667" t="str">
        <f>"Adjustments to the SDBIP - performance objectives"</f>
        <v>Adjustments to the SDBIP - performance objectives</v>
      </c>
    </row>
    <row r="80" spans="1:6" x14ac:dyDescent="0.2">
      <c r="A80" s="675" t="s">
        <v>438</v>
      </c>
      <c r="B80" s="666" t="str">
        <f t="shared" si="0"/>
        <v>Supporting Table SB4 Adjustments to budgeted performance indicators and benchmarks</v>
      </c>
      <c r="C80" s="683"/>
      <c r="D80" s="682" t="str">
        <f>D100&amp;"Table SB4 "</f>
        <v xml:space="preserve">Supporting Table SB4 </v>
      </c>
      <c r="E80" s="667" t="str">
        <f t="shared" si="1"/>
        <v>Consolidated Adjustments to budgeted performance indicators and benchmarks</v>
      </c>
      <c r="F80" s="684" t="str">
        <f>"Adjustments to budgeted performance indicators and benchmarks"</f>
        <v>Adjustments to budgeted performance indicators and benchmarks</v>
      </c>
    </row>
    <row r="81" spans="1:6" x14ac:dyDescent="0.2">
      <c r="A81" s="675" t="s">
        <v>439</v>
      </c>
      <c r="B81" s="666" t="str">
        <f t="shared" si="0"/>
        <v>Supporting Table SB5 Adjustments Budget - social, economic and demographic statistics and assumptions</v>
      </c>
      <c r="C81" s="683"/>
      <c r="D81" s="682" t="str">
        <f>D100&amp;"Table SB5 "</f>
        <v xml:space="preserve">Supporting Table SB5 </v>
      </c>
      <c r="E81" s="667" t="str">
        <f t="shared" si="1"/>
        <v>Consolidated Adjustments Budget - social, economic and demographic statistics and assumptions</v>
      </c>
      <c r="F81" s="683" t="str">
        <f>"Adjustments Budget - social, economic and demographic statistics and assumptions"</f>
        <v>Adjustments Budget - social, economic and demographic statistics and assumptions</v>
      </c>
    </row>
    <row r="82" spans="1:6" x14ac:dyDescent="0.2">
      <c r="A82" s="675" t="s">
        <v>440</v>
      </c>
      <c r="B82" s="666" t="str">
        <f t="shared" si="0"/>
        <v>Supporting Table SB6 Adjustments Budget - funding measurement</v>
      </c>
      <c r="C82" s="683"/>
      <c r="D82" s="682" t="str">
        <f>D100&amp;"Table SB6 "</f>
        <v xml:space="preserve">Supporting Table SB6 </v>
      </c>
      <c r="E82" s="667" t="str">
        <f t="shared" si="1"/>
        <v>Consolidated Adjustments Budget - funding measurement</v>
      </c>
      <c r="F82" s="683" t="str">
        <f>"Adjustments Budget - funding measurement"</f>
        <v>Adjustments Budget - funding measurement</v>
      </c>
    </row>
    <row r="83" spans="1:6" x14ac:dyDescent="0.2">
      <c r="A83" s="675" t="s">
        <v>441</v>
      </c>
      <c r="B83" s="666" t="str">
        <f t="shared" si="0"/>
        <v>Supporting Table SB7 Adjustments Budget - transfers and grant receipts</v>
      </c>
      <c r="C83" s="683"/>
      <c r="D83" s="682" t="str">
        <f>D100&amp;"Table SB7 "</f>
        <v xml:space="preserve">Supporting Table SB7 </v>
      </c>
      <c r="E83" s="667" t="str">
        <f t="shared" si="1"/>
        <v>Consolidated Adjustments Budget - transfers and grant receipts</v>
      </c>
      <c r="F83" s="683" t="str">
        <f>"Adjustments Budget - transfers and grant receipts"</f>
        <v>Adjustments Budget - transfers and grant receipts</v>
      </c>
    </row>
    <row r="84" spans="1:6" x14ac:dyDescent="0.2">
      <c r="A84" s="675" t="s">
        <v>442</v>
      </c>
      <c r="B84" s="666" t="str">
        <f t="shared" si="0"/>
        <v>Supporting Table SB8 Adjustments Budget - expenditure on transfers and grant programme</v>
      </c>
      <c r="C84" s="683"/>
      <c r="D84" s="682" t="str">
        <f>D100&amp;"Table SB8 "</f>
        <v xml:space="preserve">Supporting Table SB8 </v>
      </c>
      <c r="E84" s="667" t="str">
        <f t="shared" si="1"/>
        <v>Consolidated Adjustments Budget - expenditure on transfers and grant programme</v>
      </c>
      <c r="F84" s="683" t="str">
        <f>"Adjustments Budget - expenditure on transfers and grant programme"</f>
        <v>Adjustments Budget - expenditure on transfers and grant programme</v>
      </c>
    </row>
    <row r="85" spans="1:6" x14ac:dyDescent="0.2">
      <c r="A85" s="675" t="s">
        <v>443</v>
      </c>
      <c r="B85" s="666" t="str">
        <f t="shared" si="0"/>
        <v>Supporting Table SB9 Adjustments Budget - reconciliation of transfers, grant receipts, and unspent funds</v>
      </c>
      <c r="C85" s="683"/>
      <c r="D85" s="682" t="str">
        <f>D100&amp;"Table SB9 "</f>
        <v xml:space="preserve">Supporting Table SB9 </v>
      </c>
      <c r="E85" s="667" t="str">
        <f t="shared" si="1"/>
        <v>Consolidated Adjustments Budget - reconciliation of transfers, grant receipts, and unspent funds</v>
      </c>
      <c r="F85" s="683" t="str">
        <f>"Adjustments Budget - reconciliation of transfers, grant receipts, and unspent funds"</f>
        <v>Adjustments Budget - reconciliation of transfers, grant receipts, and unspent funds</v>
      </c>
    </row>
    <row r="86" spans="1:6" x14ac:dyDescent="0.2">
      <c r="A86" s="675" t="s">
        <v>444</v>
      </c>
      <c r="B86" s="666" t="str">
        <f t="shared" si="0"/>
        <v>Supporting Table SB10 Adjustments Budget - transfers and grants made by the municipality</v>
      </c>
      <c r="C86" s="683"/>
      <c r="D86" s="682" t="str">
        <f>D100&amp;"Table SB10 "</f>
        <v xml:space="preserve">Supporting Table SB10 </v>
      </c>
      <c r="E86" s="667" t="str">
        <f t="shared" si="1"/>
        <v>Consolidated Adjustments Budget - transfers and grants made by the municipality</v>
      </c>
      <c r="F86" s="683" t="str">
        <f>"Adjustments Budget - transfers and grants made by the municipality"</f>
        <v>Adjustments Budget - transfers and grants made by the municipality</v>
      </c>
    </row>
    <row r="87" spans="1:6" x14ac:dyDescent="0.2">
      <c r="A87" s="675" t="s">
        <v>445</v>
      </c>
      <c r="B87" s="666" t="str">
        <f t="shared" si="0"/>
        <v>Supporting Table SB11 Adjustments Budget - councillor and staff benefits</v>
      </c>
      <c r="C87" s="683"/>
      <c r="D87" s="682" t="str">
        <f>D100&amp;"Table SB11 "</f>
        <v xml:space="preserve">Supporting Table SB11 </v>
      </c>
      <c r="E87" s="667" t="str">
        <f t="shared" si="1"/>
        <v>Consolidated Adjustments Budget - councillor and staff benefits</v>
      </c>
      <c r="F87" s="683" t="str">
        <f>"Adjustments Budget - councillor and staff benefits"</f>
        <v>Adjustments Budget - councillor and staff benefits</v>
      </c>
    </row>
    <row r="88" spans="1:6" x14ac:dyDescent="0.2">
      <c r="A88" s="675" t="s">
        <v>446</v>
      </c>
      <c r="B88" s="666" t="str">
        <f t="shared" si="0"/>
        <v>Supporting Table SB12 Adjustments Budget - monthly revenue and expenditure (municipal vote)</v>
      </c>
      <c r="C88" s="666"/>
      <c r="D88" s="682" t="str">
        <f>D100&amp;"Table SB12 "</f>
        <v xml:space="preserve">Supporting Table SB12 </v>
      </c>
      <c r="E88" s="667" t="str">
        <f t="shared" si="1"/>
        <v>Consolidated Adjustments Budget - monthly revenue and expenditure (municipal vote)</v>
      </c>
      <c r="F88" s="684" t="str">
        <f>"Adjustments Budget - monthly revenue and expenditure (municipal vote)"</f>
        <v>Adjustments Budget - monthly revenue and expenditure (municipal vote)</v>
      </c>
    </row>
    <row r="89" spans="1:6" x14ac:dyDescent="0.2">
      <c r="A89" s="675" t="s">
        <v>447</v>
      </c>
      <c r="B89" s="666" t="str">
        <f t="shared" si="0"/>
        <v>Supporting Table SB13 Adjustments Budget - monthly revenue and expenditure (standard classification)</v>
      </c>
      <c r="C89" s="666"/>
      <c r="D89" s="682" t="str">
        <f>D100&amp;"Table SB13 "</f>
        <v xml:space="preserve">Supporting Table SB13 </v>
      </c>
      <c r="E89" s="667" t="str">
        <f t="shared" si="1"/>
        <v>Consolidated Adjustments Budget - monthly revenue and expenditure (standard classification)</v>
      </c>
      <c r="F89" s="667" t="str">
        <f>"Adjustments Budget - monthly revenue and expenditure (standard classification)"</f>
        <v>Adjustments Budget - monthly revenue and expenditure (standard classification)</v>
      </c>
    </row>
    <row r="90" spans="1:6" x14ac:dyDescent="0.2">
      <c r="A90" s="675" t="s">
        <v>448</v>
      </c>
      <c r="B90" s="666" t="str">
        <f t="shared" si="0"/>
        <v>Supporting Table SB14 Adjustments Budget - monthly revenue and expenditure</v>
      </c>
      <c r="C90" s="666"/>
      <c r="D90" s="682" t="str">
        <f>D100&amp;"Table SB14 "</f>
        <v xml:space="preserve">Supporting Table SB14 </v>
      </c>
      <c r="E90" s="667" t="str">
        <f t="shared" si="1"/>
        <v>Consolidated Adjustments Budget - monthly revenue and expenditure</v>
      </c>
      <c r="F90" s="667" t="str">
        <f>"Adjustments Budget - monthly revenue and expenditure"</f>
        <v>Adjustments Budget - monthly revenue and expenditure</v>
      </c>
    </row>
    <row r="91" spans="1:6" x14ac:dyDescent="0.2">
      <c r="A91" s="675" t="s">
        <v>449</v>
      </c>
      <c r="B91" s="666" t="str">
        <f t="shared" si="0"/>
        <v>Supporting Table SB15 Adjustments Budget - monthly cash flow</v>
      </c>
      <c r="C91" s="666"/>
      <c r="D91" s="682" t="str">
        <f>D100&amp;"Table SB15 "</f>
        <v xml:space="preserve">Supporting Table SB15 </v>
      </c>
      <c r="E91" s="667" t="str">
        <f t="shared" si="1"/>
        <v>Consolidated Adjustments Budget - monthly cash flow</v>
      </c>
      <c r="F91" s="667" t="str">
        <f>"Adjustments Budget - monthly cash flow"</f>
        <v>Adjustments Budget - monthly cash flow</v>
      </c>
    </row>
    <row r="92" spans="1:6" x14ac:dyDescent="0.2">
      <c r="A92" s="675" t="s">
        <v>450</v>
      </c>
      <c r="B92" s="666" t="str">
        <f t="shared" si="0"/>
        <v>Supporting Table SB16 Adjustments Budget - monthly capital expenditure (municipal vote)</v>
      </c>
      <c r="C92" s="666"/>
      <c r="D92" s="682" t="str">
        <f>D100&amp;"Table SB16 "</f>
        <v xml:space="preserve">Supporting Table SB16 </v>
      </c>
      <c r="E92" s="667" t="str">
        <f t="shared" si="1"/>
        <v>Consolidated Adjustments Budget - monthly capital expenditure (municipal vote)</v>
      </c>
      <c r="F92" s="667" t="str">
        <f>"Adjustments Budget - monthly capital expenditure (municipal vote)"</f>
        <v>Adjustments Budget - monthly capital expenditure (municipal vote)</v>
      </c>
    </row>
    <row r="93" spans="1:6" x14ac:dyDescent="0.2">
      <c r="A93" s="675" t="s">
        <v>451</v>
      </c>
      <c r="B93" s="666" t="str">
        <f t="shared" si="0"/>
        <v>Supporting Table SB17 Adjustments Budget - monthly capital expenditure (standard classification)</v>
      </c>
      <c r="C93" s="666"/>
      <c r="D93" s="682" t="str">
        <f>D100&amp;"Table SB17 "</f>
        <v xml:space="preserve">Supporting Table SB17 </v>
      </c>
      <c r="E93" s="667" t="str">
        <f t="shared" si="1"/>
        <v>Consolidated Adjustments Budget - monthly capital expenditure (standard classification)</v>
      </c>
      <c r="F93" s="667" t="str">
        <f>"Adjustments Budget - monthly capital expenditure (standard classification)"</f>
        <v>Adjustments Budget - monthly capital expenditure (standard classification)</v>
      </c>
    </row>
    <row r="94" spans="1:6" x14ac:dyDescent="0.2">
      <c r="A94" s="675" t="s">
        <v>1331</v>
      </c>
      <c r="B94" s="666" t="str">
        <f t="shared" si="0"/>
        <v>Supporting Table SB18a Adjustments Budget - capital expenditure on new assets by asset class</v>
      </c>
      <c r="C94" s="666"/>
      <c r="D94" s="682" t="str">
        <f>D100&amp;"Table SB18a "</f>
        <v xml:space="preserve">Supporting Table SB18a </v>
      </c>
      <c r="E94" s="667" t="str">
        <f t="shared" si="1"/>
        <v>Consolidated Adjustments Budget - capital expenditure on new assets by asset class</v>
      </c>
      <c r="F94" s="667" t="str">
        <f>"Adjustments Budget - capital expenditure on new assets by asset class"</f>
        <v>Adjustments Budget - capital expenditure on new assets by asset class</v>
      </c>
    </row>
    <row r="95" spans="1:6" x14ac:dyDescent="0.2">
      <c r="A95" s="675" t="s">
        <v>1332</v>
      </c>
      <c r="B95" s="666" t="str">
        <f t="shared" si="0"/>
        <v>Supporting Table SB18b Adjustments Budget - capital expenditure on renewal of existing assets by asset class</v>
      </c>
      <c r="C95" s="666"/>
      <c r="D95" s="682" t="str">
        <f>D100&amp;"Table SB18b "</f>
        <v xml:space="preserve">Supporting Table SB18b </v>
      </c>
      <c r="E95" s="667" t="str">
        <f>"Consolidated "&amp;F95</f>
        <v>Consolidated Adjustments Budget - capital expenditure on renewal of existing assets by asset class</v>
      </c>
      <c r="F95" s="667" t="str">
        <f>"Adjustments Budget - capital expenditure on renewal of existing assets by asset class"</f>
        <v>Adjustments Budget - capital expenditure on renewal of existing assets by asset class</v>
      </c>
    </row>
    <row r="96" spans="1:6" x14ac:dyDescent="0.2">
      <c r="A96" s="675" t="s">
        <v>1333</v>
      </c>
      <c r="B96" s="666" t="str">
        <f t="shared" si="0"/>
        <v>Supporting Table SB18c Adjustments Budget - expenditure on repairs and maintenance by asset class</v>
      </c>
      <c r="C96" s="666"/>
      <c r="D96" s="682" t="str">
        <f>D100&amp;"Table SB18c "</f>
        <v xml:space="preserve">Supporting Table SB18c </v>
      </c>
      <c r="E96" s="667" t="str">
        <f>"Consolidated "&amp;F96</f>
        <v>Consolidated Adjustments Budget - expenditure on repairs and maintenance by asset class</v>
      </c>
      <c r="F96" s="667" t="str">
        <f>"Adjustments Budget - expenditure on repairs and maintenance by asset class"</f>
        <v>Adjustments Budget - expenditure on repairs and maintenance by asset class</v>
      </c>
    </row>
    <row r="97" spans="1:6" x14ac:dyDescent="0.2">
      <c r="A97" s="675" t="s">
        <v>1516</v>
      </c>
      <c r="B97" s="666" t="str">
        <f t="shared" si="0"/>
        <v>Supporting Table SB18d Adjustments Budget - depreciation by asset class</v>
      </c>
      <c r="C97" s="666"/>
      <c r="D97" s="682" t="str">
        <f>D100&amp;"Table SB18d "</f>
        <v xml:space="preserve">Supporting Table SB18d </v>
      </c>
      <c r="E97" s="667" t="str">
        <f>"Consolidated "&amp;F97</f>
        <v>Consolidated Adjustments Budget - depreciation by asset class</v>
      </c>
      <c r="F97" s="667" t="str">
        <f>"Adjustments Budget - depreciation by asset class"</f>
        <v>Adjustments Budget - depreciation by asset class</v>
      </c>
    </row>
    <row r="98" spans="1:6" x14ac:dyDescent="0.2">
      <c r="A98" s="675" t="s">
        <v>452</v>
      </c>
      <c r="B98" s="666" t="str">
        <f t="shared" si="0"/>
        <v>Supporting Table SB19 List of capital programmes and projects affected by Adjustments Budget</v>
      </c>
      <c r="C98" s="666"/>
      <c r="D98" s="682" t="str">
        <f>D100&amp;"Table SB19 "</f>
        <v xml:space="preserve">Supporting Table SB19 </v>
      </c>
      <c r="E98" s="667" t="str">
        <f t="shared" si="1"/>
        <v>Consolidated List of capital programmes and projects affected by Adjustments Budget</v>
      </c>
      <c r="F98" s="667" t="str">
        <f>"List of capital programmes and projects affected by Adjustments Budget"</f>
        <v>List of capital programmes and projects affected by Adjustments Budget</v>
      </c>
    </row>
    <row r="99" spans="1:6" x14ac:dyDescent="0.2">
      <c r="A99" s="685" t="s">
        <v>453</v>
      </c>
      <c r="B99" s="666" t="str">
        <f t="shared" si="0"/>
        <v>Supporting Table SB20 Not required</v>
      </c>
      <c r="C99" s="672"/>
      <c r="D99" s="686" t="str">
        <f>D100&amp;"Table SB20 "</f>
        <v xml:space="preserve">Supporting Table SB20 </v>
      </c>
      <c r="E99" s="667" t="str">
        <f>"Adjusted Budget Municipal Entity Performance Summary"</f>
        <v>Adjusted Budget Municipal Entity Performance Summary</v>
      </c>
      <c r="F99" s="667" t="s">
        <v>454</v>
      </c>
    </row>
    <row r="100" spans="1:6" x14ac:dyDescent="0.2">
      <c r="A100" s="667"/>
      <c r="D100" s="667" t="s">
        <v>455</v>
      </c>
    </row>
    <row r="101" spans="1:6" x14ac:dyDescent="0.2">
      <c r="A101" s="667"/>
    </row>
    <row r="102" spans="1:6" x14ac:dyDescent="0.2">
      <c r="A102" s="667"/>
    </row>
    <row r="103" spans="1:6" x14ac:dyDescent="0.2">
      <c r="D103" s="687"/>
    </row>
  </sheetData>
  <sheetProtection formatCells="0" selectLockedCells="1"/>
  <mergeCells count="3">
    <mergeCell ref="A1:D1"/>
    <mergeCell ref="A62:D62"/>
    <mergeCell ref="A66:B66"/>
  </mergeCells>
  <phoneticPr fontId="3" type="noConversion"/>
  <printOptions horizontalCentered="1" verticalCentered="1"/>
  <pageMargins left="0.39370078740157483" right="0.15748031496062992" top="0.51181102362204722" bottom="0.55118110236220474" header="0.51181102362204722" footer="0.39370078740157483"/>
  <pageSetup paperSize="9" scale="3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249" r:id="rId4" name="Button 57">
              <controlPr defaultSize="0" print="0" autoFill="0" autoPict="0" macro="[0]!SaveForUsers">
                <anchor moveWithCells="1" sizeWithCells="1">
                  <from>
                    <xdr:col>4</xdr:col>
                    <xdr:colOff>190500</xdr:colOff>
                    <xdr:row>2</xdr:row>
                    <xdr:rowOff>85725</xdr:rowOff>
                  </from>
                  <to>
                    <xdr:col>4</xdr:col>
                    <xdr:colOff>1895475</xdr:colOff>
                    <xdr:row>4</xdr:row>
                    <xdr:rowOff>85725</xdr:rowOff>
                  </to>
                </anchor>
              </controlPr>
            </control>
          </mc:Choice>
        </mc:AlternateContent>
      </controls>
    </mc:Choice>
  </mc:AlternateConten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indexed="42"/>
  </sheetPr>
  <dimension ref="A1:N142"/>
  <sheetViews>
    <sheetView showGridLines="0" workbookViewId="0">
      <pane xSplit="2" ySplit="5" topLeftCell="C17" activePane="bottomRight" state="frozen"/>
      <selection pane="topRight" activeCell="C1" sqref="C1"/>
      <selection pane="bottomLeft" activeCell="A6" sqref="A6"/>
      <selection pane="bottomRight" sqref="A1:N142"/>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
        <v>2531</v>
      </c>
      <c r="B1" s="5"/>
      <c r="C1" s="58"/>
    </row>
    <row r="2" spans="1:14" ht="25.5" x14ac:dyDescent="0.25">
      <c r="A2" s="1213" t="s">
        <v>250</v>
      </c>
      <c r="B2" s="1213" t="s">
        <v>332</v>
      </c>
      <c r="C2" s="1210" t="s">
        <v>2483</v>
      </c>
      <c r="D2" s="1211"/>
      <c r="E2" s="1211"/>
      <c r="F2" s="1211"/>
      <c r="G2" s="1211"/>
      <c r="H2" s="1211"/>
      <c r="I2" s="1211"/>
      <c r="J2" s="1211"/>
      <c r="K2" s="1212"/>
      <c r="L2" s="169" t="s">
        <v>2484</v>
      </c>
      <c r="M2" s="170" t="s">
        <v>2485</v>
      </c>
    </row>
    <row r="3" spans="1:14" ht="25.5" x14ac:dyDescent="0.25">
      <c r="A3" s="1214"/>
      <c r="B3" s="1214"/>
      <c r="C3" s="62" t="s">
        <v>313</v>
      </c>
      <c r="D3" s="10" t="s">
        <v>384</v>
      </c>
      <c r="E3" s="10" t="s">
        <v>378</v>
      </c>
      <c r="F3" s="10" t="s">
        <v>380</v>
      </c>
      <c r="G3" s="10" t="s">
        <v>382</v>
      </c>
      <c r="H3" s="10" t="s">
        <v>386</v>
      </c>
      <c r="I3" s="11" t="s">
        <v>376</v>
      </c>
      <c r="J3" s="11" t="s">
        <v>388</v>
      </c>
      <c r="K3" s="11" t="s">
        <v>243</v>
      </c>
      <c r="L3" s="11" t="s">
        <v>243</v>
      </c>
      <c r="M3" s="13" t="s">
        <v>243</v>
      </c>
    </row>
    <row r="4" spans="1:14" x14ac:dyDescent="0.25">
      <c r="A4" s="1214"/>
      <c r="B4" s="1214"/>
      <c r="C4" s="65"/>
      <c r="D4" s="15">
        <v>7</v>
      </c>
      <c r="E4" s="15">
        <v>8</v>
      </c>
      <c r="F4" s="15">
        <v>9</v>
      </c>
      <c r="G4" s="15">
        <v>10</v>
      </c>
      <c r="H4" s="15">
        <v>11</v>
      </c>
      <c r="I4" s="15">
        <v>12</v>
      </c>
      <c r="J4" s="15">
        <v>13</v>
      </c>
      <c r="K4" s="15">
        <v>14</v>
      </c>
      <c r="L4" s="15"/>
      <c r="M4" s="17"/>
    </row>
    <row r="5" spans="1:14" x14ac:dyDescent="0.25">
      <c r="A5" s="66" t="s">
        <v>637</v>
      </c>
      <c r="B5" s="104"/>
      <c r="C5" s="67" t="s">
        <v>577</v>
      </c>
      <c r="D5" s="68" t="s">
        <v>578</v>
      </c>
      <c r="E5" s="68" t="s">
        <v>579</v>
      </c>
      <c r="F5" s="69" t="s">
        <v>580</v>
      </c>
      <c r="G5" s="69" t="s">
        <v>581</v>
      </c>
      <c r="H5" s="69" t="s">
        <v>582</v>
      </c>
      <c r="I5" s="70" t="s">
        <v>583</v>
      </c>
      <c r="J5" s="70" t="s">
        <v>584</v>
      </c>
      <c r="K5" s="70" t="s">
        <v>585</v>
      </c>
      <c r="L5" s="70"/>
      <c r="M5" s="71"/>
    </row>
    <row r="6" spans="1:14" ht="12.75" customHeight="1" x14ac:dyDescent="0.25">
      <c r="A6" s="874" t="s">
        <v>1353</v>
      </c>
      <c r="B6" s="73"/>
      <c r="C6" s="74"/>
      <c r="D6" s="75"/>
      <c r="E6" s="75"/>
      <c r="F6" s="75"/>
      <c r="G6" s="75"/>
      <c r="H6" s="75"/>
      <c r="I6" s="75"/>
      <c r="J6" s="75"/>
      <c r="K6" s="75"/>
      <c r="L6" s="75"/>
      <c r="M6" s="76"/>
      <c r="N6" s="127"/>
    </row>
    <row r="7" spans="1:14" ht="5.0999999999999996" customHeight="1" x14ac:dyDescent="0.25">
      <c r="A7" s="125"/>
      <c r="B7" s="73"/>
      <c r="C7" s="74"/>
      <c r="D7" s="75"/>
      <c r="E7" s="75"/>
      <c r="F7" s="75"/>
      <c r="G7" s="75"/>
      <c r="H7" s="75"/>
      <c r="I7" s="75"/>
      <c r="J7" s="75"/>
      <c r="K7" s="75"/>
      <c r="L7" s="75"/>
      <c r="M7" s="76"/>
      <c r="N7" s="127"/>
    </row>
    <row r="8" spans="1:14" ht="12.75" customHeight="1" x14ac:dyDescent="0.25">
      <c r="A8" s="125" t="s">
        <v>826</v>
      </c>
      <c r="B8" s="73"/>
      <c r="C8" s="711">
        <v>0</v>
      </c>
      <c r="D8" s="711">
        <v>0</v>
      </c>
      <c r="E8" s="711">
        <v>0</v>
      </c>
      <c r="F8" s="711">
        <v>0</v>
      </c>
      <c r="G8" s="711">
        <v>0</v>
      </c>
      <c r="H8" s="711">
        <v>0</v>
      </c>
      <c r="I8" s="711">
        <v>0</v>
      </c>
      <c r="J8" s="712">
        <v>0</v>
      </c>
      <c r="K8" s="712">
        <v>0</v>
      </c>
      <c r="L8" s="711">
        <v>0</v>
      </c>
      <c r="M8" s="713">
        <v>0</v>
      </c>
      <c r="N8" s="865"/>
    </row>
    <row r="9" spans="1:14" ht="12.75" customHeight="1" x14ac:dyDescent="0.25">
      <c r="A9" s="607" t="s">
        <v>490</v>
      </c>
      <c r="B9" s="73"/>
      <c r="C9" s="263">
        <v>0</v>
      </c>
      <c r="D9" s="263">
        <v>0</v>
      </c>
      <c r="E9" s="263">
        <v>0</v>
      </c>
      <c r="F9" s="263">
        <v>0</v>
      </c>
      <c r="G9" s="263">
        <v>0</v>
      </c>
      <c r="H9" s="263">
        <v>0</v>
      </c>
      <c r="I9" s="263">
        <v>0</v>
      </c>
      <c r="J9" s="75">
        <v>0</v>
      </c>
      <c r="K9" s="75">
        <v>0</v>
      </c>
      <c r="L9" s="263">
        <v>0</v>
      </c>
      <c r="M9" s="264">
        <v>0</v>
      </c>
      <c r="N9" s="127"/>
    </row>
    <row r="10" spans="1:14" ht="12.75" customHeight="1" x14ac:dyDescent="0.25">
      <c r="A10" s="608" t="s">
        <v>491</v>
      </c>
      <c r="B10" s="73"/>
      <c r="C10" s="109"/>
      <c r="D10" s="109"/>
      <c r="E10" s="109"/>
      <c r="F10" s="109"/>
      <c r="G10" s="109"/>
      <c r="H10" s="109"/>
      <c r="I10" s="109"/>
      <c r="J10" s="75">
        <v>0</v>
      </c>
      <c r="K10" s="75">
        <v>0</v>
      </c>
      <c r="L10" s="109"/>
      <c r="M10" s="110"/>
      <c r="N10" s="865"/>
    </row>
    <row r="11" spans="1:14" ht="12.75" customHeight="1" x14ac:dyDescent="0.25">
      <c r="A11" s="608" t="s">
        <v>492</v>
      </c>
      <c r="B11" s="73"/>
      <c r="C11" s="109"/>
      <c r="D11" s="109"/>
      <c r="E11" s="109"/>
      <c r="F11" s="109"/>
      <c r="G11" s="109"/>
      <c r="H11" s="109"/>
      <c r="I11" s="109"/>
      <c r="J11" s="75">
        <v>0</v>
      </c>
      <c r="K11" s="75">
        <v>0</v>
      </c>
      <c r="L11" s="109"/>
      <c r="M11" s="110"/>
      <c r="N11" s="869"/>
    </row>
    <row r="12" spans="1:14" ht="12.75" customHeight="1" x14ac:dyDescent="0.25">
      <c r="A12" s="607" t="s">
        <v>493</v>
      </c>
      <c r="B12" s="73"/>
      <c r="C12" s="131">
        <v>0</v>
      </c>
      <c r="D12" s="131">
        <v>0</v>
      </c>
      <c r="E12" s="131">
        <v>0</v>
      </c>
      <c r="F12" s="131">
        <v>0</v>
      </c>
      <c r="G12" s="131">
        <v>0</v>
      </c>
      <c r="H12" s="131">
        <v>0</v>
      </c>
      <c r="I12" s="131">
        <v>0</v>
      </c>
      <c r="J12" s="75">
        <v>0</v>
      </c>
      <c r="K12" s="75">
        <v>0</v>
      </c>
      <c r="L12" s="131">
        <v>0</v>
      </c>
      <c r="M12" s="132">
        <v>0</v>
      </c>
      <c r="N12" s="869"/>
    </row>
    <row r="13" spans="1:14" ht="12.75" customHeight="1" x14ac:dyDescent="0.25">
      <c r="A13" s="608" t="s">
        <v>494</v>
      </c>
      <c r="B13" s="73"/>
      <c r="C13" s="109"/>
      <c r="D13" s="109"/>
      <c r="E13" s="109"/>
      <c r="F13" s="109"/>
      <c r="G13" s="109"/>
      <c r="H13" s="109"/>
      <c r="I13" s="109"/>
      <c r="J13" s="75">
        <v>0</v>
      </c>
      <c r="K13" s="75">
        <v>0</v>
      </c>
      <c r="L13" s="109"/>
      <c r="M13" s="110"/>
      <c r="N13" s="869"/>
    </row>
    <row r="14" spans="1:14" ht="12.75" customHeight="1" x14ac:dyDescent="0.25">
      <c r="A14" s="608" t="s">
        <v>495</v>
      </c>
      <c r="B14" s="73"/>
      <c r="C14" s="109"/>
      <c r="D14" s="109"/>
      <c r="E14" s="109"/>
      <c r="F14" s="109"/>
      <c r="G14" s="109"/>
      <c r="H14" s="109"/>
      <c r="I14" s="109"/>
      <c r="J14" s="75">
        <v>0</v>
      </c>
      <c r="K14" s="75">
        <v>0</v>
      </c>
      <c r="L14" s="109"/>
      <c r="M14" s="110"/>
      <c r="N14" s="869"/>
    </row>
    <row r="15" spans="1:14" ht="12.75" customHeight="1" x14ac:dyDescent="0.25">
      <c r="A15" s="608" t="s">
        <v>496</v>
      </c>
      <c r="B15" s="73"/>
      <c r="C15" s="109"/>
      <c r="D15" s="109"/>
      <c r="E15" s="109"/>
      <c r="F15" s="109"/>
      <c r="G15" s="109"/>
      <c r="H15" s="109"/>
      <c r="I15" s="109"/>
      <c r="J15" s="75">
        <v>0</v>
      </c>
      <c r="K15" s="75">
        <v>0</v>
      </c>
      <c r="L15" s="109"/>
      <c r="M15" s="110"/>
      <c r="N15" s="869"/>
    </row>
    <row r="16" spans="1:14" ht="12.75" customHeight="1" x14ac:dyDescent="0.25">
      <c r="A16" s="609" t="s">
        <v>497</v>
      </c>
      <c r="B16" s="73"/>
      <c r="C16" s="131">
        <v>0</v>
      </c>
      <c r="D16" s="131">
        <v>0</v>
      </c>
      <c r="E16" s="131">
        <v>0</v>
      </c>
      <c r="F16" s="131">
        <v>0</v>
      </c>
      <c r="G16" s="131">
        <v>0</v>
      </c>
      <c r="H16" s="131">
        <v>0</v>
      </c>
      <c r="I16" s="131">
        <v>0</v>
      </c>
      <c r="J16" s="75">
        <v>0</v>
      </c>
      <c r="K16" s="75">
        <v>0</v>
      </c>
      <c r="L16" s="131">
        <v>0</v>
      </c>
      <c r="M16" s="132">
        <v>0</v>
      </c>
      <c r="N16" s="869"/>
    </row>
    <row r="17" spans="1:14" ht="12.75" customHeight="1" x14ac:dyDescent="0.25">
      <c r="A17" s="608" t="s">
        <v>498</v>
      </c>
      <c r="B17" s="73"/>
      <c r="C17" s="109"/>
      <c r="D17" s="109"/>
      <c r="E17" s="109"/>
      <c r="F17" s="109"/>
      <c r="G17" s="109"/>
      <c r="H17" s="109"/>
      <c r="I17" s="109"/>
      <c r="J17" s="75">
        <v>0</v>
      </c>
      <c r="K17" s="75">
        <v>0</v>
      </c>
      <c r="L17" s="109"/>
      <c r="M17" s="110"/>
      <c r="N17" s="869"/>
    </row>
    <row r="18" spans="1:14" ht="12.75" customHeight="1" x14ac:dyDescent="0.25">
      <c r="A18" s="608" t="s">
        <v>499</v>
      </c>
      <c r="B18" s="73"/>
      <c r="C18" s="109"/>
      <c r="D18" s="109"/>
      <c r="E18" s="109"/>
      <c r="F18" s="109"/>
      <c r="G18" s="109"/>
      <c r="H18" s="109"/>
      <c r="I18" s="109"/>
      <c r="J18" s="75">
        <v>0</v>
      </c>
      <c r="K18" s="75">
        <v>0</v>
      </c>
      <c r="L18" s="109"/>
      <c r="M18" s="110"/>
      <c r="N18" s="869"/>
    </row>
    <row r="19" spans="1:14" ht="12.75" customHeight="1" x14ac:dyDescent="0.25">
      <c r="A19" s="608" t="s">
        <v>500</v>
      </c>
      <c r="B19" s="73"/>
      <c r="C19" s="109"/>
      <c r="D19" s="109"/>
      <c r="E19" s="109"/>
      <c r="F19" s="109"/>
      <c r="G19" s="109"/>
      <c r="H19" s="109"/>
      <c r="I19" s="109"/>
      <c r="J19" s="75">
        <v>0</v>
      </c>
      <c r="K19" s="75">
        <v>0</v>
      </c>
      <c r="L19" s="109"/>
      <c r="M19" s="110"/>
      <c r="N19" s="869"/>
    </row>
    <row r="20" spans="1:14" ht="12.75" customHeight="1" x14ac:dyDescent="0.25">
      <c r="A20" s="609" t="s">
        <v>501</v>
      </c>
      <c r="B20" s="73"/>
      <c r="C20" s="131">
        <v>0</v>
      </c>
      <c r="D20" s="131">
        <v>0</v>
      </c>
      <c r="E20" s="131">
        <v>0</v>
      </c>
      <c r="F20" s="131">
        <v>0</v>
      </c>
      <c r="G20" s="131">
        <v>0</v>
      </c>
      <c r="H20" s="131">
        <v>0</v>
      </c>
      <c r="I20" s="131">
        <v>0</v>
      </c>
      <c r="J20" s="75">
        <v>0</v>
      </c>
      <c r="K20" s="75">
        <v>0</v>
      </c>
      <c r="L20" s="131">
        <v>0</v>
      </c>
      <c r="M20" s="132">
        <v>0</v>
      </c>
      <c r="N20" s="869"/>
    </row>
    <row r="21" spans="1:14" ht="12.75" customHeight="1" x14ac:dyDescent="0.25">
      <c r="A21" s="608" t="s">
        <v>500</v>
      </c>
      <c r="B21" s="73"/>
      <c r="C21" s="109"/>
      <c r="D21" s="109"/>
      <c r="E21" s="109"/>
      <c r="F21" s="109"/>
      <c r="G21" s="109"/>
      <c r="H21" s="109"/>
      <c r="I21" s="109"/>
      <c r="J21" s="75">
        <v>0</v>
      </c>
      <c r="K21" s="75">
        <v>0</v>
      </c>
      <c r="L21" s="109"/>
      <c r="M21" s="110"/>
      <c r="N21" s="869"/>
    </row>
    <row r="22" spans="1:14" ht="12.75" customHeight="1" x14ac:dyDescent="0.25">
      <c r="A22" s="608" t="s">
        <v>502</v>
      </c>
      <c r="B22" s="73"/>
      <c r="C22" s="109"/>
      <c r="D22" s="109"/>
      <c r="E22" s="109"/>
      <c r="F22" s="109"/>
      <c r="G22" s="109"/>
      <c r="H22" s="109"/>
      <c r="I22" s="109"/>
      <c r="J22" s="75">
        <v>0</v>
      </c>
      <c r="K22" s="75">
        <v>0</v>
      </c>
      <c r="L22" s="109"/>
      <c r="M22" s="110"/>
      <c r="N22" s="869"/>
    </row>
    <row r="23" spans="1:14" ht="12.75" customHeight="1" x14ac:dyDescent="0.25">
      <c r="A23" s="607" t="s">
        <v>503</v>
      </c>
      <c r="B23" s="73"/>
      <c r="C23" s="131">
        <v>0</v>
      </c>
      <c r="D23" s="131">
        <v>0</v>
      </c>
      <c r="E23" s="131">
        <v>0</v>
      </c>
      <c r="F23" s="131">
        <v>0</v>
      </c>
      <c r="G23" s="131">
        <v>0</v>
      </c>
      <c r="H23" s="131">
        <v>0</v>
      </c>
      <c r="I23" s="131">
        <v>0</v>
      </c>
      <c r="J23" s="75">
        <v>0</v>
      </c>
      <c r="K23" s="75">
        <v>0</v>
      </c>
      <c r="L23" s="131">
        <v>0</v>
      </c>
      <c r="M23" s="132">
        <v>0</v>
      </c>
      <c r="N23" s="869"/>
    </row>
    <row r="24" spans="1:14" ht="12.75" customHeight="1" x14ac:dyDescent="0.25">
      <c r="A24" s="610" t="s">
        <v>1235</v>
      </c>
      <c r="B24" s="73"/>
      <c r="C24" s="109"/>
      <c r="D24" s="109"/>
      <c r="E24" s="109"/>
      <c r="F24" s="109"/>
      <c r="G24" s="109"/>
      <c r="H24" s="109"/>
      <c r="I24" s="109"/>
      <c r="J24" s="75">
        <v>0</v>
      </c>
      <c r="K24" s="75">
        <v>0</v>
      </c>
      <c r="L24" s="109"/>
      <c r="M24" s="110"/>
      <c r="N24" s="869"/>
    </row>
    <row r="25" spans="1:14" ht="12.75" customHeight="1" x14ac:dyDescent="0.25">
      <c r="A25" s="610" t="s">
        <v>504</v>
      </c>
      <c r="B25" s="73">
        <v>2</v>
      </c>
      <c r="C25" s="109"/>
      <c r="D25" s="109"/>
      <c r="E25" s="109"/>
      <c r="F25" s="109"/>
      <c r="G25" s="109"/>
      <c r="H25" s="109"/>
      <c r="I25" s="109"/>
      <c r="J25" s="75">
        <v>0</v>
      </c>
      <c r="K25" s="75">
        <v>0</v>
      </c>
      <c r="L25" s="109"/>
      <c r="M25" s="110"/>
      <c r="N25" s="869"/>
    </row>
    <row r="26" spans="1:14" ht="12.75" customHeight="1" x14ac:dyDescent="0.25">
      <c r="A26" s="610" t="s">
        <v>505</v>
      </c>
      <c r="B26" s="73"/>
      <c r="C26" s="109"/>
      <c r="D26" s="109"/>
      <c r="E26" s="109"/>
      <c r="F26" s="109"/>
      <c r="G26" s="109"/>
      <c r="H26" s="109"/>
      <c r="I26" s="109"/>
      <c r="J26" s="75">
        <v>0</v>
      </c>
      <c r="K26" s="75">
        <v>0</v>
      </c>
      <c r="L26" s="109"/>
      <c r="M26" s="110"/>
      <c r="N26" s="869"/>
    </row>
    <row r="27" spans="1:14" ht="12.75" customHeight="1" x14ac:dyDescent="0.25">
      <c r="A27" s="610" t="s">
        <v>667</v>
      </c>
      <c r="B27" s="73">
        <v>3</v>
      </c>
      <c r="C27" s="109"/>
      <c r="D27" s="109"/>
      <c r="E27" s="109"/>
      <c r="F27" s="109"/>
      <c r="G27" s="109"/>
      <c r="H27" s="109"/>
      <c r="I27" s="109"/>
      <c r="J27" s="75">
        <v>0</v>
      </c>
      <c r="K27" s="75">
        <v>0</v>
      </c>
      <c r="L27" s="109"/>
      <c r="M27" s="110"/>
      <c r="N27" s="869"/>
    </row>
    <row r="28" spans="1:14" ht="5.0999999999999996" customHeight="1" x14ac:dyDescent="0.25">
      <c r="A28" s="135"/>
      <c r="B28" s="73"/>
      <c r="C28" s="74"/>
      <c r="D28" s="75"/>
      <c r="E28" s="75"/>
      <c r="F28" s="75"/>
      <c r="G28" s="75"/>
      <c r="H28" s="75"/>
      <c r="I28" s="75"/>
      <c r="J28" s="75">
        <v>0</v>
      </c>
      <c r="K28" s="75">
        <v>0</v>
      </c>
      <c r="L28" s="75"/>
      <c r="M28" s="76"/>
      <c r="N28" s="127"/>
    </row>
    <row r="29" spans="1:14" ht="12.75" customHeight="1" x14ac:dyDescent="0.25">
      <c r="A29" s="125" t="s">
        <v>827</v>
      </c>
      <c r="B29" s="73"/>
      <c r="C29" s="139">
        <v>0</v>
      </c>
      <c r="D29" s="140">
        <v>0</v>
      </c>
      <c r="E29" s="140">
        <v>0</v>
      </c>
      <c r="F29" s="140">
        <v>0</v>
      </c>
      <c r="G29" s="140">
        <v>0</v>
      </c>
      <c r="H29" s="140">
        <v>0</v>
      </c>
      <c r="I29" s="140">
        <v>0</v>
      </c>
      <c r="J29" s="75">
        <v>0</v>
      </c>
      <c r="K29" s="75">
        <v>0</v>
      </c>
      <c r="L29" s="140">
        <v>0</v>
      </c>
      <c r="M29" s="141">
        <v>0</v>
      </c>
      <c r="N29" s="127"/>
    </row>
    <row r="30" spans="1:14" ht="12.75" customHeight="1" x14ac:dyDescent="0.25">
      <c r="A30" s="128" t="s">
        <v>506</v>
      </c>
      <c r="B30" s="73"/>
      <c r="C30" s="129"/>
      <c r="D30" s="109"/>
      <c r="E30" s="109"/>
      <c r="F30" s="109"/>
      <c r="G30" s="109"/>
      <c r="H30" s="109"/>
      <c r="I30" s="109"/>
      <c r="J30" s="75">
        <v>0</v>
      </c>
      <c r="K30" s="75">
        <v>0</v>
      </c>
      <c r="L30" s="109"/>
      <c r="M30" s="110"/>
      <c r="N30" s="127"/>
    </row>
    <row r="31" spans="1:14" ht="12.75" customHeight="1" x14ac:dyDescent="0.25">
      <c r="A31" s="128" t="s">
        <v>507</v>
      </c>
      <c r="B31" s="73"/>
      <c r="C31" s="129"/>
      <c r="D31" s="109"/>
      <c r="E31" s="109"/>
      <c r="F31" s="109"/>
      <c r="G31" s="109"/>
      <c r="H31" s="109"/>
      <c r="I31" s="109"/>
      <c r="J31" s="75">
        <v>0</v>
      </c>
      <c r="K31" s="75">
        <v>0</v>
      </c>
      <c r="L31" s="109"/>
      <c r="M31" s="110"/>
      <c r="N31" s="127"/>
    </row>
    <row r="32" spans="1:14" ht="12.75" customHeight="1" x14ac:dyDescent="0.25">
      <c r="A32" s="128" t="s">
        <v>508</v>
      </c>
      <c r="B32" s="73"/>
      <c r="C32" s="129"/>
      <c r="D32" s="109"/>
      <c r="E32" s="109"/>
      <c r="F32" s="109"/>
      <c r="G32" s="109"/>
      <c r="H32" s="109"/>
      <c r="I32" s="109"/>
      <c r="J32" s="75">
        <v>0</v>
      </c>
      <c r="K32" s="75">
        <v>0</v>
      </c>
      <c r="L32" s="109"/>
      <c r="M32" s="110"/>
      <c r="N32" s="127"/>
    </row>
    <row r="33" spans="1:14" ht="12.75" customHeight="1" x14ac:dyDescent="0.25">
      <c r="A33" s="128" t="s">
        <v>509</v>
      </c>
      <c r="B33" s="73"/>
      <c r="C33" s="129"/>
      <c r="D33" s="109"/>
      <c r="E33" s="109"/>
      <c r="F33" s="109"/>
      <c r="G33" s="109"/>
      <c r="H33" s="109"/>
      <c r="I33" s="109"/>
      <c r="J33" s="75">
        <v>0</v>
      </c>
      <c r="K33" s="75">
        <v>0</v>
      </c>
      <c r="L33" s="109"/>
      <c r="M33" s="110"/>
      <c r="N33" s="127"/>
    </row>
    <row r="34" spans="1:14" ht="12.75" customHeight="1" x14ac:dyDescent="0.25">
      <c r="A34" s="128" t="s">
        <v>510</v>
      </c>
      <c r="B34" s="73"/>
      <c r="C34" s="129"/>
      <c r="D34" s="109"/>
      <c r="E34" s="109"/>
      <c r="F34" s="109"/>
      <c r="G34" s="109"/>
      <c r="H34" s="109"/>
      <c r="I34" s="109"/>
      <c r="J34" s="75">
        <v>0</v>
      </c>
      <c r="K34" s="75">
        <v>0</v>
      </c>
      <c r="L34" s="109"/>
      <c r="M34" s="110"/>
      <c r="N34" s="127"/>
    </row>
    <row r="35" spans="1:14" ht="12.75" customHeight="1" x14ac:dyDescent="0.25">
      <c r="A35" s="128" t="s">
        <v>511</v>
      </c>
      <c r="B35" s="73"/>
      <c r="C35" s="129"/>
      <c r="D35" s="109"/>
      <c r="E35" s="109"/>
      <c r="F35" s="109"/>
      <c r="G35" s="109"/>
      <c r="H35" s="109"/>
      <c r="I35" s="109"/>
      <c r="J35" s="75">
        <v>0</v>
      </c>
      <c r="K35" s="75">
        <v>0</v>
      </c>
      <c r="L35" s="109"/>
      <c r="M35" s="110"/>
      <c r="N35" s="127"/>
    </row>
    <row r="36" spans="1:14" ht="12.75" customHeight="1" x14ac:dyDescent="0.25">
      <c r="A36" s="128" t="s">
        <v>512</v>
      </c>
      <c r="B36" s="73"/>
      <c r="C36" s="129"/>
      <c r="D36" s="109"/>
      <c r="E36" s="109"/>
      <c r="F36" s="109"/>
      <c r="G36" s="109"/>
      <c r="H36" s="109"/>
      <c r="I36" s="109"/>
      <c r="J36" s="75">
        <v>0</v>
      </c>
      <c r="K36" s="75">
        <v>0</v>
      </c>
      <c r="L36" s="109"/>
      <c r="M36" s="110"/>
      <c r="N36" s="127"/>
    </row>
    <row r="37" spans="1:14" ht="12.75" customHeight="1" x14ac:dyDescent="0.25">
      <c r="A37" s="128" t="s">
        <v>513</v>
      </c>
      <c r="B37" s="73"/>
      <c r="C37" s="129"/>
      <c r="D37" s="109"/>
      <c r="E37" s="109"/>
      <c r="F37" s="109"/>
      <c r="G37" s="109"/>
      <c r="H37" s="109"/>
      <c r="I37" s="109"/>
      <c r="J37" s="75">
        <v>0</v>
      </c>
      <c r="K37" s="75">
        <v>0</v>
      </c>
      <c r="L37" s="109"/>
      <c r="M37" s="110"/>
      <c r="N37" s="127"/>
    </row>
    <row r="38" spans="1:14" ht="12.75" customHeight="1" x14ac:dyDescent="0.25">
      <c r="A38" s="128" t="s">
        <v>514</v>
      </c>
      <c r="B38" s="73"/>
      <c r="C38" s="129"/>
      <c r="D38" s="109"/>
      <c r="E38" s="109"/>
      <c r="F38" s="109"/>
      <c r="G38" s="109"/>
      <c r="H38" s="109"/>
      <c r="I38" s="109"/>
      <c r="J38" s="75">
        <v>0</v>
      </c>
      <c r="K38" s="75">
        <v>0</v>
      </c>
      <c r="L38" s="109"/>
      <c r="M38" s="110"/>
      <c r="N38" s="127"/>
    </row>
    <row r="39" spans="1:14" ht="12.75" customHeight="1" x14ac:dyDescent="0.25">
      <c r="A39" s="128" t="s">
        <v>515</v>
      </c>
      <c r="B39" s="73"/>
      <c r="C39" s="129"/>
      <c r="D39" s="109"/>
      <c r="E39" s="109"/>
      <c r="F39" s="109"/>
      <c r="G39" s="109"/>
      <c r="H39" s="109"/>
      <c r="I39" s="109"/>
      <c r="J39" s="75">
        <v>0</v>
      </c>
      <c r="K39" s="75">
        <v>0</v>
      </c>
      <c r="L39" s="109"/>
      <c r="M39" s="110"/>
      <c r="N39" s="127"/>
    </row>
    <row r="40" spans="1:14" ht="12.75" customHeight="1" x14ac:dyDescent="0.25">
      <c r="A40" s="128" t="s">
        <v>516</v>
      </c>
      <c r="B40" s="73"/>
      <c r="C40" s="129"/>
      <c r="D40" s="109"/>
      <c r="E40" s="109"/>
      <c r="F40" s="109"/>
      <c r="G40" s="109"/>
      <c r="H40" s="109"/>
      <c r="I40" s="109"/>
      <c r="J40" s="75">
        <v>0</v>
      </c>
      <c r="K40" s="75">
        <v>0</v>
      </c>
      <c r="L40" s="109"/>
      <c r="M40" s="110"/>
      <c r="N40" s="127"/>
    </row>
    <row r="41" spans="1:14" ht="12.75" customHeight="1" x14ac:dyDescent="0.25">
      <c r="A41" s="128" t="s">
        <v>517</v>
      </c>
      <c r="B41" s="73"/>
      <c r="C41" s="129"/>
      <c r="D41" s="109"/>
      <c r="E41" s="109"/>
      <c r="F41" s="109"/>
      <c r="G41" s="109"/>
      <c r="H41" s="109"/>
      <c r="I41" s="109"/>
      <c r="J41" s="75">
        <v>0</v>
      </c>
      <c r="K41" s="75">
        <v>0</v>
      </c>
      <c r="L41" s="109"/>
      <c r="M41" s="110"/>
      <c r="N41" s="127"/>
    </row>
    <row r="42" spans="1:14" ht="12.75" customHeight="1" x14ac:dyDescent="0.25">
      <c r="A42" s="607" t="s">
        <v>518</v>
      </c>
      <c r="B42" s="73"/>
      <c r="C42" s="129"/>
      <c r="D42" s="109"/>
      <c r="E42" s="109"/>
      <c r="F42" s="109"/>
      <c r="G42" s="109"/>
      <c r="H42" s="109"/>
      <c r="I42" s="109"/>
      <c r="J42" s="75">
        <v>0</v>
      </c>
      <c r="K42" s="75">
        <v>0</v>
      </c>
      <c r="L42" s="109"/>
      <c r="M42" s="110"/>
      <c r="N42" s="127"/>
    </row>
    <row r="43" spans="1:14" ht="12.75" customHeight="1" x14ac:dyDescent="0.25">
      <c r="A43" s="128" t="s">
        <v>667</v>
      </c>
      <c r="B43" s="73"/>
      <c r="C43" s="129"/>
      <c r="D43" s="109"/>
      <c r="E43" s="109"/>
      <c r="F43" s="109"/>
      <c r="G43" s="109"/>
      <c r="H43" s="109"/>
      <c r="I43" s="109"/>
      <c r="J43" s="75">
        <v>0</v>
      </c>
      <c r="K43" s="75">
        <v>0</v>
      </c>
      <c r="L43" s="109"/>
      <c r="M43" s="110"/>
      <c r="N43" s="127"/>
    </row>
    <row r="44" spans="1:14" ht="5.0999999999999996" customHeight="1" x14ac:dyDescent="0.25">
      <c r="A44" s="135"/>
      <c r="B44" s="73"/>
      <c r="C44" s="74"/>
      <c r="D44" s="75"/>
      <c r="E44" s="75"/>
      <c r="F44" s="75"/>
      <c r="G44" s="75"/>
      <c r="H44" s="75"/>
      <c r="I44" s="75"/>
      <c r="J44" s="75"/>
      <c r="K44" s="75"/>
      <c r="L44" s="75"/>
      <c r="M44" s="76"/>
      <c r="N44" s="127"/>
    </row>
    <row r="45" spans="1:14" ht="12.75" customHeight="1" x14ac:dyDescent="0.25">
      <c r="A45" s="125" t="s">
        <v>828</v>
      </c>
      <c r="B45" s="73"/>
      <c r="C45" s="139">
        <v>0</v>
      </c>
      <c r="D45" s="140">
        <v>0</v>
      </c>
      <c r="E45" s="140">
        <v>0</v>
      </c>
      <c r="F45" s="140">
        <v>0</v>
      </c>
      <c r="G45" s="140">
        <v>0</v>
      </c>
      <c r="H45" s="140">
        <v>0</v>
      </c>
      <c r="I45" s="140">
        <v>0</v>
      </c>
      <c r="J45" s="140">
        <v>0</v>
      </c>
      <c r="K45" s="140">
        <v>0</v>
      </c>
      <c r="L45" s="140">
        <v>0</v>
      </c>
      <c r="M45" s="141">
        <v>0</v>
      </c>
      <c r="N45" s="127"/>
    </row>
    <row r="46" spans="1:14" ht="12.75" customHeight="1" x14ac:dyDescent="0.25">
      <c r="A46" s="128" t="s">
        <v>519</v>
      </c>
      <c r="B46" s="73"/>
      <c r="C46" s="129"/>
      <c r="D46" s="109"/>
      <c r="E46" s="109"/>
      <c r="F46" s="109"/>
      <c r="G46" s="109"/>
      <c r="H46" s="109"/>
      <c r="I46" s="109"/>
      <c r="J46" s="75">
        <v>0</v>
      </c>
      <c r="K46" s="75">
        <v>0</v>
      </c>
      <c r="L46" s="109"/>
      <c r="M46" s="110"/>
      <c r="N46" s="127"/>
    </row>
    <row r="47" spans="1:14" ht="12.75" customHeight="1" x14ac:dyDescent="0.25">
      <c r="A47" s="609" t="s">
        <v>667</v>
      </c>
      <c r="B47" s="73"/>
      <c r="C47" s="129"/>
      <c r="D47" s="109"/>
      <c r="E47" s="109"/>
      <c r="F47" s="109"/>
      <c r="G47" s="109"/>
      <c r="H47" s="109"/>
      <c r="I47" s="109"/>
      <c r="J47" s="75">
        <v>0</v>
      </c>
      <c r="K47" s="75">
        <v>0</v>
      </c>
      <c r="L47" s="109"/>
      <c r="M47" s="110"/>
      <c r="N47" s="127"/>
    </row>
    <row r="48" spans="1:14" ht="5.0999999999999996" customHeight="1" x14ac:dyDescent="0.25">
      <c r="A48" s="135"/>
      <c r="B48" s="73"/>
      <c r="C48" s="126"/>
      <c r="D48" s="171"/>
      <c r="E48" s="171"/>
      <c r="F48" s="171"/>
      <c r="G48" s="171"/>
      <c r="H48" s="171"/>
      <c r="I48" s="171"/>
      <c r="J48" s="75"/>
      <c r="K48" s="75"/>
      <c r="L48" s="75"/>
      <c r="M48" s="76"/>
      <c r="N48" s="127"/>
    </row>
    <row r="49" spans="1:14" ht="12.75" customHeight="1" x14ac:dyDescent="0.25">
      <c r="A49" s="125" t="s">
        <v>829</v>
      </c>
      <c r="B49" s="73"/>
      <c r="C49" s="139">
        <v>0</v>
      </c>
      <c r="D49" s="140">
        <v>0</v>
      </c>
      <c r="E49" s="140">
        <v>0</v>
      </c>
      <c r="F49" s="140">
        <v>0</v>
      </c>
      <c r="G49" s="140">
        <v>0</v>
      </c>
      <c r="H49" s="140">
        <v>0</v>
      </c>
      <c r="I49" s="140">
        <v>0</v>
      </c>
      <c r="J49" s="140">
        <v>0</v>
      </c>
      <c r="K49" s="140">
        <v>0</v>
      </c>
      <c r="L49" s="140">
        <v>0</v>
      </c>
      <c r="M49" s="141">
        <v>0</v>
      </c>
      <c r="N49" s="127"/>
    </row>
    <row r="50" spans="1:14" ht="12.75" customHeight="1" x14ac:dyDescent="0.25">
      <c r="A50" s="128" t="s">
        <v>520</v>
      </c>
      <c r="B50" s="73"/>
      <c r="C50" s="129"/>
      <c r="D50" s="109"/>
      <c r="E50" s="109"/>
      <c r="F50" s="109"/>
      <c r="G50" s="109"/>
      <c r="H50" s="109"/>
      <c r="I50" s="109"/>
      <c r="J50" s="75">
        <v>0</v>
      </c>
      <c r="K50" s="75">
        <v>0</v>
      </c>
      <c r="L50" s="109"/>
      <c r="M50" s="110"/>
      <c r="N50" s="127"/>
    </row>
    <row r="51" spans="1:14" ht="12.75" customHeight="1" x14ac:dyDescent="0.25">
      <c r="A51" s="128" t="s">
        <v>667</v>
      </c>
      <c r="B51" s="73"/>
      <c r="C51" s="129"/>
      <c r="D51" s="109"/>
      <c r="E51" s="109"/>
      <c r="F51" s="109"/>
      <c r="G51" s="109"/>
      <c r="H51" s="109"/>
      <c r="I51" s="109"/>
      <c r="J51" s="75">
        <v>0</v>
      </c>
      <c r="K51" s="75">
        <v>0</v>
      </c>
      <c r="L51" s="109"/>
      <c r="M51" s="110"/>
      <c r="N51" s="127"/>
    </row>
    <row r="52" spans="1:14" ht="5.0999999999999996" customHeight="1" x14ac:dyDescent="0.25">
      <c r="A52" s="135"/>
      <c r="B52" s="73"/>
      <c r="C52" s="74"/>
      <c r="D52" s="75"/>
      <c r="E52" s="75"/>
      <c r="F52" s="75"/>
      <c r="G52" s="75"/>
      <c r="H52" s="75"/>
      <c r="I52" s="75"/>
      <c r="J52" s="75"/>
      <c r="K52" s="75"/>
      <c r="L52" s="75"/>
      <c r="M52" s="76"/>
      <c r="N52" s="127"/>
    </row>
    <row r="53" spans="1:14" ht="12.75" customHeight="1" x14ac:dyDescent="0.25">
      <c r="A53" s="125" t="s">
        <v>830</v>
      </c>
      <c r="B53" s="73"/>
      <c r="C53" s="139">
        <v>68500</v>
      </c>
      <c r="D53" s="140">
        <v>0</v>
      </c>
      <c r="E53" s="140">
        <v>0</v>
      </c>
      <c r="F53" s="140">
        <v>0</v>
      </c>
      <c r="G53" s="140">
        <v>0</v>
      </c>
      <c r="H53" s="140">
        <v>0</v>
      </c>
      <c r="I53" s="140">
        <v>-800</v>
      </c>
      <c r="J53" s="140">
        <v>-800</v>
      </c>
      <c r="K53" s="140">
        <v>67700</v>
      </c>
      <c r="L53" s="140">
        <v>72199.199999999997</v>
      </c>
      <c r="M53" s="141">
        <v>76097.532800000001</v>
      </c>
      <c r="N53" s="127"/>
    </row>
    <row r="54" spans="1:14" ht="12.75" customHeight="1" x14ac:dyDescent="0.25">
      <c r="A54" s="30" t="s">
        <v>522</v>
      </c>
      <c r="B54" s="73"/>
      <c r="C54" s="129">
        <v>15000</v>
      </c>
      <c r="D54" s="109"/>
      <c r="E54" s="109"/>
      <c r="F54" s="109"/>
      <c r="G54" s="109"/>
      <c r="H54" s="109"/>
      <c r="I54" s="109"/>
      <c r="J54" s="75">
        <v>0</v>
      </c>
      <c r="K54" s="75">
        <v>15000</v>
      </c>
      <c r="L54" s="109"/>
      <c r="M54" s="110"/>
      <c r="N54" s="127"/>
    </row>
    <row r="55" spans="1:14" ht="12.75" customHeight="1" x14ac:dyDescent="0.25">
      <c r="A55" s="609" t="s">
        <v>523</v>
      </c>
      <c r="B55" s="73">
        <v>18</v>
      </c>
      <c r="C55" s="130">
        <v>0</v>
      </c>
      <c r="D55" s="131">
        <v>0</v>
      </c>
      <c r="E55" s="131">
        <v>0</v>
      </c>
      <c r="F55" s="131">
        <v>0</v>
      </c>
      <c r="G55" s="131">
        <v>0</v>
      </c>
      <c r="H55" s="131">
        <v>0</v>
      </c>
      <c r="I55" s="131">
        <v>0</v>
      </c>
      <c r="J55" s="171">
        <v>0</v>
      </c>
      <c r="K55" s="171">
        <v>0</v>
      </c>
      <c r="L55" s="131">
        <v>0</v>
      </c>
      <c r="M55" s="132">
        <v>0</v>
      </c>
      <c r="N55" s="127"/>
    </row>
    <row r="56" spans="1:14" ht="12.75" customHeight="1" x14ac:dyDescent="0.25">
      <c r="A56" s="30" t="s">
        <v>524</v>
      </c>
      <c r="B56" s="136"/>
      <c r="C56" s="129">
        <v>0</v>
      </c>
      <c r="D56" s="109"/>
      <c r="E56" s="109"/>
      <c r="F56" s="109"/>
      <c r="G56" s="109"/>
      <c r="H56" s="109"/>
      <c r="I56" s="109"/>
      <c r="J56" s="75">
        <v>0</v>
      </c>
      <c r="K56" s="75">
        <v>0</v>
      </c>
      <c r="L56" s="109"/>
      <c r="M56" s="110"/>
      <c r="N56" s="127"/>
    </row>
    <row r="57" spans="1:14" ht="12.75" customHeight="1" x14ac:dyDescent="0.25">
      <c r="A57" s="30" t="s">
        <v>525</v>
      </c>
      <c r="B57" s="73"/>
      <c r="C57" s="129">
        <v>0</v>
      </c>
      <c r="D57" s="109"/>
      <c r="E57" s="109"/>
      <c r="F57" s="109"/>
      <c r="G57" s="109"/>
      <c r="H57" s="109"/>
      <c r="I57" s="109"/>
      <c r="J57" s="75">
        <v>0</v>
      </c>
      <c r="K57" s="75">
        <v>0</v>
      </c>
      <c r="L57" s="109"/>
      <c r="M57" s="110"/>
      <c r="N57" s="127"/>
    </row>
    <row r="58" spans="1:14" ht="12.75" customHeight="1" x14ac:dyDescent="0.25">
      <c r="A58" s="30" t="s">
        <v>526</v>
      </c>
      <c r="B58" s="73"/>
      <c r="C58" s="129">
        <v>51500</v>
      </c>
      <c r="D58" s="109"/>
      <c r="E58" s="109"/>
      <c r="F58" s="109"/>
      <c r="G58" s="109"/>
      <c r="H58" s="109"/>
      <c r="I58" s="109">
        <v>-800</v>
      </c>
      <c r="J58" s="75">
        <v>-800</v>
      </c>
      <c r="K58" s="75">
        <v>50700</v>
      </c>
      <c r="L58" s="109">
        <v>72199.199999999997</v>
      </c>
      <c r="M58" s="110">
        <v>76097.532800000001</v>
      </c>
      <c r="N58" s="127"/>
    </row>
    <row r="59" spans="1:14" ht="12.75" customHeight="1" x14ac:dyDescent="0.25">
      <c r="A59" s="30" t="s">
        <v>527</v>
      </c>
      <c r="B59" s="73"/>
      <c r="C59" s="129">
        <v>0</v>
      </c>
      <c r="D59" s="109"/>
      <c r="E59" s="109"/>
      <c r="F59" s="109"/>
      <c r="G59" s="109"/>
      <c r="H59" s="109"/>
      <c r="I59" s="109"/>
      <c r="J59" s="75">
        <v>0</v>
      </c>
      <c r="K59" s="75">
        <v>0</v>
      </c>
      <c r="L59" s="109"/>
      <c r="M59" s="110"/>
      <c r="N59" s="127"/>
    </row>
    <row r="60" spans="1:14" ht="12.75" customHeight="1" x14ac:dyDescent="0.25">
      <c r="A60" s="30" t="s">
        <v>528</v>
      </c>
      <c r="B60" s="73"/>
      <c r="C60" s="129">
        <v>0</v>
      </c>
      <c r="D60" s="109"/>
      <c r="E60" s="109"/>
      <c r="F60" s="109"/>
      <c r="G60" s="109"/>
      <c r="H60" s="109"/>
      <c r="I60" s="109"/>
      <c r="J60" s="75">
        <v>0</v>
      </c>
      <c r="K60" s="75">
        <v>0</v>
      </c>
      <c r="L60" s="109"/>
      <c r="M60" s="110"/>
      <c r="N60" s="127"/>
    </row>
    <row r="61" spans="1:14" ht="12.75" customHeight="1" x14ac:dyDescent="0.25">
      <c r="A61" s="30" t="s">
        <v>529</v>
      </c>
      <c r="B61" s="73"/>
      <c r="C61" s="129">
        <v>2000</v>
      </c>
      <c r="D61" s="109"/>
      <c r="E61" s="109"/>
      <c r="F61" s="109"/>
      <c r="G61" s="109"/>
      <c r="H61" s="109"/>
      <c r="I61" s="109"/>
      <c r="J61" s="75">
        <v>0</v>
      </c>
      <c r="K61" s="75">
        <v>2000</v>
      </c>
      <c r="L61" s="109"/>
      <c r="M61" s="110"/>
      <c r="N61" s="127"/>
    </row>
    <row r="62" spans="1:14" ht="12.75" customHeight="1" x14ac:dyDescent="0.25">
      <c r="A62" s="30" t="s">
        <v>530</v>
      </c>
      <c r="B62" s="73"/>
      <c r="C62" s="129">
        <v>0</v>
      </c>
      <c r="D62" s="109"/>
      <c r="E62" s="109"/>
      <c r="F62" s="109"/>
      <c r="G62" s="109"/>
      <c r="H62" s="109"/>
      <c r="I62" s="109"/>
      <c r="J62" s="75">
        <v>0</v>
      </c>
      <c r="K62" s="75">
        <v>0</v>
      </c>
      <c r="L62" s="109"/>
      <c r="M62" s="110"/>
      <c r="N62" s="127"/>
    </row>
    <row r="63" spans="1:14" ht="12.75" customHeight="1" x14ac:dyDescent="0.25">
      <c r="A63" s="30" t="s">
        <v>531</v>
      </c>
      <c r="B63" s="73"/>
      <c r="C63" s="129">
        <v>0</v>
      </c>
      <c r="D63" s="109"/>
      <c r="E63" s="109"/>
      <c r="F63" s="109"/>
      <c r="G63" s="109"/>
      <c r="H63" s="109"/>
      <c r="I63" s="109"/>
      <c r="J63" s="75">
        <v>0</v>
      </c>
      <c r="K63" s="75">
        <v>0</v>
      </c>
      <c r="L63" s="109"/>
      <c r="M63" s="110"/>
      <c r="N63" s="127"/>
    </row>
    <row r="64" spans="1:14" ht="12.75" customHeight="1" x14ac:dyDescent="0.25">
      <c r="A64" s="30" t="s">
        <v>532</v>
      </c>
      <c r="B64" s="73"/>
      <c r="C64" s="129">
        <v>0</v>
      </c>
      <c r="D64" s="109"/>
      <c r="E64" s="109"/>
      <c r="F64" s="109"/>
      <c r="G64" s="109"/>
      <c r="H64" s="109"/>
      <c r="I64" s="109"/>
      <c r="J64" s="75">
        <v>0</v>
      </c>
      <c r="K64" s="75">
        <v>0</v>
      </c>
      <c r="L64" s="109"/>
      <c r="M64" s="110"/>
      <c r="N64" s="127"/>
    </row>
    <row r="65" spans="1:14" ht="12.75" customHeight="1" x14ac:dyDescent="0.25">
      <c r="A65" s="128" t="s">
        <v>667</v>
      </c>
      <c r="B65" s="73"/>
      <c r="C65" s="129">
        <v>0</v>
      </c>
      <c r="D65" s="109"/>
      <c r="E65" s="109"/>
      <c r="F65" s="109"/>
      <c r="G65" s="109"/>
      <c r="H65" s="109"/>
      <c r="I65" s="109"/>
      <c r="J65" s="75">
        <v>0</v>
      </c>
      <c r="K65" s="75">
        <v>0</v>
      </c>
      <c r="L65" s="109"/>
      <c r="M65" s="110"/>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1345</v>
      </c>
      <c r="B67" s="73"/>
      <c r="C67" s="139">
        <v>0</v>
      </c>
      <c r="D67" s="140">
        <v>0</v>
      </c>
      <c r="E67" s="140">
        <v>0</v>
      </c>
      <c r="F67" s="140">
        <v>0</v>
      </c>
      <c r="G67" s="140">
        <v>0</v>
      </c>
      <c r="H67" s="140">
        <v>0</v>
      </c>
      <c r="I67" s="140">
        <v>0</v>
      </c>
      <c r="J67" s="140">
        <v>0</v>
      </c>
      <c r="K67" s="140">
        <v>0</v>
      </c>
      <c r="L67" s="140">
        <v>0</v>
      </c>
      <c r="M67" s="141">
        <v>0</v>
      </c>
      <c r="N67" s="127"/>
    </row>
    <row r="68" spans="1:14" ht="12.75" customHeight="1" x14ac:dyDescent="0.25">
      <c r="A68" s="830"/>
      <c r="B68" s="73"/>
      <c r="C68" s="129"/>
      <c r="D68" s="109"/>
      <c r="E68" s="109"/>
      <c r="F68" s="109"/>
      <c r="G68" s="109"/>
      <c r="H68" s="109"/>
      <c r="I68" s="109"/>
      <c r="J68" s="75">
        <v>0</v>
      </c>
      <c r="K68" s="75">
        <v>0</v>
      </c>
      <c r="L68" s="109"/>
      <c r="M68" s="110"/>
      <c r="N68" s="127"/>
    </row>
    <row r="69" spans="1:14" ht="12.75" customHeight="1" x14ac:dyDescent="0.25">
      <c r="A69" s="292" t="s">
        <v>535</v>
      </c>
      <c r="B69" s="73"/>
      <c r="C69" s="129"/>
      <c r="D69" s="109"/>
      <c r="E69" s="109"/>
      <c r="F69" s="109"/>
      <c r="G69" s="109"/>
      <c r="H69" s="109"/>
      <c r="I69" s="109"/>
      <c r="J69" s="75">
        <v>0</v>
      </c>
      <c r="K69" s="75">
        <v>0</v>
      </c>
      <c r="L69" s="109"/>
      <c r="M69" s="110"/>
      <c r="N69" s="127"/>
    </row>
    <row r="70" spans="1:14" ht="5.0999999999999996" customHeight="1" x14ac:dyDescent="0.25">
      <c r="A70" s="135"/>
      <c r="B70" s="73"/>
      <c r="C70" s="74"/>
      <c r="D70" s="75"/>
      <c r="E70" s="75"/>
      <c r="F70" s="75"/>
      <c r="G70" s="75"/>
      <c r="H70" s="75"/>
      <c r="I70" s="75"/>
      <c r="J70" s="75"/>
      <c r="K70" s="75"/>
      <c r="L70" s="75"/>
      <c r="M70" s="76"/>
      <c r="N70" s="127"/>
    </row>
    <row r="71" spans="1:14" ht="12.75" customHeight="1" x14ac:dyDescent="0.25">
      <c r="A71" s="125" t="s">
        <v>832</v>
      </c>
      <c r="B71" s="73"/>
      <c r="C71" s="139">
        <v>0</v>
      </c>
      <c r="D71" s="140">
        <v>0</v>
      </c>
      <c r="E71" s="140">
        <v>0</v>
      </c>
      <c r="F71" s="140">
        <v>0</v>
      </c>
      <c r="G71" s="140">
        <v>0</v>
      </c>
      <c r="H71" s="140">
        <v>0</v>
      </c>
      <c r="I71" s="140">
        <v>0</v>
      </c>
      <c r="J71" s="140">
        <v>0</v>
      </c>
      <c r="K71" s="140">
        <v>0</v>
      </c>
      <c r="L71" s="140">
        <v>0</v>
      </c>
      <c r="M71" s="141">
        <v>0</v>
      </c>
      <c r="N71" s="127"/>
    </row>
    <row r="72" spans="1:14" ht="12.75" customHeight="1" x14ac:dyDescent="0.25">
      <c r="A72" s="830"/>
      <c r="B72" s="73"/>
      <c r="C72" s="129"/>
      <c r="D72" s="109"/>
      <c r="E72" s="109"/>
      <c r="F72" s="109"/>
      <c r="G72" s="109"/>
      <c r="H72" s="109"/>
      <c r="I72" s="109"/>
      <c r="J72" s="75">
        <v>0</v>
      </c>
      <c r="K72" s="75">
        <v>0</v>
      </c>
      <c r="L72" s="109"/>
      <c r="M72" s="110"/>
      <c r="N72" s="127"/>
    </row>
    <row r="73" spans="1:14" ht="12.75" customHeight="1" x14ac:dyDescent="0.25">
      <c r="A73" s="292" t="s">
        <v>535</v>
      </c>
      <c r="B73" s="73"/>
      <c r="C73" s="129"/>
      <c r="D73" s="109"/>
      <c r="E73" s="109"/>
      <c r="F73" s="109"/>
      <c r="G73" s="109"/>
      <c r="H73" s="109"/>
      <c r="I73" s="109"/>
      <c r="J73" s="75">
        <v>0</v>
      </c>
      <c r="K73" s="75">
        <v>0</v>
      </c>
      <c r="L73" s="109"/>
      <c r="M73" s="110"/>
      <c r="N73" s="127"/>
    </row>
    <row r="74" spans="1:14" ht="5.0999999999999996" customHeight="1" x14ac:dyDescent="0.25">
      <c r="A74" s="135"/>
      <c r="B74" s="73"/>
      <c r="C74" s="74"/>
      <c r="D74" s="75"/>
      <c r="E74" s="75"/>
      <c r="F74" s="75"/>
      <c r="G74" s="75"/>
      <c r="H74" s="75"/>
      <c r="I74" s="75"/>
      <c r="J74" s="75"/>
      <c r="K74" s="75"/>
      <c r="L74" s="75"/>
      <c r="M74" s="76"/>
      <c r="N74" s="127"/>
    </row>
    <row r="75" spans="1:14" ht="12.75" customHeight="1" x14ac:dyDescent="0.25">
      <c r="A75" s="125" t="s">
        <v>831</v>
      </c>
      <c r="B75" s="73"/>
      <c r="C75" s="139">
        <v>0</v>
      </c>
      <c r="D75" s="140">
        <v>0</v>
      </c>
      <c r="E75" s="140">
        <v>0</v>
      </c>
      <c r="F75" s="140">
        <v>0</v>
      </c>
      <c r="G75" s="140">
        <v>0</v>
      </c>
      <c r="H75" s="140">
        <v>0</v>
      </c>
      <c r="I75" s="140">
        <v>0</v>
      </c>
      <c r="J75" s="140">
        <v>0</v>
      </c>
      <c r="K75" s="140">
        <v>0</v>
      </c>
      <c r="L75" s="140">
        <v>0</v>
      </c>
      <c r="M75" s="141">
        <v>0</v>
      </c>
      <c r="N75" s="127"/>
    </row>
    <row r="76" spans="1:14" ht="12.75" customHeight="1" x14ac:dyDescent="0.25">
      <c r="A76" s="30" t="s">
        <v>533</v>
      </c>
      <c r="B76" s="73"/>
      <c r="C76" s="831"/>
      <c r="D76" s="832"/>
      <c r="E76" s="832"/>
      <c r="F76" s="832"/>
      <c r="G76" s="832"/>
      <c r="H76" s="832"/>
      <c r="I76" s="832"/>
      <c r="J76" s="140">
        <v>0</v>
      </c>
      <c r="K76" s="140">
        <v>0</v>
      </c>
      <c r="L76" s="832"/>
      <c r="M76" s="833"/>
      <c r="N76" s="127"/>
    </row>
    <row r="77" spans="1:14" ht="12.75" customHeight="1" x14ac:dyDescent="0.25">
      <c r="A77" s="495" t="s">
        <v>534</v>
      </c>
      <c r="B77" s="73"/>
      <c r="C77" s="129"/>
      <c r="D77" s="109"/>
      <c r="E77" s="109"/>
      <c r="F77" s="109"/>
      <c r="G77" s="109"/>
      <c r="H77" s="109"/>
      <c r="I77" s="109"/>
      <c r="J77" s="75">
        <v>0</v>
      </c>
      <c r="K77" s="75">
        <v>0</v>
      </c>
      <c r="L77" s="109"/>
      <c r="M77" s="110"/>
      <c r="N77" s="127"/>
    </row>
    <row r="78" spans="1:14" ht="5.0999999999999996" customHeight="1" x14ac:dyDescent="0.25">
      <c r="A78" s="135"/>
      <c r="B78" s="73"/>
      <c r="C78" s="74"/>
      <c r="D78" s="75"/>
      <c r="E78" s="75"/>
      <c r="F78" s="75"/>
      <c r="G78" s="75"/>
      <c r="H78" s="75"/>
      <c r="I78" s="75"/>
      <c r="J78" s="75"/>
      <c r="K78" s="75"/>
      <c r="L78" s="75"/>
      <c r="M78" s="76"/>
      <c r="N78" s="127"/>
    </row>
    <row r="79" spans="1:14" ht="25.5" customHeight="1" x14ac:dyDescent="0.25">
      <c r="A79" s="881" t="s">
        <v>1354</v>
      </c>
      <c r="B79" s="155">
        <v>1</v>
      </c>
      <c r="C79" s="878">
        <v>68500</v>
      </c>
      <c r="D79" s="879">
        <v>0</v>
      </c>
      <c r="E79" s="879">
        <v>0</v>
      </c>
      <c r="F79" s="879">
        <v>0</v>
      </c>
      <c r="G79" s="879">
        <v>0</v>
      </c>
      <c r="H79" s="879">
        <v>0</v>
      </c>
      <c r="I79" s="879">
        <v>-800</v>
      </c>
      <c r="J79" s="879">
        <v>-800</v>
      </c>
      <c r="K79" s="879">
        <v>67700</v>
      </c>
      <c r="L79" s="879">
        <v>72199.199999999997</v>
      </c>
      <c r="M79" s="880">
        <v>76097.532800000001</v>
      </c>
      <c r="N79" s="127"/>
    </row>
    <row r="80" spans="1:14" ht="12.75" customHeight="1" x14ac:dyDescent="0.25">
      <c r="A80" s="518"/>
      <c r="B80" s="120"/>
      <c r="C80" s="519"/>
      <c r="D80" s="519"/>
      <c r="E80" s="519"/>
      <c r="F80" s="519"/>
      <c r="G80" s="519"/>
      <c r="H80" s="519"/>
      <c r="I80" s="519"/>
      <c r="J80" s="519"/>
      <c r="K80" s="519"/>
      <c r="L80" s="519"/>
      <c r="M80" s="519"/>
      <c r="N80" s="127"/>
    </row>
    <row r="81" spans="1:14" ht="12.75" customHeight="1" x14ac:dyDescent="0.25">
      <c r="A81" s="870" t="s">
        <v>523</v>
      </c>
      <c r="B81" s="309">
        <v>18</v>
      </c>
      <c r="C81" s="871">
        <v>0</v>
      </c>
      <c r="D81" s="872">
        <v>0</v>
      </c>
      <c r="E81" s="872">
        <v>0</v>
      </c>
      <c r="F81" s="872">
        <v>0</v>
      </c>
      <c r="G81" s="872">
        <v>0</v>
      </c>
      <c r="H81" s="872">
        <v>0</v>
      </c>
      <c r="I81" s="872">
        <v>0</v>
      </c>
      <c r="J81" s="872">
        <v>0</v>
      </c>
      <c r="K81" s="872">
        <v>0</v>
      </c>
      <c r="L81" s="872">
        <v>0</v>
      </c>
      <c r="M81" s="873">
        <v>0</v>
      </c>
      <c r="N81" s="127"/>
    </row>
    <row r="82" spans="1:14" ht="12.75" customHeight="1" x14ac:dyDescent="0.25">
      <c r="A82" s="128" t="s">
        <v>1235</v>
      </c>
      <c r="B82" s="73"/>
      <c r="C82" s="398"/>
      <c r="D82" s="109"/>
      <c r="E82" s="109"/>
      <c r="F82" s="109"/>
      <c r="G82" s="109"/>
      <c r="H82" s="109"/>
      <c r="I82" s="109"/>
      <c r="J82" s="140">
        <v>0</v>
      </c>
      <c r="K82" s="140">
        <v>0</v>
      </c>
      <c r="L82" s="109"/>
      <c r="M82" s="110"/>
      <c r="N82" s="127"/>
    </row>
    <row r="83" spans="1:14" ht="12.75" customHeight="1" x14ac:dyDescent="0.25">
      <c r="A83" s="128" t="s">
        <v>1123</v>
      </c>
      <c r="B83" s="73"/>
      <c r="C83" s="398"/>
      <c r="D83" s="109"/>
      <c r="E83" s="109"/>
      <c r="F83" s="109"/>
      <c r="G83" s="109"/>
      <c r="H83" s="109"/>
      <c r="I83" s="109"/>
      <c r="J83" s="140">
        <v>0</v>
      </c>
      <c r="K83" s="140">
        <v>0</v>
      </c>
      <c r="L83" s="109"/>
      <c r="M83" s="110"/>
      <c r="N83" s="127"/>
    </row>
    <row r="84" spans="1:14" ht="12.75" customHeight="1" x14ac:dyDescent="0.25">
      <c r="A84" s="128" t="s">
        <v>573</v>
      </c>
      <c r="B84" s="73"/>
      <c r="C84" s="398"/>
      <c r="D84" s="109"/>
      <c r="E84" s="109"/>
      <c r="F84" s="109"/>
      <c r="G84" s="109"/>
      <c r="H84" s="109"/>
      <c r="I84" s="109"/>
      <c r="J84" s="140">
        <v>0</v>
      </c>
      <c r="K84" s="140">
        <v>0</v>
      </c>
      <c r="L84" s="109"/>
      <c r="M84" s="110"/>
      <c r="N84" s="127"/>
    </row>
    <row r="85" spans="1:14" ht="12.75" customHeight="1" x14ac:dyDescent="0.25">
      <c r="A85" s="175" t="s">
        <v>574</v>
      </c>
      <c r="B85" s="88"/>
      <c r="C85" s="314"/>
      <c r="D85" s="315"/>
      <c r="E85" s="315"/>
      <c r="F85" s="315"/>
      <c r="G85" s="315"/>
      <c r="H85" s="315"/>
      <c r="I85" s="315"/>
      <c r="J85" s="90">
        <v>0</v>
      </c>
      <c r="K85" s="90">
        <v>0</v>
      </c>
      <c r="L85" s="315"/>
      <c r="M85" s="316"/>
      <c r="N85" s="127"/>
    </row>
    <row r="86" spans="1:14" ht="12.75" customHeight="1" x14ac:dyDescent="0.25">
      <c r="A86" s="611" t="s">
        <v>549</v>
      </c>
      <c r="B86" s="120"/>
      <c r="C86" s="53"/>
      <c r="D86" s="53"/>
      <c r="E86" s="53"/>
      <c r="F86" s="53"/>
      <c r="G86" s="53"/>
      <c r="H86" s="53"/>
      <c r="I86" s="53"/>
      <c r="J86" s="53"/>
      <c r="K86" s="53"/>
      <c r="L86" s="53"/>
      <c r="M86" s="53"/>
      <c r="N86" s="127"/>
    </row>
    <row r="87" spans="1:14" ht="12.75" customHeight="1" x14ac:dyDescent="0.25">
      <c r="A87" s="876" t="s">
        <v>1355</v>
      </c>
      <c r="B87" s="770"/>
      <c r="C87" s="773"/>
      <c r="D87" s="773"/>
      <c r="E87" s="774"/>
      <c r="F87" s="774"/>
      <c r="G87" s="774"/>
      <c r="H87" s="774"/>
      <c r="I87" s="774"/>
      <c r="J87" s="53"/>
      <c r="K87" s="53"/>
      <c r="L87" s="53"/>
      <c r="M87" s="53"/>
      <c r="N87" s="127"/>
    </row>
    <row r="88" spans="1:14" ht="12.75" customHeight="1" x14ac:dyDescent="0.25">
      <c r="A88" s="99" t="s">
        <v>536</v>
      </c>
      <c r="B88" s="93"/>
      <c r="C88" s="96"/>
      <c r="D88" s="96"/>
      <c r="E88" s="96"/>
      <c r="F88" s="96"/>
      <c r="G88" s="96"/>
      <c r="H88" s="96"/>
      <c r="I88" s="96"/>
      <c r="J88" s="96"/>
      <c r="K88" s="96"/>
      <c r="L88" s="96"/>
      <c r="M88" s="96"/>
      <c r="N88" s="127"/>
    </row>
    <row r="89" spans="1:14" ht="12.75" customHeight="1" x14ac:dyDescent="0.25">
      <c r="A89" s="99" t="s">
        <v>537</v>
      </c>
      <c r="B89" s="93"/>
      <c r="C89" s="96"/>
      <c r="D89" s="96"/>
      <c r="E89" s="96"/>
      <c r="F89" s="96"/>
      <c r="G89" s="96"/>
      <c r="H89" s="96"/>
      <c r="I89" s="96"/>
      <c r="J89" s="96"/>
      <c r="K89" s="96"/>
      <c r="L89" s="96"/>
      <c r="M89" s="96"/>
      <c r="N89" s="127"/>
    </row>
    <row r="90" spans="1:14" ht="12.75" customHeight="1" x14ac:dyDescent="0.25">
      <c r="A90" s="158" t="s">
        <v>538</v>
      </c>
      <c r="B90" s="159"/>
      <c r="C90" s="94"/>
      <c r="D90" s="94"/>
      <c r="E90" s="94"/>
      <c r="F90" s="94"/>
      <c r="G90" s="94"/>
      <c r="H90" s="94"/>
      <c r="I90" s="94"/>
      <c r="J90" s="94"/>
      <c r="K90" s="94"/>
      <c r="L90" s="94"/>
      <c r="M90" s="94"/>
      <c r="N90" s="127"/>
    </row>
    <row r="91" spans="1:14" ht="12.75" customHeight="1" x14ac:dyDescent="0.25">
      <c r="A91" s="158" t="s">
        <v>539</v>
      </c>
      <c r="B91" s="159"/>
      <c r="C91" s="94"/>
      <c r="D91" s="94"/>
      <c r="E91" s="94"/>
      <c r="F91" s="94"/>
      <c r="G91" s="94"/>
      <c r="H91" s="94"/>
      <c r="I91" s="94"/>
      <c r="J91" s="94"/>
      <c r="K91" s="94"/>
      <c r="L91" s="94"/>
      <c r="M91" s="94"/>
      <c r="N91" s="127"/>
    </row>
    <row r="92" spans="1:14" ht="12.75" customHeight="1" x14ac:dyDescent="0.25">
      <c r="A92" s="158" t="s">
        <v>540</v>
      </c>
      <c r="B92" s="159"/>
      <c r="C92" s="94"/>
      <c r="D92" s="94"/>
      <c r="E92" s="94"/>
      <c r="F92" s="94"/>
      <c r="G92" s="94"/>
      <c r="H92" s="94"/>
      <c r="I92" s="94"/>
      <c r="J92" s="94"/>
      <c r="K92" s="94"/>
      <c r="L92" s="94"/>
      <c r="M92" s="94"/>
      <c r="N92" s="127"/>
    </row>
    <row r="93" spans="1:14" ht="12.75" customHeight="1" x14ac:dyDescent="0.25">
      <c r="A93" s="1215" t="s">
        <v>1099</v>
      </c>
      <c r="B93" s="1215"/>
      <c r="C93" s="1215"/>
      <c r="D93" s="1215"/>
      <c r="E93" s="1215"/>
      <c r="F93" s="1215"/>
      <c r="G93" s="1215"/>
      <c r="H93" s="1215"/>
      <c r="I93" s="1215"/>
      <c r="J93" s="1215"/>
      <c r="K93" s="1215"/>
      <c r="L93" s="1215"/>
      <c r="M93" s="1215"/>
      <c r="N93" s="127"/>
    </row>
    <row r="94" spans="1:14" ht="12.75" customHeight="1" x14ac:dyDescent="0.25">
      <c r="A94" s="1215" t="s">
        <v>1105</v>
      </c>
      <c r="B94" s="1215"/>
      <c r="C94" s="1215"/>
      <c r="D94" s="1215"/>
      <c r="E94" s="1215"/>
      <c r="F94" s="1215"/>
      <c r="G94" s="1215"/>
      <c r="H94" s="1215"/>
      <c r="I94" s="1215"/>
      <c r="J94" s="1215"/>
      <c r="K94" s="847"/>
      <c r="L94" s="847"/>
      <c r="M94" s="847"/>
      <c r="N94" s="127"/>
    </row>
    <row r="95" spans="1:14" ht="12.75" customHeight="1" x14ac:dyDescent="0.25">
      <c r="A95" s="1215" t="s">
        <v>1106</v>
      </c>
      <c r="B95" s="1215"/>
      <c r="C95" s="1215"/>
      <c r="D95" s="1215"/>
      <c r="E95" s="1215"/>
      <c r="F95" s="1215"/>
      <c r="G95" s="1215"/>
      <c r="H95" s="1215"/>
      <c r="I95" s="1215"/>
      <c r="J95" s="1215"/>
      <c r="K95" s="847"/>
      <c r="L95" s="847"/>
      <c r="M95" s="847"/>
      <c r="N95" s="127"/>
    </row>
    <row r="96" spans="1:14" ht="12.75" customHeight="1" x14ac:dyDescent="0.25">
      <c r="A96" s="1215" t="s">
        <v>1154</v>
      </c>
      <c r="B96" s="1215"/>
      <c r="C96" s="1215"/>
      <c r="D96" s="1215"/>
      <c r="E96" s="1215"/>
      <c r="F96" s="1215"/>
      <c r="G96" s="1215"/>
      <c r="H96" s="1215"/>
      <c r="I96" s="1215"/>
      <c r="J96" s="1215"/>
      <c r="K96" s="1215"/>
      <c r="L96" s="1215"/>
      <c r="M96" s="1215"/>
      <c r="N96" s="127"/>
    </row>
    <row r="97" spans="1:14" ht="12.75" customHeight="1" x14ac:dyDescent="0.25">
      <c r="A97" s="158" t="s">
        <v>1155</v>
      </c>
      <c r="B97" s="159"/>
      <c r="C97" s="94"/>
      <c r="D97" s="94"/>
      <c r="E97" s="94"/>
      <c r="F97" s="94"/>
      <c r="G97" s="94"/>
      <c r="H97" s="94"/>
      <c r="I97" s="94"/>
      <c r="J97" s="94"/>
      <c r="K97" s="94"/>
      <c r="L97" s="94"/>
      <c r="M97" s="94"/>
      <c r="N97" s="127"/>
    </row>
    <row r="98" spans="1:14" ht="12.75" customHeight="1" x14ac:dyDescent="0.25">
      <c r="A98" s="1215" t="s">
        <v>1156</v>
      </c>
      <c r="B98" s="1215"/>
      <c r="C98" s="1215"/>
      <c r="D98" s="1215"/>
      <c r="E98" s="1215"/>
      <c r="F98" s="1215"/>
      <c r="G98" s="1215"/>
      <c r="H98" s="1215"/>
      <c r="I98" s="1215"/>
      <c r="J98" s="1215"/>
      <c r="K98" s="1215"/>
      <c r="L98" s="1215"/>
      <c r="M98" s="1215"/>
      <c r="N98" s="127"/>
    </row>
    <row r="99" spans="1:14" ht="12.75" customHeight="1" x14ac:dyDescent="0.25">
      <c r="A99" s="158" t="s">
        <v>1157</v>
      </c>
      <c r="B99" s="159"/>
      <c r="C99" s="94"/>
      <c r="D99" s="94"/>
      <c r="E99" s="94"/>
      <c r="F99" s="94"/>
      <c r="G99" s="94"/>
      <c r="H99" s="94"/>
      <c r="I99" s="94"/>
      <c r="J99" s="94"/>
      <c r="K99" s="94"/>
      <c r="L99" s="94"/>
      <c r="M99" s="94"/>
      <c r="N99" s="127"/>
    </row>
    <row r="100" spans="1:14" ht="12.75" customHeight="1" x14ac:dyDescent="0.25">
      <c r="A100" s="1215" t="s">
        <v>1158</v>
      </c>
      <c r="B100" s="1215"/>
      <c r="C100" s="1215"/>
      <c r="D100" s="1215"/>
      <c r="E100" s="1215"/>
      <c r="F100" s="1215"/>
      <c r="G100" s="1215"/>
      <c r="H100" s="1215"/>
      <c r="I100" s="1215"/>
      <c r="J100" s="1215"/>
      <c r="K100" s="1215"/>
      <c r="L100" s="1215"/>
      <c r="M100" s="1215"/>
      <c r="N100" s="127"/>
    </row>
    <row r="101" spans="1:14" ht="12.75" customHeight="1" x14ac:dyDescent="0.25">
      <c r="A101" s="848" t="s">
        <v>1446</v>
      </c>
      <c r="B101" s="802"/>
      <c r="C101" s="802"/>
      <c r="D101" s="802"/>
      <c r="E101" s="802"/>
      <c r="F101" s="802"/>
      <c r="G101" s="802"/>
      <c r="H101" s="802"/>
      <c r="I101" s="802"/>
      <c r="J101" s="802"/>
      <c r="K101" s="802"/>
      <c r="L101" s="802"/>
      <c r="M101" s="802"/>
      <c r="N101" s="127"/>
    </row>
    <row r="102" spans="1:14" ht="12.75" customHeight="1" x14ac:dyDescent="0.25">
      <c r="A102" s="848" t="s">
        <v>1443</v>
      </c>
      <c r="B102" s="802"/>
      <c r="C102" s="802"/>
      <c r="D102" s="802"/>
      <c r="E102" s="802"/>
      <c r="F102" s="802"/>
      <c r="G102" s="802"/>
      <c r="H102" s="802"/>
      <c r="I102" s="802"/>
      <c r="J102" s="802"/>
      <c r="K102" s="802"/>
      <c r="L102" s="802"/>
      <c r="M102" s="802"/>
      <c r="N102" s="127"/>
    </row>
    <row r="103" spans="1:14" ht="12.75" customHeight="1" x14ac:dyDescent="0.25">
      <c r="A103" s="848" t="s">
        <v>1444</v>
      </c>
      <c r="B103" s="802"/>
      <c r="C103" s="802"/>
      <c r="D103" s="802"/>
      <c r="E103" s="802"/>
      <c r="F103" s="802"/>
      <c r="G103" s="802"/>
      <c r="H103" s="802"/>
      <c r="I103" s="802"/>
      <c r="J103" s="802"/>
      <c r="K103" s="802"/>
      <c r="L103" s="802"/>
      <c r="M103" s="802"/>
      <c r="N103" s="127"/>
    </row>
    <row r="104" spans="1:14" ht="12.75" customHeight="1" x14ac:dyDescent="0.25">
      <c r="A104" s="848" t="s">
        <v>1448</v>
      </c>
      <c r="B104" s="802"/>
      <c r="C104" s="802"/>
      <c r="D104" s="802"/>
      <c r="E104" s="802"/>
      <c r="F104" s="802"/>
      <c r="G104" s="802"/>
      <c r="H104" s="802"/>
      <c r="I104" s="802"/>
      <c r="J104" s="802"/>
      <c r="K104" s="802"/>
      <c r="L104" s="802"/>
      <c r="M104" s="802"/>
      <c r="N104" s="127"/>
    </row>
    <row r="105" spans="1:14" ht="11.25" customHeight="1" x14ac:dyDescent="0.25">
      <c r="A105" s="347"/>
      <c r="B105" s="801"/>
      <c r="C105" s="564"/>
      <c r="D105" s="564"/>
      <c r="E105" s="564"/>
      <c r="F105" s="564"/>
      <c r="G105" s="564"/>
      <c r="H105" s="564"/>
      <c r="I105" s="564"/>
      <c r="J105" s="564"/>
      <c r="K105" s="564"/>
      <c r="L105" s="564"/>
      <c r="M105" s="564"/>
      <c r="N105" s="127"/>
    </row>
    <row r="106" spans="1:14" ht="11.25" customHeight="1" x14ac:dyDescent="0.25">
      <c r="A106" s="48"/>
      <c r="B106" s="120"/>
      <c r="C106" s="53"/>
      <c r="D106" s="53"/>
      <c r="E106" s="53"/>
      <c r="F106" s="53"/>
      <c r="G106" s="53"/>
      <c r="H106" s="53"/>
      <c r="I106" s="53"/>
      <c r="J106" s="53"/>
      <c r="K106" s="53"/>
      <c r="L106" s="53"/>
      <c r="M106" s="53"/>
      <c r="N106" s="127"/>
    </row>
    <row r="107" spans="1:14" ht="11.25" customHeight="1" x14ac:dyDescent="0.25">
      <c r="A107" s="803" t="s">
        <v>720</v>
      </c>
      <c r="B107" s="159"/>
      <c r="C107" s="804">
        <v>0</v>
      </c>
      <c r="D107" s="804">
        <v>0</v>
      </c>
      <c r="E107" s="804">
        <v>0</v>
      </c>
      <c r="F107" s="804">
        <v>0</v>
      </c>
      <c r="G107" s="804">
        <v>0</v>
      </c>
      <c r="H107" s="804">
        <v>0</v>
      </c>
      <c r="I107" s="804">
        <v>0</v>
      </c>
      <c r="J107" s="804">
        <v>0</v>
      </c>
      <c r="K107" s="804">
        <v>0</v>
      </c>
      <c r="L107" s="804">
        <v>0.19999999999708962</v>
      </c>
      <c r="M107" s="804">
        <v>-0.21319999999832362</v>
      </c>
      <c r="N107" s="127"/>
    </row>
    <row r="108" spans="1:14" ht="11.25" customHeight="1" x14ac:dyDescent="0.25">
      <c r="N108" s="127"/>
    </row>
    <row r="109" spans="1:14" ht="11.25" customHeight="1" x14ac:dyDescent="0.25"/>
    <row r="110" spans="1:14" ht="11.25" customHeight="1" x14ac:dyDescent="0.25"/>
    <row r="111" spans="1:14" ht="11.25" customHeight="1" x14ac:dyDescent="0.25"/>
    <row r="112" spans="1:14"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sheetData>
  <sheetProtection sheet="1" objects="1" scenarios="1"/>
  <mergeCells count="9">
    <mergeCell ref="A2:A4"/>
    <mergeCell ref="B2:B4"/>
    <mergeCell ref="C2:K2"/>
    <mergeCell ref="A93:M93"/>
    <mergeCell ref="A100:M100"/>
    <mergeCell ref="A94:J94"/>
    <mergeCell ref="A95:J95"/>
    <mergeCell ref="A96:M96"/>
    <mergeCell ref="A98:M98"/>
  </mergeCells>
  <phoneticPr fontId="3" type="noConversion"/>
  <pageMargins left="0.75" right="0.75" top="1" bottom="1" header="0.5" footer="0.5"/>
  <headerFooter alignWithMargins="0"/>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indexed="42"/>
  </sheetPr>
  <dimension ref="A1:N142"/>
  <sheetViews>
    <sheetView showGridLines="0" workbookViewId="0">
      <pane xSplit="2" ySplit="5" topLeftCell="C11" activePane="bottomRight" state="frozen"/>
      <selection pane="topRight" activeCell="C1" sqref="C1"/>
      <selection pane="bottomLeft" activeCell="A6" sqref="A6"/>
      <selection pane="bottomRight" sqref="A1:N142"/>
    </sheetView>
  </sheetViews>
  <sheetFormatPr defaultRowHeight="12.75" x14ac:dyDescent="0.25"/>
  <cols>
    <col min="1" max="1" width="34.140625" style="5" bestFit="1" customWidth="1"/>
    <col min="2" max="2" width="3.140625" style="58" customWidth="1"/>
    <col min="3" max="13" width="9.140625" style="5"/>
    <col min="14" max="14" width="13.2851562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
        <v>2532</v>
      </c>
      <c r="B1" s="5"/>
      <c r="C1" s="58"/>
    </row>
    <row r="2" spans="1:14" ht="25.5" x14ac:dyDescent="0.25">
      <c r="A2" s="1213" t="s">
        <v>250</v>
      </c>
      <c r="B2" s="1213" t="s">
        <v>332</v>
      </c>
      <c r="C2" s="1210" t="s">
        <v>2483</v>
      </c>
      <c r="D2" s="1211"/>
      <c r="E2" s="1211"/>
      <c r="F2" s="1211"/>
      <c r="G2" s="1211"/>
      <c r="H2" s="1211"/>
      <c r="I2" s="1211"/>
      <c r="J2" s="1211"/>
      <c r="K2" s="1212"/>
      <c r="L2" s="169" t="s">
        <v>2484</v>
      </c>
      <c r="M2" s="170" t="s">
        <v>2485</v>
      </c>
    </row>
    <row r="3" spans="1:14" ht="25.5" x14ac:dyDescent="0.25">
      <c r="A3" s="1214"/>
      <c r="B3" s="1214"/>
      <c r="C3" s="62" t="s">
        <v>313</v>
      </c>
      <c r="D3" s="10" t="s">
        <v>384</v>
      </c>
      <c r="E3" s="10" t="s">
        <v>378</v>
      </c>
      <c r="F3" s="10" t="s">
        <v>380</v>
      </c>
      <c r="G3" s="10" t="s">
        <v>382</v>
      </c>
      <c r="H3" s="10" t="s">
        <v>386</v>
      </c>
      <c r="I3" s="11" t="s">
        <v>376</v>
      </c>
      <c r="J3" s="11" t="s">
        <v>388</v>
      </c>
      <c r="K3" s="11" t="s">
        <v>243</v>
      </c>
      <c r="L3" s="11" t="s">
        <v>243</v>
      </c>
      <c r="M3" s="13" t="s">
        <v>243</v>
      </c>
    </row>
    <row r="4" spans="1:14" x14ac:dyDescent="0.25">
      <c r="A4" s="1214"/>
      <c r="B4" s="1214"/>
      <c r="C4" s="65"/>
      <c r="D4" s="15">
        <v>7</v>
      </c>
      <c r="E4" s="15">
        <v>8</v>
      </c>
      <c r="F4" s="15">
        <v>9</v>
      </c>
      <c r="G4" s="15">
        <v>10</v>
      </c>
      <c r="H4" s="15">
        <v>11</v>
      </c>
      <c r="I4" s="15">
        <v>12</v>
      </c>
      <c r="J4" s="15">
        <v>13</v>
      </c>
      <c r="K4" s="15">
        <v>14</v>
      </c>
      <c r="L4" s="15"/>
      <c r="M4" s="17"/>
    </row>
    <row r="5" spans="1:14" x14ac:dyDescent="0.25">
      <c r="A5" s="66" t="s">
        <v>637</v>
      </c>
      <c r="B5" s="104"/>
      <c r="C5" s="67" t="s">
        <v>577</v>
      </c>
      <c r="D5" s="68" t="s">
        <v>578</v>
      </c>
      <c r="E5" s="68" t="s">
        <v>579</v>
      </c>
      <c r="F5" s="69" t="s">
        <v>580</v>
      </c>
      <c r="G5" s="69" t="s">
        <v>581</v>
      </c>
      <c r="H5" s="69" t="s">
        <v>582</v>
      </c>
      <c r="I5" s="70" t="s">
        <v>583</v>
      </c>
      <c r="J5" s="70" t="s">
        <v>584</v>
      </c>
      <c r="K5" s="70" t="s">
        <v>585</v>
      </c>
      <c r="L5" s="70"/>
      <c r="M5" s="71"/>
    </row>
    <row r="6" spans="1:14" ht="12.75" customHeight="1" x14ac:dyDescent="0.25">
      <c r="A6" s="874" t="s">
        <v>1614</v>
      </c>
      <c r="B6" s="73"/>
      <c r="C6" s="74"/>
      <c r="D6" s="75"/>
      <c r="E6" s="75"/>
      <c r="F6" s="75"/>
      <c r="G6" s="75"/>
      <c r="H6" s="75"/>
      <c r="I6" s="75"/>
      <c r="J6" s="75"/>
      <c r="K6" s="75"/>
      <c r="L6" s="75"/>
      <c r="M6" s="76"/>
      <c r="N6" s="127"/>
    </row>
    <row r="7" spans="1:14" ht="5.0999999999999996" customHeight="1" x14ac:dyDescent="0.25">
      <c r="A7" s="125"/>
      <c r="B7" s="73"/>
      <c r="C7" s="74"/>
      <c r="D7" s="75"/>
      <c r="E7" s="75"/>
      <c r="F7" s="75"/>
      <c r="G7" s="75"/>
      <c r="H7" s="75"/>
      <c r="I7" s="75"/>
      <c r="J7" s="75"/>
      <c r="K7" s="75"/>
      <c r="L7" s="75"/>
      <c r="M7" s="76"/>
      <c r="N7" s="127"/>
    </row>
    <row r="8" spans="1:14" ht="12.75" customHeight="1" x14ac:dyDescent="0.25">
      <c r="A8" s="125" t="s">
        <v>826</v>
      </c>
      <c r="B8" s="73"/>
      <c r="C8" s="711">
        <v>0</v>
      </c>
      <c r="D8" s="711">
        <v>0</v>
      </c>
      <c r="E8" s="711">
        <v>0</v>
      </c>
      <c r="F8" s="711">
        <v>0</v>
      </c>
      <c r="G8" s="711">
        <v>0</v>
      </c>
      <c r="H8" s="711">
        <v>0</v>
      </c>
      <c r="I8" s="711">
        <v>0</v>
      </c>
      <c r="J8" s="712">
        <v>0</v>
      </c>
      <c r="K8" s="712">
        <v>0</v>
      </c>
      <c r="L8" s="711">
        <v>0</v>
      </c>
      <c r="M8" s="713">
        <v>0</v>
      </c>
      <c r="N8" s="865"/>
    </row>
    <row r="9" spans="1:14" ht="12.75" customHeight="1" x14ac:dyDescent="0.25">
      <c r="A9" s="607" t="s">
        <v>490</v>
      </c>
      <c r="B9" s="73"/>
      <c r="C9" s="263">
        <v>0</v>
      </c>
      <c r="D9" s="263">
        <v>0</v>
      </c>
      <c r="E9" s="263">
        <v>0</v>
      </c>
      <c r="F9" s="263">
        <v>0</v>
      </c>
      <c r="G9" s="263">
        <v>0</v>
      </c>
      <c r="H9" s="263">
        <v>0</v>
      </c>
      <c r="I9" s="263">
        <v>0</v>
      </c>
      <c r="J9" s="75">
        <v>0</v>
      </c>
      <c r="K9" s="75">
        <v>0</v>
      </c>
      <c r="L9" s="263">
        <v>0</v>
      </c>
      <c r="M9" s="264">
        <v>0</v>
      </c>
      <c r="N9" s="127"/>
    </row>
    <row r="10" spans="1:14" ht="12.75" customHeight="1" x14ac:dyDescent="0.25">
      <c r="A10" s="608" t="s">
        <v>491</v>
      </c>
      <c r="B10" s="73"/>
      <c r="C10" s="109"/>
      <c r="D10" s="109"/>
      <c r="E10" s="109"/>
      <c r="F10" s="109"/>
      <c r="G10" s="109"/>
      <c r="H10" s="109"/>
      <c r="I10" s="109"/>
      <c r="J10" s="75">
        <v>0</v>
      </c>
      <c r="K10" s="75">
        <v>0</v>
      </c>
      <c r="L10" s="109"/>
      <c r="M10" s="110"/>
      <c r="N10" s="865"/>
    </row>
    <row r="11" spans="1:14" ht="12.75" customHeight="1" x14ac:dyDescent="0.25">
      <c r="A11" s="608" t="s">
        <v>492</v>
      </c>
      <c r="B11" s="73"/>
      <c r="C11" s="109"/>
      <c r="D11" s="109"/>
      <c r="E11" s="109"/>
      <c r="F11" s="109"/>
      <c r="G11" s="109"/>
      <c r="H11" s="109"/>
      <c r="I11" s="109"/>
      <c r="J11" s="75">
        <v>0</v>
      </c>
      <c r="K11" s="75">
        <v>0</v>
      </c>
      <c r="L11" s="109"/>
      <c r="M11" s="110"/>
      <c r="N11" s="869"/>
    </row>
    <row r="12" spans="1:14" ht="12.75" customHeight="1" x14ac:dyDescent="0.25">
      <c r="A12" s="607" t="s">
        <v>493</v>
      </c>
      <c r="B12" s="73"/>
      <c r="C12" s="131">
        <v>0</v>
      </c>
      <c r="D12" s="131">
        <v>0</v>
      </c>
      <c r="E12" s="131">
        <v>0</v>
      </c>
      <c r="F12" s="131">
        <v>0</v>
      </c>
      <c r="G12" s="131">
        <v>0</v>
      </c>
      <c r="H12" s="131">
        <v>0</v>
      </c>
      <c r="I12" s="131">
        <v>0</v>
      </c>
      <c r="J12" s="75">
        <v>0</v>
      </c>
      <c r="K12" s="75">
        <v>0</v>
      </c>
      <c r="L12" s="131">
        <v>0</v>
      </c>
      <c r="M12" s="132">
        <v>0</v>
      </c>
      <c r="N12" s="869"/>
    </row>
    <row r="13" spans="1:14" ht="12.75" customHeight="1" x14ac:dyDescent="0.25">
      <c r="A13" s="608" t="s">
        <v>494</v>
      </c>
      <c r="B13" s="73"/>
      <c r="C13" s="109"/>
      <c r="D13" s="109"/>
      <c r="E13" s="109"/>
      <c r="F13" s="109"/>
      <c r="G13" s="109"/>
      <c r="H13" s="109"/>
      <c r="I13" s="109"/>
      <c r="J13" s="75">
        <v>0</v>
      </c>
      <c r="K13" s="75">
        <v>0</v>
      </c>
      <c r="L13" s="109"/>
      <c r="M13" s="110"/>
      <c r="N13" s="869"/>
    </row>
    <row r="14" spans="1:14" ht="12.75" customHeight="1" x14ac:dyDescent="0.25">
      <c r="A14" s="608" t="s">
        <v>495</v>
      </c>
      <c r="B14" s="73"/>
      <c r="C14" s="109"/>
      <c r="D14" s="109"/>
      <c r="E14" s="109"/>
      <c r="F14" s="109"/>
      <c r="G14" s="109"/>
      <c r="H14" s="109"/>
      <c r="I14" s="109"/>
      <c r="J14" s="75">
        <v>0</v>
      </c>
      <c r="K14" s="75">
        <v>0</v>
      </c>
      <c r="L14" s="109"/>
      <c r="M14" s="110"/>
      <c r="N14" s="869"/>
    </row>
    <row r="15" spans="1:14" ht="12.75" customHeight="1" x14ac:dyDescent="0.25">
      <c r="A15" s="608" t="s">
        <v>496</v>
      </c>
      <c r="B15" s="73"/>
      <c r="C15" s="109"/>
      <c r="D15" s="109"/>
      <c r="E15" s="109"/>
      <c r="F15" s="109"/>
      <c r="G15" s="109"/>
      <c r="H15" s="109"/>
      <c r="I15" s="109"/>
      <c r="J15" s="75">
        <v>0</v>
      </c>
      <c r="K15" s="75">
        <v>0</v>
      </c>
      <c r="L15" s="109"/>
      <c r="M15" s="110"/>
      <c r="N15" s="869"/>
    </row>
    <row r="16" spans="1:14" ht="12.75" customHeight="1" x14ac:dyDescent="0.25">
      <c r="A16" s="609" t="s">
        <v>497</v>
      </c>
      <c r="B16" s="73"/>
      <c r="C16" s="131">
        <v>0</v>
      </c>
      <c r="D16" s="131">
        <v>0</v>
      </c>
      <c r="E16" s="131">
        <v>0</v>
      </c>
      <c r="F16" s="131">
        <v>0</v>
      </c>
      <c r="G16" s="131">
        <v>0</v>
      </c>
      <c r="H16" s="131">
        <v>0</v>
      </c>
      <c r="I16" s="131">
        <v>0</v>
      </c>
      <c r="J16" s="75">
        <v>0</v>
      </c>
      <c r="K16" s="75">
        <v>0</v>
      </c>
      <c r="L16" s="131">
        <v>0</v>
      </c>
      <c r="M16" s="132">
        <v>0</v>
      </c>
      <c r="N16" s="869"/>
    </row>
    <row r="17" spans="1:14" ht="12.75" customHeight="1" x14ac:dyDescent="0.25">
      <c r="A17" s="608" t="s">
        <v>498</v>
      </c>
      <c r="B17" s="73"/>
      <c r="C17" s="109"/>
      <c r="D17" s="109"/>
      <c r="E17" s="109"/>
      <c r="F17" s="109"/>
      <c r="G17" s="109"/>
      <c r="H17" s="109"/>
      <c r="I17" s="109"/>
      <c r="J17" s="75">
        <v>0</v>
      </c>
      <c r="K17" s="75">
        <v>0</v>
      </c>
      <c r="L17" s="109"/>
      <c r="M17" s="110"/>
      <c r="N17" s="869"/>
    </row>
    <row r="18" spans="1:14" ht="12.75" customHeight="1" x14ac:dyDescent="0.25">
      <c r="A18" s="608" t="s">
        <v>499</v>
      </c>
      <c r="B18" s="73"/>
      <c r="C18" s="109"/>
      <c r="D18" s="109"/>
      <c r="E18" s="109"/>
      <c r="F18" s="109"/>
      <c r="G18" s="109"/>
      <c r="H18" s="109"/>
      <c r="I18" s="109"/>
      <c r="J18" s="75">
        <v>0</v>
      </c>
      <c r="K18" s="75">
        <v>0</v>
      </c>
      <c r="L18" s="109"/>
      <c r="M18" s="110"/>
      <c r="N18" s="869"/>
    </row>
    <row r="19" spans="1:14" ht="12.75" customHeight="1" x14ac:dyDescent="0.25">
      <c r="A19" s="608" t="s">
        <v>500</v>
      </c>
      <c r="B19" s="73"/>
      <c r="C19" s="109"/>
      <c r="D19" s="109"/>
      <c r="E19" s="109"/>
      <c r="F19" s="109"/>
      <c r="G19" s="109"/>
      <c r="H19" s="109"/>
      <c r="I19" s="109"/>
      <c r="J19" s="75">
        <v>0</v>
      </c>
      <c r="K19" s="75">
        <v>0</v>
      </c>
      <c r="L19" s="109"/>
      <c r="M19" s="110"/>
      <c r="N19" s="869"/>
    </row>
    <row r="20" spans="1:14" ht="12.75" customHeight="1" x14ac:dyDescent="0.25">
      <c r="A20" s="609" t="s">
        <v>501</v>
      </c>
      <c r="B20" s="73"/>
      <c r="C20" s="131">
        <v>0</v>
      </c>
      <c r="D20" s="131">
        <v>0</v>
      </c>
      <c r="E20" s="131">
        <v>0</v>
      </c>
      <c r="F20" s="131">
        <v>0</v>
      </c>
      <c r="G20" s="131">
        <v>0</v>
      </c>
      <c r="H20" s="131">
        <v>0</v>
      </c>
      <c r="I20" s="131">
        <v>0</v>
      </c>
      <c r="J20" s="75">
        <v>0</v>
      </c>
      <c r="K20" s="75">
        <v>0</v>
      </c>
      <c r="L20" s="131">
        <v>0</v>
      </c>
      <c r="M20" s="132">
        <v>0</v>
      </c>
      <c r="N20" s="869"/>
    </row>
    <row r="21" spans="1:14" ht="12.75" customHeight="1" x14ac:dyDescent="0.25">
      <c r="A21" s="608" t="s">
        <v>500</v>
      </c>
      <c r="B21" s="73"/>
      <c r="C21" s="109"/>
      <c r="D21" s="109"/>
      <c r="E21" s="109"/>
      <c r="F21" s="109"/>
      <c r="G21" s="109"/>
      <c r="H21" s="109"/>
      <c r="I21" s="109"/>
      <c r="J21" s="75">
        <v>0</v>
      </c>
      <c r="K21" s="75">
        <v>0</v>
      </c>
      <c r="L21" s="109"/>
      <c r="M21" s="110"/>
      <c r="N21" s="869"/>
    </row>
    <row r="22" spans="1:14" ht="12.75" customHeight="1" x14ac:dyDescent="0.25">
      <c r="A22" s="608" t="s">
        <v>502</v>
      </c>
      <c r="B22" s="73"/>
      <c r="C22" s="109"/>
      <c r="D22" s="109"/>
      <c r="E22" s="109"/>
      <c r="F22" s="109"/>
      <c r="G22" s="109"/>
      <c r="H22" s="109"/>
      <c r="I22" s="109"/>
      <c r="J22" s="75">
        <v>0</v>
      </c>
      <c r="K22" s="75">
        <v>0</v>
      </c>
      <c r="L22" s="109"/>
      <c r="M22" s="110"/>
      <c r="N22" s="869"/>
    </row>
    <row r="23" spans="1:14" ht="12.75" customHeight="1" x14ac:dyDescent="0.25">
      <c r="A23" s="607" t="s">
        <v>503</v>
      </c>
      <c r="B23" s="73"/>
      <c r="C23" s="131">
        <v>0</v>
      </c>
      <c r="D23" s="131">
        <v>0</v>
      </c>
      <c r="E23" s="131">
        <v>0</v>
      </c>
      <c r="F23" s="131">
        <v>0</v>
      </c>
      <c r="G23" s="131">
        <v>0</v>
      </c>
      <c r="H23" s="131">
        <v>0</v>
      </c>
      <c r="I23" s="131">
        <v>0</v>
      </c>
      <c r="J23" s="75">
        <v>0</v>
      </c>
      <c r="K23" s="75">
        <v>0</v>
      </c>
      <c r="L23" s="131">
        <v>0</v>
      </c>
      <c r="M23" s="132">
        <v>0</v>
      </c>
      <c r="N23" s="869"/>
    </row>
    <row r="24" spans="1:14" ht="12.75" customHeight="1" x14ac:dyDescent="0.25">
      <c r="A24" s="610" t="s">
        <v>1235</v>
      </c>
      <c r="B24" s="73"/>
      <c r="C24" s="109"/>
      <c r="D24" s="109"/>
      <c r="E24" s="109"/>
      <c r="F24" s="109"/>
      <c r="G24" s="109"/>
      <c r="H24" s="109"/>
      <c r="I24" s="109"/>
      <c r="J24" s="75">
        <v>0</v>
      </c>
      <c r="K24" s="75">
        <v>0</v>
      </c>
      <c r="L24" s="109"/>
      <c r="M24" s="110"/>
      <c r="N24" s="869"/>
    </row>
    <row r="25" spans="1:14" ht="12.75" customHeight="1" x14ac:dyDescent="0.25">
      <c r="A25" s="610" t="s">
        <v>504</v>
      </c>
      <c r="B25" s="73">
        <v>2</v>
      </c>
      <c r="C25" s="109"/>
      <c r="D25" s="109"/>
      <c r="E25" s="109"/>
      <c r="F25" s="109"/>
      <c r="G25" s="109"/>
      <c r="H25" s="109"/>
      <c r="I25" s="109"/>
      <c r="J25" s="75">
        <v>0</v>
      </c>
      <c r="K25" s="75">
        <v>0</v>
      </c>
      <c r="L25" s="109"/>
      <c r="M25" s="110"/>
      <c r="N25" s="869"/>
    </row>
    <row r="26" spans="1:14" ht="12.75" customHeight="1" x14ac:dyDescent="0.25">
      <c r="A26" s="610" t="s">
        <v>505</v>
      </c>
      <c r="B26" s="73"/>
      <c r="C26" s="109"/>
      <c r="D26" s="109"/>
      <c r="E26" s="109"/>
      <c r="F26" s="109"/>
      <c r="G26" s="109"/>
      <c r="H26" s="109"/>
      <c r="I26" s="109"/>
      <c r="J26" s="75">
        <v>0</v>
      </c>
      <c r="K26" s="75">
        <v>0</v>
      </c>
      <c r="L26" s="109"/>
      <c r="M26" s="110"/>
      <c r="N26" s="869"/>
    </row>
    <row r="27" spans="1:14" ht="12.75" customHeight="1" x14ac:dyDescent="0.25">
      <c r="A27" s="610" t="s">
        <v>667</v>
      </c>
      <c r="B27" s="73">
        <v>3</v>
      </c>
      <c r="C27" s="109"/>
      <c r="D27" s="109"/>
      <c r="E27" s="109"/>
      <c r="F27" s="109"/>
      <c r="G27" s="109"/>
      <c r="H27" s="109"/>
      <c r="I27" s="109"/>
      <c r="J27" s="75">
        <v>0</v>
      </c>
      <c r="K27" s="75">
        <v>0</v>
      </c>
      <c r="L27" s="109"/>
      <c r="M27" s="110"/>
      <c r="N27" s="869"/>
    </row>
    <row r="28" spans="1:14" ht="5.0999999999999996" customHeight="1" x14ac:dyDescent="0.25">
      <c r="A28" s="135"/>
      <c r="B28" s="73"/>
      <c r="C28" s="74"/>
      <c r="D28" s="75"/>
      <c r="E28" s="75"/>
      <c r="F28" s="75"/>
      <c r="G28" s="75"/>
      <c r="H28" s="75"/>
      <c r="I28" s="75"/>
      <c r="J28" s="75">
        <v>0</v>
      </c>
      <c r="K28" s="75">
        <v>0</v>
      </c>
      <c r="L28" s="75"/>
      <c r="M28" s="76"/>
      <c r="N28" s="127"/>
    </row>
    <row r="29" spans="1:14" ht="12.75" customHeight="1" x14ac:dyDescent="0.25">
      <c r="A29" s="125" t="s">
        <v>827</v>
      </c>
      <c r="B29" s="73"/>
      <c r="C29" s="139">
        <v>0</v>
      </c>
      <c r="D29" s="140">
        <v>0</v>
      </c>
      <c r="E29" s="140">
        <v>0</v>
      </c>
      <c r="F29" s="140">
        <v>0</v>
      </c>
      <c r="G29" s="140">
        <v>0</v>
      </c>
      <c r="H29" s="140">
        <v>0</v>
      </c>
      <c r="I29" s="140">
        <v>0</v>
      </c>
      <c r="J29" s="75">
        <v>0</v>
      </c>
      <c r="K29" s="75">
        <v>0</v>
      </c>
      <c r="L29" s="140">
        <v>0</v>
      </c>
      <c r="M29" s="141">
        <v>0</v>
      </c>
      <c r="N29" s="127"/>
    </row>
    <row r="30" spans="1:14" ht="12.75" customHeight="1" x14ac:dyDescent="0.25">
      <c r="A30" s="128" t="s">
        <v>506</v>
      </c>
      <c r="B30" s="73"/>
      <c r="C30" s="129"/>
      <c r="D30" s="109"/>
      <c r="E30" s="109"/>
      <c r="F30" s="109"/>
      <c r="G30" s="109"/>
      <c r="H30" s="109"/>
      <c r="I30" s="109"/>
      <c r="J30" s="75">
        <v>0</v>
      </c>
      <c r="K30" s="75">
        <v>0</v>
      </c>
      <c r="L30" s="109"/>
      <c r="M30" s="110"/>
      <c r="N30" s="127"/>
    </row>
    <row r="31" spans="1:14" ht="12.75" customHeight="1" x14ac:dyDescent="0.25">
      <c r="A31" s="128" t="s">
        <v>507</v>
      </c>
      <c r="B31" s="73"/>
      <c r="C31" s="129"/>
      <c r="D31" s="109"/>
      <c r="E31" s="109"/>
      <c r="F31" s="109"/>
      <c r="G31" s="109"/>
      <c r="H31" s="109"/>
      <c r="I31" s="109"/>
      <c r="J31" s="75">
        <v>0</v>
      </c>
      <c r="K31" s="75">
        <v>0</v>
      </c>
      <c r="L31" s="109"/>
      <c r="M31" s="110"/>
      <c r="N31" s="127"/>
    </row>
    <row r="32" spans="1:14" ht="12.75" customHeight="1" x14ac:dyDescent="0.25">
      <c r="A32" s="128" t="s">
        <v>508</v>
      </c>
      <c r="B32" s="73"/>
      <c r="C32" s="129"/>
      <c r="D32" s="109"/>
      <c r="E32" s="109"/>
      <c r="F32" s="109"/>
      <c r="G32" s="109"/>
      <c r="H32" s="109"/>
      <c r="I32" s="109"/>
      <c r="J32" s="75">
        <v>0</v>
      </c>
      <c r="K32" s="75">
        <v>0</v>
      </c>
      <c r="L32" s="109"/>
      <c r="M32" s="110"/>
      <c r="N32" s="127"/>
    </row>
    <row r="33" spans="1:14" ht="12.75" customHeight="1" x14ac:dyDescent="0.25">
      <c r="A33" s="128" t="s">
        <v>509</v>
      </c>
      <c r="B33" s="73"/>
      <c r="C33" s="129"/>
      <c r="D33" s="109"/>
      <c r="E33" s="109"/>
      <c r="F33" s="109"/>
      <c r="G33" s="109"/>
      <c r="H33" s="109"/>
      <c r="I33" s="109"/>
      <c r="J33" s="75">
        <v>0</v>
      </c>
      <c r="K33" s="75">
        <v>0</v>
      </c>
      <c r="L33" s="109"/>
      <c r="M33" s="110"/>
      <c r="N33" s="127"/>
    </row>
    <row r="34" spans="1:14" ht="12.75" customHeight="1" x14ac:dyDescent="0.25">
      <c r="A34" s="128" t="s">
        <v>510</v>
      </c>
      <c r="B34" s="73"/>
      <c r="C34" s="129"/>
      <c r="D34" s="109"/>
      <c r="E34" s="109"/>
      <c r="F34" s="109"/>
      <c r="G34" s="109"/>
      <c r="H34" s="109"/>
      <c r="I34" s="109"/>
      <c r="J34" s="75">
        <v>0</v>
      </c>
      <c r="K34" s="75">
        <v>0</v>
      </c>
      <c r="L34" s="109"/>
      <c r="M34" s="110"/>
      <c r="N34" s="127"/>
    </row>
    <row r="35" spans="1:14" ht="12.75" customHeight="1" x14ac:dyDescent="0.25">
      <c r="A35" s="128" t="s">
        <v>511</v>
      </c>
      <c r="B35" s="73"/>
      <c r="C35" s="129"/>
      <c r="D35" s="109"/>
      <c r="E35" s="109"/>
      <c r="F35" s="109"/>
      <c r="G35" s="109"/>
      <c r="H35" s="109"/>
      <c r="I35" s="109"/>
      <c r="J35" s="75">
        <v>0</v>
      </c>
      <c r="K35" s="75">
        <v>0</v>
      </c>
      <c r="L35" s="109"/>
      <c r="M35" s="110"/>
      <c r="N35" s="127"/>
    </row>
    <row r="36" spans="1:14" ht="12.75" customHeight="1" x14ac:dyDescent="0.25">
      <c r="A36" s="128" t="s">
        <v>512</v>
      </c>
      <c r="B36" s="73"/>
      <c r="C36" s="129"/>
      <c r="D36" s="109"/>
      <c r="E36" s="109"/>
      <c r="F36" s="109"/>
      <c r="G36" s="109"/>
      <c r="H36" s="109"/>
      <c r="I36" s="109"/>
      <c r="J36" s="75">
        <v>0</v>
      </c>
      <c r="K36" s="75">
        <v>0</v>
      </c>
      <c r="L36" s="109"/>
      <c r="M36" s="110"/>
      <c r="N36" s="127"/>
    </row>
    <row r="37" spans="1:14" ht="12.75" customHeight="1" x14ac:dyDescent="0.25">
      <c r="A37" s="128" t="s">
        <v>513</v>
      </c>
      <c r="B37" s="73"/>
      <c r="C37" s="129"/>
      <c r="D37" s="109"/>
      <c r="E37" s="109"/>
      <c r="F37" s="109"/>
      <c r="G37" s="109"/>
      <c r="H37" s="109"/>
      <c r="I37" s="109"/>
      <c r="J37" s="75">
        <v>0</v>
      </c>
      <c r="K37" s="75">
        <v>0</v>
      </c>
      <c r="L37" s="109"/>
      <c r="M37" s="110"/>
      <c r="N37" s="127"/>
    </row>
    <row r="38" spans="1:14" ht="12.75" customHeight="1" x14ac:dyDescent="0.25">
      <c r="A38" s="128" t="s">
        <v>514</v>
      </c>
      <c r="B38" s="73"/>
      <c r="C38" s="129"/>
      <c r="D38" s="109"/>
      <c r="E38" s="109"/>
      <c r="F38" s="109"/>
      <c r="G38" s="109"/>
      <c r="H38" s="109"/>
      <c r="I38" s="109"/>
      <c r="J38" s="75">
        <v>0</v>
      </c>
      <c r="K38" s="75">
        <v>0</v>
      </c>
      <c r="L38" s="109"/>
      <c r="M38" s="110"/>
      <c r="N38" s="127"/>
    </row>
    <row r="39" spans="1:14" ht="12.75" customHeight="1" x14ac:dyDescent="0.25">
      <c r="A39" s="128" t="s">
        <v>515</v>
      </c>
      <c r="B39" s="73"/>
      <c r="C39" s="129"/>
      <c r="D39" s="109"/>
      <c r="E39" s="109"/>
      <c r="F39" s="109"/>
      <c r="G39" s="109"/>
      <c r="H39" s="109"/>
      <c r="I39" s="109"/>
      <c r="J39" s="75">
        <v>0</v>
      </c>
      <c r="K39" s="75">
        <v>0</v>
      </c>
      <c r="L39" s="109"/>
      <c r="M39" s="110"/>
      <c r="N39" s="127"/>
    </row>
    <row r="40" spans="1:14" ht="12.75" customHeight="1" x14ac:dyDescent="0.25">
      <c r="A40" s="128" t="s">
        <v>516</v>
      </c>
      <c r="B40" s="73"/>
      <c r="C40" s="129"/>
      <c r="D40" s="109"/>
      <c r="E40" s="109"/>
      <c r="F40" s="109"/>
      <c r="G40" s="109"/>
      <c r="H40" s="109"/>
      <c r="I40" s="109"/>
      <c r="J40" s="75">
        <v>0</v>
      </c>
      <c r="K40" s="75">
        <v>0</v>
      </c>
      <c r="L40" s="109"/>
      <c r="M40" s="110"/>
      <c r="N40" s="127"/>
    </row>
    <row r="41" spans="1:14" ht="12.75" customHeight="1" x14ac:dyDescent="0.25">
      <c r="A41" s="128" t="s">
        <v>517</v>
      </c>
      <c r="B41" s="73"/>
      <c r="C41" s="129"/>
      <c r="D41" s="109"/>
      <c r="E41" s="109"/>
      <c r="F41" s="109"/>
      <c r="G41" s="109"/>
      <c r="H41" s="109"/>
      <c r="I41" s="109"/>
      <c r="J41" s="75">
        <v>0</v>
      </c>
      <c r="K41" s="75">
        <v>0</v>
      </c>
      <c r="L41" s="109"/>
      <c r="M41" s="110"/>
      <c r="N41" s="127"/>
    </row>
    <row r="42" spans="1:14" ht="12.75" customHeight="1" x14ac:dyDescent="0.25">
      <c r="A42" s="607" t="s">
        <v>518</v>
      </c>
      <c r="B42" s="73"/>
      <c r="C42" s="129"/>
      <c r="D42" s="109"/>
      <c r="E42" s="109"/>
      <c r="F42" s="109"/>
      <c r="G42" s="109"/>
      <c r="H42" s="109"/>
      <c r="I42" s="109"/>
      <c r="J42" s="75">
        <v>0</v>
      </c>
      <c r="K42" s="75">
        <v>0</v>
      </c>
      <c r="L42" s="109"/>
      <c r="M42" s="110"/>
      <c r="N42" s="127"/>
    </row>
    <row r="43" spans="1:14" ht="12.75" customHeight="1" x14ac:dyDescent="0.25">
      <c r="A43" s="128" t="s">
        <v>667</v>
      </c>
      <c r="B43" s="73"/>
      <c r="C43" s="129"/>
      <c r="D43" s="109"/>
      <c r="E43" s="109"/>
      <c r="F43" s="109"/>
      <c r="G43" s="109"/>
      <c r="H43" s="109"/>
      <c r="I43" s="109"/>
      <c r="J43" s="75">
        <v>0</v>
      </c>
      <c r="K43" s="75">
        <v>0</v>
      </c>
      <c r="L43" s="109"/>
      <c r="M43" s="110"/>
      <c r="N43" s="127"/>
    </row>
    <row r="44" spans="1:14" ht="5.0999999999999996" customHeight="1" x14ac:dyDescent="0.25">
      <c r="A44" s="135"/>
      <c r="B44" s="73"/>
      <c r="C44" s="74"/>
      <c r="D44" s="75"/>
      <c r="E44" s="75"/>
      <c r="F44" s="75"/>
      <c r="G44" s="75"/>
      <c r="H44" s="75"/>
      <c r="I44" s="75"/>
      <c r="J44" s="75"/>
      <c r="K44" s="75"/>
      <c r="L44" s="75"/>
      <c r="M44" s="76"/>
      <c r="N44" s="127"/>
    </row>
    <row r="45" spans="1:14" ht="12.75" customHeight="1" x14ac:dyDescent="0.25">
      <c r="A45" s="125" t="s">
        <v>828</v>
      </c>
      <c r="B45" s="73"/>
      <c r="C45" s="139">
        <v>0</v>
      </c>
      <c r="D45" s="140">
        <v>0</v>
      </c>
      <c r="E45" s="140">
        <v>0</v>
      </c>
      <c r="F45" s="140">
        <v>0</v>
      </c>
      <c r="G45" s="140">
        <v>0</v>
      </c>
      <c r="H45" s="140">
        <v>0</v>
      </c>
      <c r="I45" s="140">
        <v>0</v>
      </c>
      <c r="J45" s="140">
        <v>0</v>
      </c>
      <c r="K45" s="140">
        <v>0</v>
      </c>
      <c r="L45" s="140">
        <v>0</v>
      </c>
      <c r="M45" s="141">
        <v>0</v>
      </c>
      <c r="N45" s="127"/>
    </row>
    <row r="46" spans="1:14" ht="12.75" customHeight="1" x14ac:dyDescent="0.25">
      <c r="A46" s="128" t="s">
        <v>519</v>
      </c>
      <c r="B46" s="73"/>
      <c r="C46" s="129"/>
      <c r="D46" s="109"/>
      <c r="E46" s="109"/>
      <c r="F46" s="109"/>
      <c r="G46" s="109"/>
      <c r="H46" s="109"/>
      <c r="I46" s="109"/>
      <c r="J46" s="75">
        <v>0</v>
      </c>
      <c r="K46" s="75">
        <v>0</v>
      </c>
      <c r="L46" s="109"/>
      <c r="M46" s="110"/>
      <c r="N46" s="127"/>
    </row>
    <row r="47" spans="1:14" ht="12.75" customHeight="1" x14ac:dyDescent="0.25">
      <c r="A47" s="609" t="s">
        <v>667</v>
      </c>
      <c r="B47" s="73"/>
      <c r="C47" s="129"/>
      <c r="D47" s="109"/>
      <c r="E47" s="109"/>
      <c r="F47" s="109"/>
      <c r="G47" s="109"/>
      <c r="H47" s="109"/>
      <c r="I47" s="109"/>
      <c r="J47" s="75">
        <v>0</v>
      </c>
      <c r="K47" s="75">
        <v>0</v>
      </c>
      <c r="L47" s="109"/>
      <c r="M47" s="110"/>
      <c r="N47" s="127"/>
    </row>
    <row r="48" spans="1:14" ht="5.0999999999999996" customHeight="1" x14ac:dyDescent="0.25">
      <c r="A48" s="135"/>
      <c r="B48" s="73"/>
      <c r="C48" s="126"/>
      <c r="D48" s="171"/>
      <c r="E48" s="171"/>
      <c r="F48" s="171"/>
      <c r="G48" s="171"/>
      <c r="H48" s="171"/>
      <c r="I48" s="171"/>
      <c r="J48" s="75"/>
      <c r="K48" s="75"/>
      <c r="L48" s="75"/>
      <c r="M48" s="76"/>
      <c r="N48" s="127"/>
    </row>
    <row r="49" spans="1:14" ht="12.75" customHeight="1" x14ac:dyDescent="0.25">
      <c r="A49" s="125" t="s">
        <v>829</v>
      </c>
      <c r="B49" s="73"/>
      <c r="C49" s="139">
        <v>0</v>
      </c>
      <c r="D49" s="140">
        <v>0</v>
      </c>
      <c r="E49" s="140">
        <v>0</v>
      </c>
      <c r="F49" s="140">
        <v>0</v>
      </c>
      <c r="G49" s="140">
        <v>0</v>
      </c>
      <c r="H49" s="140">
        <v>0</v>
      </c>
      <c r="I49" s="140">
        <v>0</v>
      </c>
      <c r="J49" s="140">
        <v>0</v>
      </c>
      <c r="K49" s="140">
        <v>0</v>
      </c>
      <c r="L49" s="140">
        <v>0</v>
      </c>
      <c r="M49" s="141">
        <v>0</v>
      </c>
      <c r="N49" s="127"/>
    </row>
    <row r="50" spans="1:14" ht="12.75" customHeight="1" x14ac:dyDescent="0.25">
      <c r="A50" s="128" t="s">
        <v>520</v>
      </c>
      <c r="B50" s="73"/>
      <c r="C50" s="129"/>
      <c r="D50" s="109"/>
      <c r="E50" s="109"/>
      <c r="F50" s="109"/>
      <c r="G50" s="109"/>
      <c r="H50" s="109"/>
      <c r="I50" s="109"/>
      <c r="J50" s="75">
        <v>0</v>
      </c>
      <c r="K50" s="75">
        <v>0</v>
      </c>
      <c r="L50" s="109"/>
      <c r="M50" s="110"/>
      <c r="N50" s="127"/>
    </row>
    <row r="51" spans="1:14" ht="12.75" customHeight="1" x14ac:dyDescent="0.25">
      <c r="A51" s="128" t="s">
        <v>667</v>
      </c>
      <c r="B51" s="73"/>
      <c r="C51" s="129"/>
      <c r="D51" s="109"/>
      <c r="E51" s="109"/>
      <c r="F51" s="109"/>
      <c r="G51" s="109"/>
      <c r="H51" s="109"/>
      <c r="I51" s="109"/>
      <c r="J51" s="75">
        <v>0</v>
      </c>
      <c r="K51" s="75">
        <v>0</v>
      </c>
      <c r="L51" s="109"/>
      <c r="M51" s="110"/>
      <c r="N51" s="127"/>
    </row>
    <row r="52" spans="1:14" ht="5.0999999999999996" customHeight="1" x14ac:dyDescent="0.25">
      <c r="A52" s="135"/>
      <c r="B52" s="73"/>
      <c r="C52" s="74"/>
      <c r="D52" s="75"/>
      <c r="E52" s="75"/>
      <c r="F52" s="75"/>
      <c r="G52" s="75"/>
      <c r="H52" s="75"/>
      <c r="I52" s="75"/>
      <c r="J52" s="75"/>
      <c r="K52" s="75"/>
      <c r="L52" s="75"/>
      <c r="M52" s="76"/>
      <c r="N52" s="127"/>
    </row>
    <row r="53" spans="1:14" ht="12.75" customHeight="1" x14ac:dyDescent="0.25">
      <c r="A53" s="125" t="s">
        <v>830</v>
      </c>
      <c r="B53" s="73"/>
      <c r="C53" s="139">
        <v>394509</v>
      </c>
      <c r="D53" s="140">
        <v>0</v>
      </c>
      <c r="E53" s="140">
        <v>0</v>
      </c>
      <c r="F53" s="140">
        <v>0</v>
      </c>
      <c r="G53" s="140">
        <v>0</v>
      </c>
      <c r="H53" s="140">
        <v>0</v>
      </c>
      <c r="I53" s="140">
        <v>-7500</v>
      </c>
      <c r="J53" s="140">
        <v>-7500</v>
      </c>
      <c r="K53" s="140">
        <v>387009</v>
      </c>
      <c r="L53" s="140">
        <v>415812</v>
      </c>
      <c r="M53" s="141">
        <v>438266</v>
      </c>
      <c r="N53" s="127"/>
    </row>
    <row r="54" spans="1:14" ht="12.75" customHeight="1" x14ac:dyDescent="0.25">
      <c r="A54" s="30" t="s">
        <v>522</v>
      </c>
      <c r="B54" s="73"/>
      <c r="C54" s="129">
        <v>15000</v>
      </c>
      <c r="D54" s="109"/>
      <c r="E54" s="109"/>
      <c r="F54" s="109"/>
      <c r="G54" s="109"/>
      <c r="H54" s="109"/>
      <c r="I54" s="109"/>
      <c r="J54" s="75">
        <v>0</v>
      </c>
      <c r="K54" s="75">
        <v>15000</v>
      </c>
      <c r="L54" s="109">
        <v>22000</v>
      </c>
      <c r="M54" s="109">
        <v>27000</v>
      </c>
      <c r="N54" s="127"/>
    </row>
    <row r="55" spans="1:14" ht="12.75" customHeight="1" x14ac:dyDescent="0.25">
      <c r="A55" s="609" t="s">
        <v>523</v>
      </c>
      <c r="B55" s="73">
        <v>18</v>
      </c>
      <c r="C55" s="130">
        <v>0</v>
      </c>
      <c r="D55" s="131">
        <v>0</v>
      </c>
      <c r="E55" s="131">
        <v>0</v>
      </c>
      <c r="F55" s="131">
        <v>0</v>
      </c>
      <c r="G55" s="131">
        <v>0</v>
      </c>
      <c r="H55" s="131">
        <v>0</v>
      </c>
      <c r="I55" s="131">
        <v>0</v>
      </c>
      <c r="J55" s="171">
        <v>0</v>
      </c>
      <c r="K55" s="171">
        <v>0</v>
      </c>
      <c r="L55" s="131">
        <v>0</v>
      </c>
      <c r="M55" s="132">
        <v>0</v>
      </c>
      <c r="N55" s="127"/>
    </row>
    <row r="56" spans="1:14" ht="12.75" customHeight="1" x14ac:dyDescent="0.25">
      <c r="A56" s="30" t="s">
        <v>524</v>
      </c>
      <c r="B56" s="136"/>
      <c r="C56" s="129">
        <v>0</v>
      </c>
      <c r="D56" s="109"/>
      <c r="E56" s="109"/>
      <c r="F56" s="109"/>
      <c r="G56" s="109"/>
      <c r="H56" s="109"/>
      <c r="I56" s="109"/>
      <c r="J56" s="75">
        <v>0</v>
      </c>
      <c r="K56" s="75">
        <v>0</v>
      </c>
      <c r="L56" s="109"/>
      <c r="M56" s="110"/>
      <c r="N56" s="127"/>
    </row>
    <row r="57" spans="1:14" ht="12.75" customHeight="1" x14ac:dyDescent="0.25">
      <c r="A57" s="30" t="s">
        <v>525</v>
      </c>
      <c r="B57" s="73"/>
      <c r="C57" s="129">
        <v>120000</v>
      </c>
      <c r="D57" s="109"/>
      <c r="E57" s="109"/>
      <c r="F57" s="109"/>
      <c r="G57" s="109"/>
      <c r="H57" s="109"/>
      <c r="I57" s="109">
        <v>-7500</v>
      </c>
      <c r="J57" s="75">
        <v>-7500</v>
      </c>
      <c r="K57" s="75">
        <v>112500</v>
      </c>
      <c r="L57" s="109">
        <v>123000</v>
      </c>
      <c r="M57" s="109">
        <v>133000</v>
      </c>
      <c r="N57" s="127"/>
    </row>
    <row r="58" spans="1:14" ht="12.75" customHeight="1" x14ac:dyDescent="0.25">
      <c r="A58" s="30" t="s">
        <v>526</v>
      </c>
      <c r="B58" s="73"/>
      <c r="C58" s="129">
        <v>138509</v>
      </c>
      <c r="D58" s="109"/>
      <c r="E58" s="109"/>
      <c r="F58" s="109"/>
      <c r="G58" s="109"/>
      <c r="H58" s="109"/>
      <c r="I58" s="109"/>
      <c r="J58" s="75">
        <v>0</v>
      </c>
      <c r="K58" s="75">
        <v>138509</v>
      </c>
      <c r="L58" s="109">
        <v>149812</v>
      </c>
      <c r="M58" s="109">
        <v>157265</v>
      </c>
      <c r="N58" s="127"/>
    </row>
    <row r="59" spans="1:14" ht="12.75" customHeight="1" x14ac:dyDescent="0.25">
      <c r="A59" s="30" t="s">
        <v>527</v>
      </c>
      <c r="B59" s="73"/>
      <c r="C59" s="129">
        <v>0</v>
      </c>
      <c r="D59" s="109"/>
      <c r="E59" s="109"/>
      <c r="F59" s="109"/>
      <c r="G59" s="109"/>
      <c r="H59" s="109"/>
      <c r="I59" s="109"/>
      <c r="J59" s="75">
        <v>0</v>
      </c>
      <c r="K59" s="75">
        <v>0</v>
      </c>
      <c r="L59" s="109"/>
      <c r="M59" s="109"/>
      <c r="N59" s="127"/>
    </row>
    <row r="60" spans="1:14" ht="12.75" customHeight="1" x14ac:dyDescent="0.25">
      <c r="A60" s="30" t="s">
        <v>528</v>
      </c>
      <c r="B60" s="73"/>
      <c r="C60" s="129">
        <v>0</v>
      </c>
      <c r="D60" s="109"/>
      <c r="E60" s="109"/>
      <c r="F60" s="109"/>
      <c r="G60" s="109"/>
      <c r="H60" s="109"/>
      <c r="I60" s="109"/>
      <c r="J60" s="75">
        <v>0</v>
      </c>
      <c r="K60" s="75">
        <v>0</v>
      </c>
      <c r="L60" s="109"/>
      <c r="M60" s="109"/>
      <c r="N60" s="127"/>
    </row>
    <row r="61" spans="1:14" ht="12.75" customHeight="1" x14ac:dyDescent="0.25">
      <c r="A61" s="30" t="s">
        <v>529</v>
      </c>
      <c r="B61" s="73"/>
      <c r="C61" s="129">
        <v>121000</v>
      </c>
      <c r="D61" s="109"/>
      <c r="E61" s="109"/>
      <c r="F61" s="109"/>
      <c r="G61" s="109"/>
      <c r="H61" s="109"/>
      <c r="I61" s="109"/>
      <c r="J61" s="75">
        <v>0</v>
      </c>
      <c r="K61" s="75">
        <v>121000</v>
      </c>
      <c r="L61" s="109">
        <v>121000</v>
      </c>
      <c r="M61" s="109">
        <v>121001</v>
      </c>
      <c r="N61" s="127"/>
    </row>
    <row r="62" spans="1:14" ht="12.75" customHeight="1" x14ac:dyDescent="0.25">
      <c r="A62" s="30" t="s">
        <v>530</v>
      </c>
      <c r="B62" s="73"/>
      <c r="C62" s="129">
        <v>0</v>
      </c>
      <c r="D62" s="109"/>
      <c r="E62" s="109"/>
      <c r="F62" s="109"/>
      <c r="G62" s="109"/>
      <c r="H62" s="109"/>
      <c r="I62" s="109"/>
      <c r="J62" s="75">
        <v>0</v>
      </c>
      <c r="K62" s="75">
        <v>0</v>
      </c>
      <c r="L62" s="109"/>
      <c r="M62" s="110"/>
      <c r="N62" s="127"/>
    </row>
    <row r="63" spans="1:14" ht="12.75" customHeight="1" x14ac:dyDescent="0.25">
      <c r="A63" s="30" t="s">
        <v>531</v>
      </c>
      <c r="B63" s="73"/>
      <c r="C63" s="129">
        <v>0</v>
      </c>
      <c r="D63" s="109"/>
      <c r="E63" s="109"/>
      <c r="F63" s="109"/>
      <c r="G63" s="109"/>
      <c r="H63" s="109"/>
      <c r="I63" s="109"/>
      <c r="J63" s="75">
        <v>0</v>
      </c>
      <c r="K63" s="75">
        <v>0</v>
      </c>
      <c r="L63" s="109"/>
      <c r="M63" s="110"/>
      <c r="N63" s="127"/>
    </row>
    <row r="64" spans="1:14" ht="12.75" customHeight="1" x14ac:dyDescent="0.25">
      <c r="A64" s="30" t="s">
        <v>532</v>
      </c>
      <c r="B64" s="73"/>
      <c r="C64" s="129">
        <v>0</v>
      </c>
      <c r="D64" s="109"/>
      <c r="E64" s="109"/>
      <c r="F64" s="109"/>
      <c r="G64" s="109"/>
      <c r="H64" s="109"/>
      <c r="I64" s="109"/>
      <c r="J64" s="75">
        <v>0</v>
      </c>
      <c r="K64" s="75">
        <v>0</v>
      </c>
      <c r="L64" s="109"/>
      <c r="M64" s="110"/>
      <c r="N64" s="127"/>
    </row>
    <row r="65" spans="1:14" ht="12.75" customHeight="1" x14ac:dyDescent="0.25">
      <c r="A65" s="128" t="s">
        <v>667</v>
      </c>
      <c r="B65" s="73"/>
      <c r="C65" s="129">
        <v>0</v>
      </c>
      <c r="D65" s="109"/>
      <c r="E65" s="109"/>
      <c r="F65" s="109"/>
      <c r="G65" s="109"/>
      <c r="H65" s="109"/>
      <c r="I65" s="109"/>
      <c r="J65" s="75">
        <v>0</v>
      </c>
      <c r="K65" s="75">
        <v>0</v>
      </c>
      <c r="L65" s="109"/>
      <c r="M65" s="110"/>
      <c r="N65" s="127"/>
    </row>
    <row r="66" spans="1:14" ht="5.0999999999999996" customHeight="1" x14ac:dyDescent="0.25">
      <c r="A66" s="135"/>
      <c r="B66" s="73"/>
      <c r="C66" s="74"/>
      <c r="D66" s="75"/>
      <c r="E66" s="75"/>
      <c r="F66" s="75"/>
      <c r="G66" s="75"/>
      <c r="H66" s="75"/>
      <c r="I66" s="75"/>
      <c r="J66" s="75"/>
      <c r="K66" s="75"/>
      <c r="L66" s="75"/>
      <c r="M66" s="76"/>
      <c r="N66" s="127"/>
    </row>
    <row r="67" spans="1:14" ht="12.75" customHeight="1" x14ac:dyDescent="0.25">
      <c r="A67" s="125" t="s">
        <v>1345</v>
      </c>
      <c r="B67" s="73"/>
      <c r="C67" s="139">
        <v>0</v>
      </c>
      <c r="D67" s="140">
        <v>0</v>
      </c>
      <c r="E67" s="140">
        <v>0</v>
      </c>
      <c r="F67" s="140">
        <v>0</v>
      </c>
      <c r="G67" s="140">
        <v>0</v>
      </c>
      <c r="H67" s="140">
        <v>0</v>
      </c>
      <c r="I67" s="140">
        <v>0</v>
      </c>
      <c r="J67" s="140">
        <v>0</v>
      </c>
      <c r="K67" s="140">
        <v>0</v>
      </c>
      <c r="L67" s="140">
        <v>0</v>
      </c>
      <c r="M67" s="141">
        <v>0</v>
      </c>
      <c r="N67" s="127"/>
    </row>
    <row r="68" spans="1:14" ht="12.75" customHeight="1" x14ac:dyDescent="0.25">
      <c r="A68" s="830"/>
      <c r="B68" s="73"/>
      <c r="C68" s="129"/>
      <c r="D68" s="109"/>
      <c r="E68" s="109"/>
      <c r="F68" s="109"/>
      <c r="G68" s="109"/>
      <c r="H68" s="109"/>
      <c r="I68" s="109"/>
      <c r="J68" s="75">
        <v>0</v>
      </c>
      <c r="K68" s="75">
        <v>0</v>
      </c>
      <c r="L68" s="109"/>
      <c r="M68" s="110"/>
      <c r="N68" s="127"/>
    </row>
    <row r="69" spans="1:14" ht="12.75" customHeight="1" x14ac:dyDescent="0.25">
      <c r="A69" s="292" t="s">
        <v>535</v>
      </c>
      <c r="B69" s="73"/>
      <c r="C69" s="129"/>
      <c r="D69" s="109"/>
      <c r="E69" s="109"/>
      <c r="F69" s="109"/>
      <c r="G69" s="109"/>
      <c r="H69" s="109"/>
      <c r="I69" s="109"/>
      <c r="J69" s="75">
        <v>0</v>
      </c>
      <c r="K69" s="75">
        <v>0</v>
      </c>
      <c r="L69" s="109"/>
      <c r="M69" s="110"/>
      <c r="N69" s="127"/>
    </row>
    <row r="70" spans="1:14" ht="5.0999999999999996" customHeight="1" x14ac:dyDescent="0.25">
      <c r="A70" s="135"/>
      <c r="B70" s="73"/>
      <c r="C70" s="74"/>
      <c r="D70" s="75"/>
      <c r="E70" s="75"/>
      <c r="F70" s="75"/>
      <c r="G70" s="75"/>
      <c r="H70" s="75"/>
      <c r="I70" s="75"/>
      <c r="J70" s="75"/>
      <c r="K70" s="75"/>
      <c r="L70" s="75"/>
      <c r="M70" s="76"/>
      <c r="N70" s="127"/>
    </row>
    <row r="71" spans="1:14" ht="12.75" customHeight="1" x14ac:dyDescent="0.25">
      <c r="A71" s="125" t="s">
        <v>832</v>
      </c>
      <c r="B71" s="73"/>
      <c r="C71" s="139">
        <v>0</v>
      </c>
      <c r="D71" s="140">
        <v>0</v>
      </c>
      <c r="E71" s="140">
        <v>0</v>
      </c>
      <c r="F71" s="140">
        <v>0</v>
      </c>
      <c r="G71" s="140">
        <v>0</v>
      </c>
      <c r="H71" s="140">
        <v>0</v>
      </c>
      <c r="I71" s="140">
        <v>0</v>
      </c>
      <c r="J71" s="140">
        <v>0</v>
      </c>
      <c r="K71" s="140">
        <v>0</v>
      </c>
      <c r="L71" s="140">
        <v>0</v>
      </c>
      <c r="M71" s="141">
        <v>0</v>
      </c>
      <c r="N71" s="127"/>
    </row>
    <row r="72" spans="1:14" ht="12.75" customHeight="1" x14ac:dyDescent="0.25">
      <c r="A72" s="830"/>
      <c r="B72" s="73"/>
      <c r="C72" s="129"/>
      <c r="D72" s="109"/>
      <c r="E72" s="109"/>
      <c r="F72" s="109"/>
      <c r="G72" s="109"/>
      <c r="H72" s="109"/>
      <c r="I72" s="109"/>
      <c r="J72" s="75">
        <v>0</v>
      </c>
      <c r="K72" s="75">
        <v>0</v>
      </c>
      <c r="L72" s="109"/>
      <c r="M72" s="110"/>
      <c r="N72" s="127"/>
    </row>
    <row r="73" spans="1:14" ht="12.75" customHeight="1" x14ac:dyDescent="0.25">
      <c r="A73" s="292" t="s">
        <v>535</v>
      </c>
      <c r="B73" s="73"/>
      <c r="C73" s="129"/>
      <c r="D73" s="109"/>
      <c r="E73" s="109"/>
      <c r="F73" s="109"/>
      <c r="G73" s="109"/>
      <c r="H73" s="109"/>
      <c r="I73" s="109"/>
      <c r="J73" s="75">
        <v>0</v>
      </c>
      <c r="K73" s="75">
        <v>0</v>
      </c>
      <c r="L73" s="109"/>
      <c r="M73" s="110"/>
      <c r="N73" s="127"/>
    </row>
    <row r="74" spans="1:14" ht="5.0999999999999996" customHeight="1" x14ac:dyDescent="0.25">
      <c r="A74" s="135"/>
      <c r="B74" s="73"/>
      <c r="C74" s="74"/>
      <c r="D74" s="75"/>
      <c r="E74" s="75"/>
      <c r="F74" s="75"/>
      <c r="G74" s="75"/>
      <c r="H74" s="75"/>
      <c r="I74" s="75"/>
      <c r="J74" s="75"/>
      <c r="K74" s="75"/>
      <c r="L74" s="75"/>
      <c r="M74" s="76"/>
      <c r="N74" s="127"/>
    </row>
    <row r="75" spans="1:14" ht="12.75" customHeight="1" x14ac:dyDescent="0.25">
      <c r="A75" s="125" t="s">
        <v>831</v>
      </c>
      <c r="B75" s="73"/>
      <c r="C75" s="139">
        <v>0</v>
      </c>
      <c r="D75" s="140">
        <v>0</v>
      </c>
      <c r="E75" s="140">
        <v>0</v>
      </c>
      <c r="F75" s="140">
        <v>0</v>
      </c>
      <c r="G75" s="140">
        <v>0</v>
      </c>
      <c r="H75" s="140">
        <v>0</v>
      </c>
      <c r="I75" s="140">
        <v>0</v>
      </c>
      <c r="J75" s="140">
        <v>0</v>
      </c>
      <c r="K75" s="140">
        <v>0</v>
      </c>
      <c r="L75" s="140">
        <v>0</v>
      </c>
      <c r="M75" s="141">
        <v>0</v>
      </c>
      <c r="N75" s="127"/>
    </row>
    <row r="76" spans="1:14" ht="12.75" customHeight="1" x14ac:dyDescent="0.25">
      <c r="A76" s="30" t="s">
        <v>533</v>
      </c>
      <c r="B76" s="73"/>
      <c r="C76" s="831"/>
      <c r="D76" s="832"/>
      <c r="E76" s="832"/>
      <c r="F76" s="832"/>
      <c r="G76" s="832"/>
      <c r="H76" s="832"/>
      <c r="I76" s="832"/>
      <c r="J76" s="140">
        <v>0</v>
      </c>
      <c r="K76" s="140">
        <v>0</v>
      </c>
      <c r="L76" s="832"/>
      <c r="M76" s="833"/>
      <c r="N76" s="127"/>
    </row>
    <row r="77" spans="1:14" ht="12.75" customHeight="1" x14ac:dyDescent="0.25">
      <c r="A77" s="495" t="s">
        <v>534</v>
      </c>
      <c r="B77" s="73"/>
      <c r="C77" s="129"/>
      <c r="D77" s="109"/>
      <c r="E77" s="109"/>
      <c r="F77" s="109"/>
      <c r="G77" s="109"/>
      <c r="H77" s="109"/>
      <c r="I77" s="109"/>
      <c r="J77" s="75">
        <v>0</v>
      </c>
      <c r="K77" s="75">
        <v>0</v>
      </c>
      <c r="L77" s="109"/>
      <c r="M77" s="110"/>
      <c r="N77" s="127"/>
    </row>
    <row r="78" spans="1:14" ht="5.0999999999999996" customHeight="1" x14ac:dyDescent="0.25">
      <c r="A78" s="135"/>
      <c r="B78" s="73"/>
      <c r="C78" s="74"/>
      <c r="D78" s="75"/>
      <c r="E78" s="75"/>
      <c r="F78" s="75"/>
      <c r="G78" s="75"/>
      <c r="H78" s="75"/>
      <c r="I78" s="75"/>
      <c r="J78" s="75"/>
      <c r="K78" s="75"/>
      <c r="L78" s="75"/>
      <c r="M78" s="76"/>
      <c r="N78" s="127"/>
    </row>
    <row r="79" spans="1:14" ht="25.5" customHeight="1" x14ac:dyDescent="0.25">
      <c r="A79" s="881" t="s">
        <v>1615</v>
      </c>
      <c r="B79" s="155">
        <v>1</v>
      </c>
      <c r="C79" s="878">
        <v>394509</v>
      </c>
      <c r="D79" s="879">
        <v>0</v>
      </c>
      <c r="E79" s="879">
        <v>0</v>
      </c>
      <c r="F79" s="879">
        <v>0</v>
      </c>
      <c r="G79" s="879">
        <v>0</v>
      </c>
      <c r="H79" s="879">
        <v>0</v>
      </c>
      <c r="I79" s="879">
        <v>-7500</v>
      </c>
      <c r="J79" s="879">
        <v>-7500</v>
      </c>
      <c r="K79" s="879">
        <v>387009</v>
      </c>
      <c r="L79" s="879">
        <v>415812</v>
      </c>
      <c r="M79" s="880">
        <v>438266</v>
      </c>
      <c r="N79" s="127"/>
    </row>
    <row r="80" spans="1:14" ht="12.75" customHeight="1" x14ac:dyDescent="0.25">
      <c r="A80" s="518"/>
      <c r="B80" s="120"/>
      <c r="C80" s="519"/>
      <c r="D80" s="519"/>
      <c r="E80" s="519"/>
      <c r="F80" s="519"/>
      <c r="G80" s="519"/>
      <c r="H80" s="519"/>
      <c r="I80" s="519"/>
      <c r="J80" s="519"/>
      <c r="K80" s="519"/>
      <c r="L80" s="519"/>
      <c r="M80" s="519"/>
      <c r="N80" s="127"/>
    </row>
    <row r="81" spans="1:14" ht="12.75" customHeight="1" x14ac:dyDescent="0.25">
      <c r="A81" s="870" t="s">
        <v>523</v>
      </c>
      <c r="B81" s="309">
        <v>18</v>
      </c>
      <c r="C81" s="871">
        <v>0</v>
      </c>
      <c r="D81" s="872">
        <v>0</v>
      </c>
      <c r="E81" s="872">
        <v>0</v>
      </c>
      <c r="F81" s="872">
        <v>0</v>
      </c>
      <c r="G81" s="872">
        <v>0</v>
      </c>
      <c r="H81" s="872">
        <v>0</v>
      </c>
      <c r="I81" s="872">
        <v>0</v>
      </c>
      <c r="J81" s="872">
        <v>0</v>
      </c>
      <c r="K81" s="872">
        <v>0</v>
      </c>
      <c r="L81" s="872">
        <v>0</v>
      </c>
      <c r="M81" s="873">
        <v>0</v>
      </c>
      <c r="N81" s="127"/>
    </row>
    <row r="82" spans="1:14" ht="12.75" customHeight="1" x14ac:dyDescent="0.25">
      <c r="A82" s="128" t="s">
        <v>1235</v>
      </c>
      <c r="B82" s="73"/>
      <c r="C82" s="398"/>
      <c r="D82" s="109"/>
      <c r="E82" s="109"/>
      <c r="F82" s="109"/>
      <c r="G82" s="109"/>
      <c r="H82" s="109"/>
      <c r="I82" s="109"/>
      <c r="J82" s="140">
        <v>0</v>
      </c>
      <c r="K82" s="140">
        <v>0</v>
      </c>
      <c r="L82" s="109"/>
      <c r="M82" s="110"/>
      <c r="N82" s="127"/>
    </row>
    <row r="83" spans="1:14" ht="12.75" customHeight="1" x14ac:dyDescent="0.25">
      <c r="A83" s="128" t="s">
        <v>1123</v>
      </c>
      <c r="B83" s="73"/>
      <c r="C83" s="398"/>
      <c r="D83" s="109"/>
      <c r="E83" s="109"/>
      <c r="F83" s="109"/>
      <c r="G83" s="109"/>
      <c r="H83" s="109"/>
      <c r="I83" s="109"/>
      <c r="J83" s="140">
        <v>0</v>
      </c>
      <c r="K83" s="140">
        <v>0</v>
      </c>
      <c r="L83" s="109"/>
      <c r="M83" s="110"/>
      <c r="N83" s="127"/>
    </row>
    <row r="84" spans="1:14" ht="12.75" customHeight="1" x14ac:dyDescent="0.25">
      <c r="A84" s="128" t="s">
        <v>573</v>
      </c>
      <c r="B84" s="73"/>
      <c r="C84" s="398"/>
      <c r="D84" s="109"/>
      <c r="E84" s="109"/>
      <c r="F84" s="109"/>
      <c r="G84" s="109"/>
      <c r="H84" s="109"/>
      <c r="I84" s="109"/>
      <c r="J84" s="140">
        <v>0</v>
      </c>
      <c r="K84" s="140">
        <v>0</v>
      </c>
      <c r="L84" s="109"/>
      <c r="M84" s="110"/>
      <c r="N84" s="127"/>
    </row>
    <row r="85" spans="1:14" ht="12.75" customHeight="1" x14ac:dyDescent="0.25">
      <c r="A85" s="175" t="s">
        <v>574</v>
      </c>
      <c r="B85" s="88"/>
      <c r="C85" s="314"/>
      <c r="D85" s="315"/>
      <c r="E85" s="315"/>
      <c r="F85" s="315"/>
      <c r="G85" s="315"/>
      <c r="H85" s="315"/>
      <c r="I85" s="315"/>
      <c r="J85" s="90">
        <v>0</v>
      </c>
      <c r="K85" s="90">
        <v>0</v>
      </c>
      <c r="L85" s="315"/>
      <c r="M85" s="316"/>
      <c r="N85" s="127"/>
    </row>
    <row r="86" spans="1:14" ht="12.75" customHeight="1" x14ac:dyDescent="0.25">
      <c r="A86" s="611" t="s">
        <v>549</v>
      </c>
      <c r="B86" s="120"/>
      <c r="C86" s="53"/>
      <c r="D86" s="53"/>
      <c r="E86" s="53"/>
      <c r="F86" s="53"/>
      <c r="G86" s="53"/>
      <c r="H86" s="53"/>
      <c r="I86" s="53"/>
      <c r="J86" s="53"/>
      <c r="K86" s="53"/>
      <c r="L86" s="53"/>
      <c r="M86" s="53"/>
      <c r="N86" s="127"/>
    </row>
    <row r="87" spans="1:14" ht="12.75" customHeight="1" x14ac:dyDescent="0.25">
      <c r="A87" s="876" t="s">
        <v>1355</v>
      </c>
      <c r="B87" s="770"/>
      <c r="C87" s="773"/>
      <c r="D87" s="773"/>
      <c r="E87" s="774"/>
      <c r="F87" s="774"/>
      <c r="G87" s="774"/>
      <c r="H87" s="774"/>
      <c r="I87" s="774"/>
      <c r="J87" s="53"/>
      <c r="K87" s="53"/>
      <c r="L87" s="53"/>
      <c r="M87" s="53"/>
      <c r="N87" s="127"/>
    </row>
    <row r="88" spans="1:14" ht="12.75" customHeight="1" x14ac:dyDescent="0.25">
      <c r="A88" s="99" t="s">
        <v>536</v>
      </c>
      <c r="B88" s="93"/>
      <c r="C88" s="96"/>
      <c r="D88" s="96"/>
      <c r="E88" s="96"/>
      <c r="F88" s="96"/>
      <c r="G88" s="96"/>
      <c r="H88" s="96"/>
      <c r="I88" s="96"/>
      <c r="J88" s="96"/>
      <c r="K88" s="96"/>
      <c r="L88" s="96"/>
      <c r="M88" s="96"/>
      <c r="N88" s="127"/>
    </row>
    <row r="89" spans="1:14" ht="12.75" customHeight="1" x14ac:dyDescent="0.25">
      <c r="A89" s="99" t="s">
        <v>537</v>
      </c>
      <c r="B89" s="93"/>
      <c r="C89" s="96"/>
      <c r="D89" s="96"/>
      <c r="E89" s="96"/>
      <c r="F89" s="96"/>
      <c r="G89" s="96"/>
      <c r="H89" s="96"/>
      <c r="I89" s="96"/>
      <c r="J89" s="96"/>
      <c r="K89" s="96"/>
      <c r="L89" s="96"/>
      <c r="M89" s="96"/>
      <c r="N89" s="127"/>
    </row>
    <row r="90" spans="1:14" ht="12.75" customHeight="1" x14ac:dyDescent="0.25">
      <c r="A90" s="158" t="s">
        <v>538</v>
      </c>
      <c r="B90" s="159"/>
      <c r="C90" s="94"/>
      <c r="D90" s="94"/>
      <c r="E90" s="94"/>
      <c r="F90" s="94"/>
      <c r="G90" s="94"/>
      <c r="H90" s="94"/>
      <c r="I90" s="94"/>
      <c r="J90" s="94"/>
      <c r="K90" s="94"/>
      <c r="L90" s="94"/>
      <c r="M90" s="94"/>
      <c r="N90" s="127"/>
    </row>
    <row r="91" spans="1:14" ht="12.75" customHeight="1" x14ac:dyDescent="0.25">
      <c r="A91" s="158" t="s">
        <v>539</v>
      </c>
      <c r="B91" s="159"/>
      <c r="C91" s="94"/>
      <c r="D91" s="94"/>
      <c r="E91" s="94"/>
      <c r="F91" s="94"/>
      <c r="G91" s="94"/>
      <c r="H91" s="94"/>
      <c r="I91" s="94"/>
      <c r="J91" s="94"/>
      <c r="K91" s="94"/>
      <c r="L91" s="94"/>
      <c r="M91" s="94"/>
      <c r="N91" s="127"/>
    </row>
    <row r="92" spans="1:14" ht="12.75" customHeight="1" x14ac:dyDescent="0.25">
      <c r="A92" s="158" t="s">
        <v>540</v>
      </c>
      <c r="B92" s="159"/>
      <c r="C92" s="94"/>
      <c r="D92" s="94"/>
      <c r="E92" s="94"/>
      <c r="F92" s="94"/>
      <c r="G92" s="94"/>
      <c r="H92" s="94"/>
      <c r="I92" s="94"/>
      <c r="J92" s="94"/>
      <c r="K92" s="94"/>
      <c r="L92" s="94"/>
      <c r="M92" s="94"/>
      <c r="N92" s="127"/>
    </row>
    <row r="93" spans="1:14" ht="12.75" customHeight="1" x14ac:dyDescent="0.25">
      <c r="A93" s="1215" t="s">
        <v>1099</v>
      </c>
      <c r="B93" s="1215"/>
      <c r="C93" s="1215"/>
      <c r="D93" s="1215"/>
      <c r="E93" s="1215"/>
      <c r="F93" s="1215"/>
      <c r="G93" s="1215"/>
      <c r="H93" s="1215"/>
      <c r="I93" s="1215"/>
      <c r="J93" s="1215"/>
      <c r="K93" s="1215"/>
      <c r="L93" s="1215"/>
      <c r="M93" s="1215"/>
      <c r="N93" s="127"/>
    </row>
    <row r="94" spans="1:14" ht="12.75" customHeight="1" x14ac:dyDescent="0.25">
      <c r="A94" s="1215" t="s">
        <v>1105</v>
      </c>
      <c r="B94" s="1215"/>
      <c r="C94" s="1215"/>
      <c r="D94" s="1215"/>
      <c r="E94" s="1215"/>
      <c r="F94" s="1215"/>
      <c r="G94" s="1215"/>
      <c r="H94" s="1215"/>
      <c r="I94" s="1215"/>
      <c r="J94" s="1215"/>
      <c r="K94" s="847"/>
      <c r="L94" s="847"/>
      <c r="M94" s="847"/>
      <c r="N94" s="127"/>
    </row>
    <row r="95" spans="1:14" ht="12.75" customHeight="1" x14ac:dyDescent="0.25">
      <c r="A95" s="1215" t="s">
        <v>1106</v>
      </c>
      <c r="B95" s="1215"/>
      <c r="C95" s="1215"/>
      <c r="D95" s="1215"/>
      <c r="E95" s="1215"/>
      <c r="F95" s="1215"/>
      <c r="G95" s="1215"/>
      <c r="H95" s="1215"/>
      <c r="I95" s="1215"/>
      <c r="J95" s="1215"/>
      <c r="K95" s="847"/>
      <c r="L95" s="847"/>
      <c r="M95" s="847"/>
      <c r="N95" s="127"/>
    </row>
    <row r="96" spans="1:14" ht="12.75" customHeight="1" x14ac:dyDescent="0.25">
      <c r="A96" s="1215" t="s">
        <v>1154</v>
      </c>
      <c r="B96" s="1215"/>
      <c r="C96" s="1215"/>
      <c r="D96" s="1215"/>
      <c r="E96" s="1215"/>
      <c r="F96" s="1215"/>
      <c r="G96" s="1215"/>
      <c r="H96" s="1215"/>
      <c r="I96" s="1215"/>
      <c r="J96" s="1215"/>
      <c r="K96" s="1215"/>
      <c r="L96" s="1215"/>
      <c r="M96" s="1215"/>
      <c r="N96" s="127"/>
    </row>
    <row r="97" spans="1:14" ht="12.75" customHeight="1" x14ac:dyDescent="0.25">
      <c r="A97" s="158" t="s">
        <v>1155</v>
      </c>
      <c r="B97" s="159"/>
      <c r="C97" s="94"/>
      <c r="D97" s="94"/>
      <c r="E97" s="94"/>
      <c r="F97" s="94"/>
      <c r="G97" s="94"/>
      <c r="H97" s="94"/>
      <c r="I97" s="94"/>
      <c r="J97" s="94"/>
      <c r="K97" s="94"/>
      <c r="L97" s="94"/>
      <c r="M97" s="94"/>
      <c r="N97" s="127"/>
    </row>
    <row r="98" spans="1:14" ht="12.75" customHeight="1" x14ac:dyDescent="0.25">
      <c r="A98" s="1215" t="s">
        <v>1156</v>
      </c>
      <c r="B98" s="1215"/>
      <c r="C98" s="1215"/>
      <c r="D98" s="1215"/>
      <c r="E98" s="1215"/>
      <c r="F98" s="1215"/>
      <c r="G98" s="1215"/>
      <c r="H98" s="1215"/>
      <c r="I98" s="1215"/>
      <c r="J98" s="1215"/>
      <c r="K98" s="1215"/>
      <c r="L98" s="1215"/>
      <c r="M98" s="1215"/>
      <c r="N98" s="127"/>
    </row>
    <row r="99" spans="1:14" ht="12.75" customHeight="1" x14ac:dyDescent="0.25">
      <c r="A99" s="158" t="s">
        <v>1157</v>
      </c>
      <c r="B99" s="159"/>
      <c r="C99" s="94"/>
      <c r="D99" s="94"/>
      <c r="E99" s="94"/>
      <c r="F99" s="94"/>
      <c r="G99" s="94"/>
      <c r="H99" s="94"/>
      <c r="I99" s="94"/>
      <c r="J99" s="94"/>
      <c r="K99" s="94"/>
      <c r="L99" s="94"/>
      <c r="M99" s="94"/>
      <c r="N99" s="127"/>
    </row>
    <row r="100" spans="1:14" ht="12.75" customHeight="1" x14ac:dyDescent="0.25">
      <c r="A100" s="1215" t="s">
        <v>1158</v>
      </c>
      <c r="B100" s="1215"/>
      <c r="C100" s="1215"/>
      <c r="D100" s="1215"/>
      <c r="E100" s="1215"/>
      <c r="F100" s="1215"/>
      <c r="G100" s="1215"/>
      <c r="H100" s="1215"/>
      <c r="I100" s="1215"/>
      <c r="J100" s="1215"/>
      <c r="K100" s="1215"/>
      <c r="L100" s="1215"/>
      <c r="M100" s="1215"/>
      <c r="N100" s="127"/>
    </row>
    <row r="101" spans="1:14" ht="12.75" customHeight="1" x14ac:dyDescent="0.25">
      <c r="A101" s="848" t="s">
        <v>1446</v>
      </c>
      <c r="B101" s="802"/>
      <c r="C101" s="802"/>
      <c r="D101" s="802"/>
      <c r="E101" s="802"/>
      <c r="F101" s="802"/>
      <c r="G101" s="802"/>
      <c r="H101" s="802"/>
      <c r="I101" s="802"/>
      <c r="J101" s="802"/>
      <c r="K101" s="802"/>
      <c r="L101" s="802"/>
      <c r="M101" s="802"/>
      <c r="N101" s="127"/>
    </row>
    <row r="102" spans="1:14" ht="12.75" customHeight="1" x14ac:dyDescent="0.25">
      <c r="A102" s="848" t="s">
        <v>1443</v>
      </c>
      <c r="B102" s="802"/>
      <c r="C102" s="802"/>
      <c r="D102" s="802"/>
      <c r="E102" s="802"/>
      <c r="F102" s="802"/>
      <c r="G102" s="802"/>
      <c r="H102" s="802"/>
      <c r="I102" s="802"/>
      <c r="J102" s="802"/>
      <c r="K102" s="802"/>
      <c r="L102" s="802"/>
      <c r="M102" s="802"/>
      <c r="N102" s="127"/>
    </row>
    <row r="103" spans="1:14" ht="12.75" customHeight="1" x14ac:dyDescent="0.25">
      <c r="A103" s="848" t="s">
        <v>1444</v>
      </c>
      <c r="B103" s="802"/>
      <c r="C103" s="802"/>
      <c r="D103" s="802"/>
      <c r="E103" s="802"/>
      <c r="F103" s="802"/>
      <c r="G103" s="802"/>
      <c r="H103" s="802"/>
      <c r="I103" s="802"/>
      <c r="J103" s="802"/>
      <c r="K103" s="802"/>
      <c r="L103" s="802"/>
      <c r="M103" s="802"/>
      <c r="N103" s="127"/>
    </row>
    <row r="104" spans="1:14" ht="12.75" customHeight="1" x14ac:dyDescent="0.25">
      <c r="A104" s="848" t="s">
        <v>1448</v>
      </c>
      <c r="B104" s="802"/>
      <c r="C104" s="802"/>
      <c r="D104" s="802"/>
      <c r="E104" s="802"/>
      <c r="F104" s="802"/>
      <c r="G104" s="802"/>
      <c r="H104" s="802"/>
      <c r="I104" s="802"/>
      <c r="J104" s="802"/>
      <c r="K104" s="802"/>
      <c r="L104" s="802"/>
      <c r="M104" s="802"/>
      <c r="N104" s="127"/>
    </row>
    <row r="105" spans="1:14" ht="11.25" customHeight="1" x14ac:dyDescent="0.25">
      <c r="A105" s="347"/>
      <c r="B105" s="801"/>
      <c r="C105" s="564"/>
      <c r="D105" s="564"/>
      <c r="E105" s="564"/>
      <c r="F105" s="564"/>
      <c r="G105" s="564"/>
      <c r="H105" s="564"/>
      <c r="I105" s="564"/>
      <c r="J105" s="564"/>
      <c r="K105" s="564"/>
      <c r="L105" s="564"/>
      <c r="M105" s="564"/>
      <c r="N105" s="127"/>
    </row>
    <row r="106" spans="1:14" ht="11.25" customHeight="1" x14ac:dyDescent="0.25">
      <c r="A106" s="48"/>
      <c r="B106" s="120"/>
      <c r="C106" s="53"/>
      <c r="D106" s="53"/>
      <c r="E106" s="53"/>
      <c r="F106" s="53"/>
      <c r="G106" s="53"/>
      <c r="H106" s="53"/>
      <c r="I106" s="53"/>
      <c r="J106" s="53"/>
      <c r="K106" s="53"/>
      <c r="L106" s="53"/>
      <c r="M106" s="53"/>
      <c r="N106" s="127"/>
    </row>
    <row r="107" spans="1:14" ht="11.25" customHeight="1" x14ac:dyDescent="0.25">
      <c r="A107" s="803" t="s">
        <v>720</v>
      </c>
      <c r="B107" s="159"/>
      <c r="C107" s="804">
        <v>0</v>
      </c>
      <c r="D107" s="804">
        <v>0</v>
      </c>
      <c r="E107" s="804">
        <v>0</v>
      </c>
      <c r="F107" s="804">
        <v>0</v>
      </c>
      <c r="G107" s="804">
        <v>0</v>
      </c>
      <c r="H107" s="804">
        <v>0</v>
      </c>
      <c r="I107" s="804">
        <v>0</v>
      </c>
      <c r="J107" s="804">
        <v>0</v>
      </c>
      <c r="K107" s="804">
        <v>0</v>
      </c>
      <c r="L107" s="804">
        <v>-0.48599999997531995</v>
      </c>
      <c r="M107" s="804">
        <v>-0.36024399998132139</v>
      </c>
      <c r="N107" s="127"/>
    </row>
    <row r="108" spans="1:14" ht="11.25" customHeight="1" x14ac:dyDescent="0.25">
      <c r="N108" s="127"/>
    </row>
    <row r="109" spans="1:14" ht="11.25" customHeight="1" x14ac:dyDescent="0.25"/>
    <row r="110" spans="1:14" ht="11.25" customHeight="1" x14ac:dyDescent="0.25"/>
    <row r="111" spans="1:14" ht="11.25" customHeight="1" x14ac:dyDescent="0.25"/>
    <row r="112" spans="1:14" ht="11.25" customHeight="1" x14ac:dyDescent="0.25"/>
    <row r="113" ht="11.25" customHeight="1" x14ac:dyDescent="0.25"/>
    <row r="114" ht="11.25" customHeight="1" x14ac:dyDescent="0.25"/>
    <row r="115" ht="11.25" customHeight="1" x14ac:dyDescent="0.25"/>
    <row r="116" ht="11.25" customHeight="1" x14ac:dyDescent="0.25"/>
    <row r="117" ht="11.25" customHeight="1" x14ac:dyDescent="0.25"/>
    <row r="118" ht="11.25" customHeight="1" x14ac:dyDescent="0.25"/>
    <row r="119" ht="11.25" customHeight="1" x14ac:dyDescent="0.25"/>
    <row r="120" ht="11.25" customHeight="1" x14ac:dyDescent="0.25"/>
    <row r="121" ht="11.25" customHeight="1" x14ac:dyDescent="0.25"/>
    <row r="122" ht="11.25" customHeight="1" x14ac:dyDescent="0.25"/>
    <row r="123" ht="11.25" customHeight="1" x14ac:dyDescent="0.25"/>
    <row r="124" ht="11.25" customHeight="1" x14ac:dyDescent="0.25"/>
    <row r="125" ht="11.25" customHeight="1" x14ac:dyDescent="0.25"/>
    <row r="126" ht="11.25" customHeight="1" x14ac:dyDescent="0.25"/>
    <row r="127" ht="11.25" customHeight="1" x14ac:dyDescent="0.25"/>
    <row r="128" ht="11.25" customHeight="1" x14ac:dyDescent="0.25"/>
    <row r="129" ht="11.25" customHeight="1" x14ac:dyDescent="0.25"/>
    <row r="130" ht="11.25" customHeight="1" x14ac:dyDescent="0.25"/>
    <row r="131" ht="11.25" customHeight="1" x14ac:dyDescent="0.25"/>
    <row r="132" ht="11.25" customHeight="1" x14ac:dyDescent="0.25"/>
    <row r="133" ht="11.25" customHeight="1" x14ac:dyDescent="0.25"/>
    <row r="134" ht="11.25" customHeight="1" x14ac:dyDescent="0.25"/>
    <row r="135" ht="11.25" customHeight="1" x14ac:dyDescent="0.25"/>
    <row r="136" ht="11.25" customHeight="1" x14ac:dyDescent="0.25"/>
    <row r="137" ht="11.25" customHeight="1" x14ac:dyDescent="0.25"/>
    <row r="138" ht="11.25" customHeight="1" x14ac:dyDescent="0.25"/>
    <row r="139" ht="11.25" customHeight="1" x14ac:dyDescent="0.25"/>
    <row r="140" ht="11.25" customHeight="1" x14ac:dyDescent="0.25"/>
    <row r="141" ht="11.25" customHeight="1" x14ac:dyDescent="0.25"/>
    <row r="142" ht="11.25" customHeight="1" x14ac:dyDescent="0.25"/>
  </sheetData>
  <sheetProtection sheet="1" objects="1" scenarios="1"/>
  <mergeCells count="9">
    <mergeCell ref="A96:M96"/>
    <mergeCell ref="A98:M98"/>
    <mergeCell ref="A100:M100"/>
    <mergeCell ref="A2:A4"/>
    <mergeCell ref="B2:B4"/>
    <mergeCell ref="C2:K2"/>
    <mergeCell ref="A93:M93"/>
    <mergeCell ref="A94:J94"/>
    <mergeCell ref="A95:J95"/>
  </mergeCells>
  <pageMargins left="0.75" right="0.75" top="1" bottom="1" header="0.5" footer="0.5"/>
  <headerFooter alignWithMargins="0"/>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42"/>
    <pageSetUpPr fitToPage="1"/>
  </sheetPr>
  <dimension ref="A1:N76"/>
  <sheetViews>
    <sheetView showGridLines="0" workbookViewId="0">
      <pane xSplit="2" ySplit="4" topLeftCell="D5" activePane="bottomRight" state="frozen"/>
      <selection activeCell="M17" sqref="M17:M63"/>
      <selection pane="topRight" activeCell="M17" sqref="M17:M63"/>
      <selection pane="bottomLeft" activeCell="M17" sqref="M17:M63"/>
      <selection pane="bottomRight" activeCell="J16" sqref="J16"/>
    </sheetView>
  </sheetViews>
  <sheetFormatPr defaultRowHeight="12.75" x14ac:dyDescent="0.25"/>
  <cols>
    <col min="1" max="1" width="26.42578125" style="5" customWidth="1"/>
    <col min="2" max="2" width="23.5703125" style="5" customWidth="1"/>
    <col min="3" max="3" width="6.5703125" style="5" customWidth="1"/>
    <col min="4" max="4" width="4.42578125" style="58" customWidth="1"/>
    <col min="5" max="5" width="13.7109375" style="58" customWidth="1"/>
    <col min="6" max="8" width="26.42578125" style="5" customWidth="1"/>
    <col min="9" max="14" width="9.28515625" style="5" customWidth="1"/>
    <col min="15" max="15" width="7.42578125" style="5" bestFit="1" customWidth="1"/>
    <col min="16" max="16" width="9.85546875" style="5" customWidth="1"/>
    <col min="17" max="17" width="9.5703125" style="5" customWidth="1"/>
    <col min="18" max="18" width="9.85546875" style="5" customWidth="1"/>
    <col min="19" max="21" width="9.5703125" style="5" customWidth="1"/>
    <col min="22" max="22" width="9.85546875" style="5" customWidth="1"/>
    <col min="23" max="25" width="9.5703125" style="5" customWidth="1"/>
    <col min="26" max="27" width="9.85546875" style="5" customWidth="1"/>
    <col min="28" max="16384" width="9.140625" style="5"/>
  </cols>
  <sheetData>
    <row r="1" spans="1:14" ht="13.5" customHeight="1" x14ac:dyDescent="0.25">
      <c r="A1" s="612" t="str">
        <f>muni&amp;" - "&amp;ADJB19&amp;" - "&amp;Date</f>
        <v>Choose name from list - Supporting Table SB19 List of capital programmes and projects affected by Adjustments Budget - 23/01/2014</v>
      </c>
      <c r="B1" s="612"/>
      <c r="C1" s="612"/>
      <c r="D1" s="613"/>
      <c r="E1" s="613"/>
      <c r="F1" s="612"/>
      <c r="G1" s="612"/>
      <c r="H1" s="612"/>
      <c r="I1" s="612"/>
      <c r="J1" s="612"/>
      <c r="K1" s="612"/>
      <c r="L1" s="612"/>
      <c r="M1" s="612"/>
      <c r="N1" s="612"/>
    </row>
    <row r="2" spans="1:14" ht="38.25" customHeight="1" x14ac:dyDescent="0.25">
      <c r="A2" s="1256" t="s">
        <v>541</v>
      </c>
      <c r="B2" s="1258" t="s">
        <v>542</v>
      </c>
      <c r="C2" s="1258" t="s">
        <v>543</v>
      </c>
      <c r="D2" s="1072" t="s">
        <v>1568</v>
      </c>
      <c r="E2" s="1051" t="s">
        <v>1564</v>
      </c>
      <c r="F2" s="1051" t="s">
        <v>1552</v>
      </c>
      <c r="G2" s="1074" t="s">
        <v>1576</v>
      </c>
      <c r="H2" s="1076" t="s">
        <v>1563</v>
      </c>
      <c r="I2" s="1210" t="str">
        <f>Head3a</f>
        <v>Medium Term Revenue and Expenditure Framework</v>
      </c>
      <c r="J2" s="1211"/>
      <c r="K2" s="1211"/>
      <c r="L2" s="1211"/>
      <c r="M2" s="1211"/>
      <c r="N2" s="1253"/>
    </row>
    <row r="3" spans="1:14" x14ac:dyDescent="0.25">
      <c r="A3" s="1257"/>
      <c r="B3" s="1259"/>
      <c r="C3" s="1259" t="s">
        <v>544</v>
      </c>
      <c r="D3" s="1073"/>
      <c r="F3" s="1073"/>
      <c r="G3" s="1075"/>
      <c r="H3" s="473"/>
      <c r="I3" s="1254" t="str">
        <f>Head9</f>
        <v>Budget Year 2013/14</v>
      </c>
      <c r="J3" s="1255"/>
      <c r="K3" s="1254" t="str">
        <f>Head10</f>
        <v>Budget Year +1 2014/15</v>
      </c>
      <c r="L3" s="1255"/>
      <c r="M3" s="1254" t="str">
        <f>Head11</f>
        <v>Budget Year +2 2015/16</v>
      </c>
      <c r="N3" s="1255"/>
    </row>
    <row r="4" spans="1:14" ht="25.5" x14ac:dyDescent="0.25">
      <c r="A4" s="18" t="s">
        <v>545</v>
      </c>
      <c r="B4" s="1260"/>
      <c r="C4" s="1260" t="s">
        <v>546</v>
      </c>
      <c r="D4" s="1052">
        <v>3</v>
      </c>
      <c r="E4" s="1052">
        <v>6</v>
      </c>
      <c r="F4" s="1052">
        <v>4</v>
      </c>
      <c r="G4" s="1083">
        <v>4</v>
      </c>
      <c r="H4" s="1077">
        <v>5</v>
      </c>
      <c r="I4" s="614" t="str">
        <f>Head6</f>
        <v>Original Budget</v>
      </c>
      <c r="J4" s="615" t="str">
        <f>Head7</f>
        <v>Adjusted Budget</v>
      </c>
      <c r="K4" s="614" t="str">
        <f>Head6</f>
        <v>Original Budget</v>
      </c>
      <c r="L4" s="615" t="str">
        <f>Head7</f>
        <v>Adjusted Budget</v>
      </c>
      <c r="M4" s="614" t="str">
        <f>Head6</f>
        <v>Original Budget</v>
      </c>
      <c r="N4" s="616" t="str">
        <f>Head7</f>
        <v>Adjusted Budget</v>
      </c>
    </row>
    <row r="5" spans="1:14" ht="11.25" customHeight="1" x14ac:dyDescent="0.25">
      <c r="A5" s="617" t="s">
        <v>547</v>
      </c>
      <c r="B5" s="618"/>
      <c r="C5" s="619"/>
      <c r="D5" s="619"/>
      <c r="E5" s="619"/>
      <c r="F5" s="620"/>
      <c r="G5" s="1070"/>
      <c r="H5" s="1078"/>
      <c r="I5" s="621"/>
      <c r="J5" s="622"/>
      <c r="K5" s="621"/>
      <c r="L5" s="623"/>
      <c r="M5" s="624"/>
      <c r="N5" s="623"/>
    </row>
    <row r="6" spans="1:14" ht="11.25" customHeight="1" x14ac:dyDescent="0.25">
      <c r="A6" s="627" t="s">
        <v>2475</v>
      </c>
      <c r="B6" s="628" t="s">
        <v>2478</v>
      </c>
      <c r="C6" s="629" t="s">
        <v>2479</v>
      </c>
      <c r="D6" s="629" t="s">
        <v>2479</v>
      </c>
      <c r="E6" s="626" t="s">
        <v>261</v>
      </c>
      <c r="F6" s="1094" t="s">
        <v>1556</v>
      </c>
      <c r="G6" s="1095" t="s">
        <v>525</v>
      </c>
      <c r="H6" s="1079" t="s">
        <v>2479</v>
      </c>
      <c r="I6" s="398">
        <v>50000</v>
      </c>
      <c r="J6" s="397">
        <v>50000</v>
      </c>
      <c r="K6" s="398">
        <v>0</v>
      </c>
      <c r="L6" s="110">
        <v>0</v>
      </c>
      <c r="M6" s="129">
        <v>0</v>
      </c>
      <c r="N6" s="110">
        <v>0</v>
      </c>
    </row>
    <row r="7" spans="1:14" ht="11.25" customHeight="1" x14ac:dyDescent="0.25">
      <c r="A7" s="627" t="s">
        <v>2476</v>
      </c>
      <c r="B7" s="628" t="s">
        <v>522</v>
      </c>
      <c r="C7" s="629" t="s">
        <v>2479</v>
      </c>
      <c r="D7" s="629" t="s">
        <v>2479</v>
      </c>
      <c r="E7" s="626" t="s">
        <v>261</v>
      </c>
      <c r="F7" s="1094" t="s">
        <v>1556</v>
      </c>
      <c r="G7" s="1095" t="s">
        <v>522</v>
      </c>
      <c r="H7" s="1079"/>
      <c r="I7" s="398">
        <v>280000</v>
      </c>
      <c r="J7" s="397">
        <v>280000</v>
      </c>
      <c r="K7" s="398">
        <v>0</v>
      </c>
      <c r="L7" s="110">
        <v>0</v>
      </c>
      <c r="M7" s="129">
        <v>0</v>
      </c>
      <c r="N7" s="110">
        <v>0</v>
      </c>
    </row>
    <row r="8" spans="1:14" ht="11.25" customHeight="1" x14ac:dyDescent="0.25">
      <c r="A8" s="627"/>
      <c r="B8" s="628"/>
      <c r="C8" s="629"/>
      <c r="D8" s="629"/>
      <c r="E8" s="626"/>
      <c r="F8" s="1094"/>
      <c r="G8" s="1095"/>
      <c r="H8" s="1079"/>
      <c r="I8" s="398"/>
      <c r="J8" s="397"/>
      <c r="K8" s="398"/>
      <c r="L8" s="110"/>
      <c r="M8" s="129"/>
      <c r="N8" s="110"/>
    </row>
    <row r="9" spans="1:14" ht="11.25" customHeight="1" x14ac:dyDescent="0.25">
      <c r="A9" s="627"/>
      <c r="B9" s="628"/>
      <c r="C9" s="629"/>
      <c r="D9" s="629"/>
      <c r="E9" s="626"/>
      <c r="F9" s="1094"/>
      <c r="G9" s="1095"/>
      <c r="H9" s="1079"/>
      <c r="I9" s="398"/>
      <c r="J9" s="397"/>
      <c r="K9" s="398"/>
      <c r="L9" s="110"/>
      <c r="M9" s="129"/>
      <c r="N9" s="110"/>
    </row>
    <row r="10" spans="1:14" ht="11.25" customHeight="1" x14ac:dyDescent="0.25">
      <c r="A10" s="630"/>
      <c r="B10" s="631"/>
      <c r="C10" s="632"/>
      <c r="D10" s="632"/>
      <c r="E10" s="1096"/>
      <c r="F10" s="1097"/>
      <c r="G10" s="1100"/>
      <c r="H10" s="1080"/>
      <c r="I10" s="500"/>
      <c r="J10" s="633"/>
      <c r="K10" s="500"/>
      <c r="L10" s="112"/>
      <c r="M10" s="142"/>
      <c r="N10" s="112"/>
    </row>
    <row r="11" spans="1:14" ht="11.25" customHeight="1" x14ac:dyDescent="0.25">
      <c r="A11" s="634" t="s">
        <v>548</v>
      </c>
      <c r="B11" s="635"/>
      <c r="C11" s="636"/>
      <c r="D11" s="636"/>
      <c r="E11" s="636"/>
      <c r="F11" s="635"/>
      <c r="G11" s="1071"/>
      <c r="H11" s="1081"/>
      <c r="I11" s="637"/>
      <c r="J11" s="474"/>
      <c r="K11" s="637"/>
      <c r="L11" s="235"/>
      <c r="M11" s="126"/>
      <c r="N11" s="235"/>
    </row>
    <row r="12" spans="1:14" ht="11.25" customHeight="1" x14ac:dyDescent="0.25">
      <c r="A12" s="1151" t="s">
        <v>2477</v>
      </c>
      <c r="B12" s="628"/>
      <c r="C12" s="629"/>
      <c r="D12" s="629"/>
      <c r="E12" s="626"/>
      <c r="F12" s="1094"/>
      <c r="G12" s="1095"/>
      <c r="H12" s="1079"/>
      <c r="I12" s="398"/>
      <c r="J12" s="397"/>
      <c r="K12" s="398"/>
      <c r="L12" s="110"/>
      <c r="M12" s="129"/>
      <c r="N12" s="110"/>
    </row>
    <row r="13" spans="1:14" ht="11.25" customHeight="1" x14ac:dyDescent="0.25">
      <c r="A13" s="638"/>
      <c r="B13" s="628"/>
      <c r="C13" s="629"/>
      <c r="D13" s="629"/>
      <c r="E13" s="626"/>
      <c r="F13" s="1094"/>
      <c r="G13" s="1095"/>
      <c r="H13" s="1079"/>
      <c r="I13" s="398"/>
      <c r="J13" s="397"/>
      <c r="K13" s="398"/>
      <c r="L13" s="110"/>
      <c r="M13" s="129"/>
      <c r="N13" s="110"/>
    </row>
    <row r="14" spans="1:14" ht="11.25" customHeight="1" x14ac:dyDescent="0.25">
      <c r="A14" s="834"/>
      <c r="B14" s="628"/>
      <c r="C14" s="629"/>
      <c r="D14" s="629"/>
      <c r="E14" s="626"/>
      <c r="F14" s="1094"/>
      <c r="G14" s="1095"/>
      <c r="H14" s="1079"/>
      <c r="I14" s="398"/>
      <c r="J14" s="397"/>
      <c r="K14" s="398"/>
      <c r="L14" s="110"/>
      <c r="M14" s="129"/>
      <c r="N14" s="110"/>
    </row>
    <row r="15" spans="1:14" ht="11.25" customHeight="1" x14ac:dyDescent="0.25">
      <c r="A15" s="625"/>
      <c r="B15" s="628"/>
      <c r="C15" s="629"/>
      <c r="D15" s="629"/>
      <c r="E15" s="626"/>
      <c r="F15" s="1094"/>
      <c r="G15" s="1095"/>
      <c r="H15" s="1079"/>
      <c r="I15" s="398"/>
      <c r="J15" s="397"/>
      <c r="K15" s="398"/>
      <c r="L15" s="110"/>
      <c r="M15" s="129"/>
      <c r="N15" s="110"/>
    </row>
    <row r="16" spans="1:14" ht="11.25" customHeight="1" x14ac:dyDescent="0.25">
      <c r="A16" s="638"/>
      <c r="B16" s="628"/>
      <c r="C16" s="629"/>
      <c r="D16" s="629"/>
      <c r="E16" s="626"/>
      <c r="F16" s="1094"/>
      <c r="G16" s="1095"/>
      <c r="H16" s="1079"/>
      <c r="I16" s="398"/>
      <c r="J16" s="397"/>
      <c r="K16" s="398"/>
      <c r="L16" s="110"/>
      <c r="M16" s="129"/>
      <c r="N16" s="110"/>
    </row>
    <row r="17" spans="1:14" ht="11.25" customHeight="1" x14ac:dyDescent="0.25">
      <c r="A17" s="627"/>
      <c r="B17" s="628"/>
      <c r="C17" s="629"/>
      <c r="D17" s="629"/>
      <c r="E17" s="626"/>
      <c r="F17" s="1094"/>
      <c r="G17" s="1095"/>
      <c r="H17" s="1079"/>
      <c r="I17" s="398"/>
      <c r="J17" s="397"/>
      <c r="K17" s="398"/>
      <c r="L17" s="110"/>
      <c r="M17" s="129"/>
      <c r="N17" s="110"/>
    </row>
    <row r="18" spans="1:14" ht="11.25" customHeight="1" x14ac:dyDescent="0.25">
      <c r="A18" s="627"/>
      <c r="B18" s="628"/>
      <c r="C18" s="629"/>
      <c r="D18" s="629"/>
      <c r="E18" s="626"/>
      <c r="F18" s="1094"/>
      <c r="G18" s="1095"/>
      <c r="H18" s="1079"/>
      <c r="I18" s="398"/>
      <c r="J18" s="397"/>
      <c r="K18" s="398"/>
      <c r="L18" s="110"/>
      <c r="M18" s="129"/>
      <c r="N18" s="110"/>
    </row>
    <row r="19" spans="1:14" ht="11.25" customHeight="1" x14ac:dyDescent="0.25">
      <c r="A19" s="639"/>
      <c r="B19" s="640"/>
      <c r="C19" s="641"/>
      <c r="D19" s="641"/>
      <c r="E19" s="1098"/>
      <c r="F19" s="1099"/>
      <c r="G19" s="1101"/>
      <c r="H19" s="1082"/>
      <c r="I19" s="314"/>
      <c r="J19" s="642"/>
      <c r="K19" s="314"/>
      <c r="L19" s="316"/>
      <c r="M19" s="322"/>
      <c r="N19" s="316"/>
    </row>
    <row r="20" spans="1:14" ht="11.25" customHeight="1" x14ac:dyDescent="0.25">
      <c r="A20" s="643" t="s">
        <v>549</v>
      </c>
      <c r="F20" s="48"/>
      <c r="G20" s="48"/>
      <c r="H20" s="48"/>
    </row>
    <row r="21" spans="1:14" ht="11.25" customHeight="1" x14ac:dyDescent="0.25">
      <c r="A21" s="644" t="s">
        <v>550</v>
      </c>
    </row>
    <row r="22" spans="1:14" ht="11.25" customHeight="1" x14ac:dyDescent="0.25">
      <c r="A22" s="644" t="s">
        <v>551</v>
      </c>
    </row>
    <row r="23" spans="1:14" ht="11.25" customHeight="1" x14ac:dyDescent="0.25">
      <c r="A23" s="644" t="s">
        <v>552</v>
      </c>
    </row>
    <row r="24" spans="1:14" ht="11.25" customHeight="1" x14ac:dyDescent="0.25">
      <c r="A24" s="644" t="s">
        <v>1567</v>
      </c>
    </row>
    <row r="25" spans="1:14" ht="11.25" customHeight="1" x14ac:dyDescent="0.25">
      <c r="A25" s="5" t="s">
        <v>1565</v>
      </c>
    </row>
    <row r="26" spans="1:14" ht="11.25" customHeight="1" x14ac:dyDescent="0.25">
      <c r="A26" s="5" t="s">
        <v>1566</v>
      </c>
    </row>
    <row r="27" spans="1:14" ht="11.25" customHeight="1" x14ac:dyDescent="0.25"/>
    <row r="28" spans="1:14" ht="11.25" customHeight="1" x14ac:dyDescent="0.25"/>
    <row r="29" spans="1:14" ht="11.25" customHeight="1" x14ac:dyDescent="0.25"/>
    <row r="30" spans="1:14" ht="11.25" customHeight="1" x14ac:dyDescent="0.25"/>
    <row r="31" spans="1:14" ht="11.25" customHeight="1" x14ac:dyDescent="0.25"/>
    <row r="32" spans="1:14" ht="11.25" customHeight="1" x14ac:dyDescent="0.25"/>
    <row r="33" ht="11.25" customHeight="1" x14ac:dyDescent="0.25"/>
    <row r="34" ht="11.25" customHeight="1" x14ac:dyDescent="0.25"/>
    <row r="37" ht="11.25" customHeight="1" x14ac:dyDescent="0.25"/>
    <row r="40" ht="11.25" customHeight="1" x14ac:dyDescent="0.25"/>
    <row r="41" ht="11.25" customHeight="1" x14ac:dyDescent="0.25"/>
    <row r="42" ht="11.25" customHeight="1" x14ac:dyDescent="0.25"/>
    <row r="43" ht="11.25" customHeight="1" x14ac:dyDescent="0.25"/>
    <row r="44" ht="11.25" customHeight="1" x14ac:dyDescent="0.25"/>
    <row r="45" ht="11.25" customHeight="1" x14ac:dyDescent="0.25"/>
    <row r="46" ht="11.25" customHeight="1" x14ac:dyDescent="0.25"/>
    <row r="47" ht="11.25" customHeight="1" x14ac:dyDescent="0.25"/>
    <row r="48" ht="11.25" customHeight="1" x14ac:dyDescent="0.25"/>
    <row r="49" spans="2:2" ht="11.25" customHeight="1" x14ac:dyDescent="0.25"/>
    <row r="50" spans="2:2" ht="11.25" customHeight="1" x14ac:dyDescent="0.25"/>
    <row r="51" spans="2:2" ht="11.25" customHeight="1" x14ac:dyDescent="0.25"/>
    <row r="52" spans="2:2" ht="11.25" customHeight="1" x14ac:dyDescent="0.25">
      <c r="B52" s="127"/>
    </row>
    <row r="53" spans="2:2" ht="11.25" customHeight="1" x14ac:dyDescent="0.25"/>
    <row r="54" spans="2:2" ht="11.25" customHeight="1" x14ac:dyDescent="0.25"/>
    <row r="55" spans="2:2" ht="11.25" customHeight="1" x14ac:dyDescent="0.25"/>
    <row r="56" spans="2:2" ht="11.25" customHeight="1" x14ac:dyDescent="0.25"/>
    <row r="57" spans="2:2" ht="11.25" customHeight="1" x14ac:dyDescent="0.25"/>
    <row r="58" spans="2:2" ht="11.25" customHeight="1" x14ac:dyDescent="0.25"/>
    <row r="59" spans="2:2" ht="11.25" customHeight="1" x14ac:dyDescent="0.25"/>
    <row r="60" spans="2:2" ht="11.25" customHeight="1" x14ac:dyDescent="0.25"/>
    <row r="61" spans="2:2" ht="11.25" customHeight="1" x14ac:dyDescent="0.25"/>
    <row r="62" spans="2:2" ht="11.25" customHeight="1" x14ac:dyDescent="0.25"/>
    <row r="63" spans="2:2" ht="11.25" customHeight="1" x14ac:dyDescent="0.25"/>
    <row r="64" spans="2:2" ht="11.25" customHeight="1" x14ac:dyDescent="0.25"/>
    <row r="65" ht="11.25" customHeight="1" x14ac:dyDescent="0.25"/>
    <row r="66" ht="11.25" customHeight="1" x14ac:dyDescent="0.25"/>
    <row r="67" ht="11.25" customHeight="1" x14ac:dyDescent="0.25"/>
    <row r="68" ht="11.25" customHeight="1" x14ac:dyDescent="0.25"/>
    <row r="69" ht="11.25" customHeight="1" x14ac:dyDescent="0.25"/>
    <row r="70" ht="11.25" customHeight="1" x14ac:dyDescent="0.25"/>
    <row r="71" ht="11.25" customHeight="1" x14ac:dyDescent="0.25"/>
    <row r="72" ht="11.25" customHeight="1" x14ac:dyDescent="0.25"/>
    <row r="73" ht="11.25" customHeight="1" x14ac:dyDescent="0.25"/>
    <row r="74" ht="11.25" customHeight="1" x14ac:dyDescent="0.25"/>
    <row r="75" ht="11.25" customHeight="1" x14ac:dyDescent="0.25"/>
    <row r="76" ht="11.25" customHeight="1" x14ac:dyDescent="0.25"/>
  </sheetData>
  <sheetProtection sheet="1" objects="1" scenarios="1"/>
  <dataConsolidate/>
  <mergeCells count="7">
    <mergeCell ref="I2:N2"/>
    <mergeCell ref="I3:J3"/>
    <mergeCell ref="K3:L3"/>
    <mergeCell ref="M3:N3"/>
    <mergeCell ref="A2:A3"/>
    <mergeCell ref="B2:B4"/>
    <mergeCell ref="C2:C4"/>
  </mergeCells>
  <phoneticPr fontId="3" type="noConversion"/>
  <dataValidations count="3">
    <dataValidation type="list" allowBlank="1" showInputMessage="1" showErrorMessage="1" promptTitle="Y/N" prompt="Please select" sqref="E12:E19 E6:E10">
      <formula1>Y_N</formula1>
    </dataValidation>
    <dataValidation type="list" allowBlank="1" showInputMessage="1" showErrorMessage="1" promptTitle="Asset Class" prompt="Please select" sqref="F12:F19 F6:F10">
      <formula1>Asset_Class</formula1>
    </dataValidation>
    <dataValidation type="list" allowBlank="1" showInputMessage="1" showErrorMessage="1" promptTitle="Asset Sub-Class" prompt="Please select" sqref="G12:G19 G6:G10">
      <formula1>Asset_sub_class</formula1>
    </dataValidation>
  </dataValidations>
  <printOptions horizontalCentered="1"/>
  <pageMargins left="0.35433070866141736" right="0.15748031496062992" top="0.78740157480314965" bottom="0.59055118110236227" header="0.51181102362204722" footer="0.51181102362204722"/>
  <pageSetup paperSize="9" scale="85" orientation="landscape" r:id="rId1"/>
  <headerFooter alignWithMargins="0"/>
  <legacy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7">
    <tabColor indexed="42"/>
    <pageSetUpPr fitToPage="1"/>
  </sheetPr>
  <dimension ref="A1:M88"/>
  <sheetViews>
    <sheetView showGridLines="0" workbookViewId="0">
      <pane xSplit="2" ySplit="5" topLeftCell="C18" activePane="bottomRight" state="frozen"/>
      <selection activeCell="M17" sqref="M17:M63"/>
      <selection pane="topRight" activeCell="M17" sqref="M17:M63"/>
      <selection pane="bottomLeft" activeCell="M17" sqref="M17:M63"/>
      <selection pane="bottomRight" activeCell="I41" sqref="I41"/>
    </sheetView>
  </sheetViews>
  <sheetFormatPr defaultRowHeight="12.75" x14ac:dyDescent="0.25"/>
  <cols>
    <col min="1" max="1" width="35.7109375" style="5" customWidth="1"/>
    <col min="2" max="2" width="3.140625" style="58" customWidth="1"/>
    <col min="3" max="13" width="8.7109375" style="5" customWidth="1"/>
    <col min="14" max="14" width="9.85546875" style="5" customWidth="1"/>
    <col min="15"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3" ht="13.5" x14ac:dyDescent="0.25">
      <c r="A1" s="1261" t="str">
        <f>muni&amp;" - "&amp;ADJB20&amp;" - "&amp;Date</f>
        <v>Choose name from list - Supporting Table SB20 Not required - 23/01/2014</v>
      </c>
      <c r="B1" s="1261"/>
      <c r="C1" s="1261"/>
      <c r="D1" s="1261"/>
      <c r="E1" s="1261"/>
      <c r="F1" s="1261"/>
      <c r="G1" s="1261"/>
      <c r="H1" s="1261"/>
      <c r="I1" s="1261"/>
      <c r="J1" s="1261"/>
      <c r="K1" s="1261"/>
      <c r="L1" s="1261"/>
      <c r="M1" s="1261"/>
    </row>
    <row r="2" spans="1:13" ht="38.25" x14ac:dyDescent="0.25">
      <c r="A2" s="1213" t="str">
        <f>desc</f>
        <v>Description</v>
      </c>
      <c r="B2" s="1213" t="str">
        <f>head27</f>
        <v>Ref</v>
      </c>
      <c r="C2" s="1210" t="str">
        <f>Head2</f>
        <v>Budget Year 2013/14</v>
      </c>
      <c r="D2" s="1211"/>
      <c r="E2" s="1211"/>
      <c r="F2" s="1211"/>
      <c r="G2" s="1211"/>
      <c r="H2" s="1211"/>
      <c r="I2" s="1211"/>
      <c r="J2" s="1211"/>
      <c r="K2" s="1211"/>
      <c r="L2" s="103" t="str">
        <f>Head10</f>
        <v>Budget Year +1 2014/15</v>
      </c>
      <c r="M2" s="61" t="str">
        <f>Head11</f>
        <v>Budget Year +2 2015/16</v>
      </c>
    </row>
    <row r="3" spans="1:13" ht="25.5" x14ac:dyDescent="0.25">
      <c r="A3" s="1214"/>
      <c r="B3" s="1214"/>
      <c r="C3" s="9"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2" t="str">
        <f>Head56</f>
        <v>Total Adjusts.</v>
      </c>
      <c r="K3" s="12" t="str">
        <f>Head7</f>
        <v>Adjusted Budget</v>
      </c>
      <c r="L3" s="645" t="str">
        <f>Head7</f>
        <v>Adjusted Budget</v>
      </c>
      <c r="M3" s="646" t="str">
        <f>Head7</f>
        <v>Adjusted Budget</v>
      </c>
    </row>
    <row r="4" spans="1:13" x14ac:dyDescent="0.25">
      <c r="A4" s="1214"/>
      <c r="B4" s="1214"/>
      <c r="C4" s="14"/>
      <c r="D4" s="15">
        <v>3</v>
      </c>
      <c r="E4" s="15">
        <v>4</v>
      </c>
      <c r="F4" s="15">
        <v>5</v>
      </c>
      <c r="G4" s="15">
        <v>6</v>
      </c>
      <c r="H4" s="15">
        <v>8</v>
      </c>
      <c r="I4" s="15">
        <v>9</v>
      </c>
      <c r="J4" s="16">
        <v>10</v>
      </c>
      <c r="K4" s="16">
        <v>11</v>
      </c>
      <c r="L4" s="16"/>
      <c r="M4" s="17"/>
    </row>
    <row r="5" spans="1:13" x14ac:dyDescent="0.25">
      <c r="A5" s="66" t="s">
        <v>637</v>
      </c>
      <c r="B5" s="153"/>
      <c r="C5" s="493" t="s">
        <v>577</v>
      </c>
      <c r="D5" s="68" t="s">
        <v>578</v>
      </c>
      <c r="E5" s="68" t="s">
        <v>579</v>
      </c>
      <c r="F5" s="69" t="s">
        <v>580</v>
      </c>
      <c r="G5" s="69" t="s">
        <v>581</v>
      </c>
      <c r="H5" s="69" t="s">
        <v>582</v>
      </c>
      <c r="I5" s="70" t="s">
        <v>583</v>
      </c>
      <c r="J5" s="523" t="s">
        <v>584</v>
      </c>
      <c r="K5" s="523" t="s">
        <v>585</v>
      </c>
      <c r="L5" s="523"/>
      <c r="M5" s="71"/>
    </row>
    <row r="6" spans="1:13" ht="12.75" customHeight="1" x14ac:dyDescent="0.25">
      <c r="A6" s="125" t="s">
        <v>553</v>
      </c>
      <c r="B6" s="73"/>
      <c r="C6" s="74"/>
      <c r="D6" s="75"/>
      <c r="E6" s="75"/>
      <c r="F6" s="75"/>
      <c r="G6" s="75"/>
      <c r="H6" s="75"/>
      <c r="I6" s="75"/>
      <c r="J6" s="526"/>
      <c r="K6" s="526"/>
      <c r="L6" s="526"/>
      <c r="M6" s="76"/>
    </row>
    <row r="7" spans="1:13" ht="12.75" customHeight="1" x14ac:dyDescent="0.25">
      <c r="A7" s="495" t="s">
        <v>554</v>
      </c>
      <c r="B7" s="73"/>
      <c r="C7" s="129">
        <v>0</v>
      </c>
      <c r="D7" s="109">
        <v>0</v>
      </c>
      <c r="E7" s="109">
        <v>0</v>
      </c>
      <c r="F7" s="109">
        <v>0</v>
      </c>
      <c r="G7" s="109">
        <v>0</v>
      </c>
      <c r="H7" s="109">
        <v>0</v>
      </c>
      <c r="I7" s="109">
        <v>0</v>
      </c>
      <c r="J7" s="526">
        <f t="shared" ref="J7:J16" si="0">SUM(E7:I7)</f>
        <v>0</v>
      </c>
      <c r="K7" s="526">
        <f t="shared" ref="K7:K16" si="1">IF(D7=0,C7+J7,D7+J7)</f>
        <v>0</v>
      </c>
      <c r="L7" s="397">
        <v>0</v>
      </c>
      <c r="M7" s="110">
        <v>0</v>
      </c>
    </row>
    <row r="8" spans="1:13" ht="12.75" customHeight="1" x14ac:dyDescent="0.25">
      <c r="A8" s="495" t="s">
        <v>555</v>
      </c>
      <c r="B8" s="73"/>
      <c r="C8" s="129">
        <v>0</v>
      </c>
      <c r="D8" s="109">
        <v>0</v>
      </c>
      <c r="E8" s="109">
        <v>0</v>
      </c>
      <c r="F8" s="109">
        <v>0</v>
      </c>
      <c r="G8" s="109">
        <v>0</v>
      </c>
      <c r="H8" s="109">
        <v>0</v>
      </c>
      <c r="I8" s="109">
        <v>0</v>
      </c>
      <c r="J8" s="526">
        <f t="shared" si="0"/>
        <v>0</v>
      </c>
      <c r="K8" s="526">
        <f t="shared" si="1"/>
        <v>0</v>
      </c>
      <c r="L8" s="397">
        <v>0</v>
      </c>
      <c r="M8" s="110">
        <v>0</v>
      </c>
    </row>
    <row r="9" spans="1:13" ht="12.75" customHeight="1" x14ac:dyDescent="0.25">
      <c r="A9" s="495" t="s">
        <v>556</v>
      </c>
      <c r="B9" s="73"/>
      <c r="C9" s="129">
        <v>0</v>
      </c>
      <c r="D9" s="109">
        <v>0</v>
      </c>
      <c r="E9" s="109">
        <v>0</v>
      </c>
      <c r="F9" s="109">
        <v>0</v>
      </c>
      <c r="G9" s="109">
        <v>0</v>
      </c>
      <c r="H9" s="109">
        <v>0</v>
      </c>
      <c r="I9" s="109">
        <v>0</v>
      </c>
      <c r="J9" s="526">
        <f t="shared" si="0"/>
        <v>0</v>
      </c>
      <c r="K9" s="526">
        <f t="shared" si="1"/>
        <v>0</v>
      </c>
      <c r="L9" s="397">
        <v>0</v>
      </c>
      <c r="M9" s="110">
        <v>0</v>
      </c>
    </row>
    <row r="10" spans="1:13" ht="12.75" customHeight="1" x14ac:dyDescent="0.25">
      <c r="A10" s="495"/>
      <c r="B10" s="73"/>
      <c r="C10" s="129"/>
      <c r="D10" s="109"/>
      <c r="E10" s="109"/>
      <c r="F10" s="109"/>
      <c r="G10" s="109"/>
      <c r="H10" s="109"/>
      <c r="I10" s="109"/>
      <c r="J10" s="526">
        <f t="shared" si="0"/>
        <v>0</v>
      </c>
      <c r="K10" s="526">
        <f t="shared" si="1"/>
        <v>0</v>
      </c>
      <c r="L10" s="397"/>
      <c r="M10" s="110"/>
    </row>
    <row r="11" spans="1:13" ht="12.75" customHeight="1" x14ac:dyDescent="0.25">
      <c r="A11" s="495"/>
      <c r="B11" s="73"/>
      <c r="C11" s="129"/>
      <c r="D11" s="109"/>
      <c r="E11" s="109"/>
      <c r="F11" s="109"/>
      <c r="G11" s="109"/>
      <c r="H11" s="109"/>
      <c r="I11" s="109"/>
      <c r="J11" s="526">
        <f t="shared" si="0"/>
        <v>0</v>
      </c>
      <c r="K11" s="526">
        <f t="shared" si="1"/>
        <v>0</v>
      </c>
      <c r="L11" s="397"/>
      <c r="M11" s="110"/>
    </row>
    <row r="12" spans="1:13" ht="12.75" customHeight="1" x14ac:dyDescent="0.25">
      <c r="A12" s="495"/>
      <c r="B12" s="73"/>
      <c r="C12" s="129"/>
      <c r="D12" s="109"/>
      <c r="E12" s="109"/>
      <c r="F12" s="109"/>
      <c r="G12" s="109"/>
      <c r="H12" s="109"/>
      <c r="I12" s="109"/>
      <c r="J12" s="526">
        <f t="shared" si="0"/>
        <v>0</v>
      </c>
      <c r="K12" s="526">
        <f t="shared" si="1"/>
        <v>0</v>
      </c>
      <c r="L12" s="397"/>
      <c r="M12" s="110"/>
    </row>
    <row r="13" spans="1:13" ht="12.75" customHeight="1" x14ac:dyDescent="0.25">
      <c r="A13" s="495"/>
      <c r="B13" s="73"/>
      <c r="C13" s="129"/>
      <c r="D13" s="109"/>
      <c r="E13" s="109"/>
      <c r="F13" s="109"/>
      <c r="G13" s="109"/>
      <c r="H13" s="109"/>
      <c r="I13" s="109"/>
      <c r="J13" s="526">
        <f t="shared" si="0"/>
        <v>0</v>
      </c>
      <c r="K13" s="526">
        <f t="shared" si="1"/>
        <v>0</v>
      </c>
      <c r="L13" s="397"/>
      <c r="M13" s="110"/>
    </row>
    <row r="14" spans="1:13" ht="12.75" customHeight="1" x14ac:dyDescent="0.25">
      <c r="A14" s="495"/>
      <c r="B14" s="73"/>
      <c r="C14" s="129"/>
      <c r="D14" s="109"/>
      <c r="E14" s="109"/>
      <c r="F14" s="109"/>
      <c r="G14" s="109"/>
      <c r="H14" s="109"/>
      <c r="I14" s="109"/>
      <c r="J14" s="526">
        <f t="shared" si="0"/>
        <v>0</v>
      </c>
      <c r="K14" s="526">
        <f t="shared" si="1"/>
        <v>0</v>
      </c>
      <c r="L14" s="397"/>
      <c r="M14" s="110"/>
    </row>
    <row r="15" spans="1:13" ht="12.75" customHeight="1" x14ac:dyDescent="0.25">
      <c r="A15" s="495"/>
      <c r="B15" s="73"/>
      <c r="C15" s="129"/>
      <c r="D15" s="109"/>
      <c r="E15" s="109"/>
      <c r="F15" s="109"/>
      <c r="G15" s="109"/>
      <c r="H15" s="109"/>
      <c r="I15" s="109"/>
      <c r="J15" s="526">
        <f t="shared" si="0"/>
        <v>0</v>
      </c>
      <c r="K15" s="526">
        <f t="shared" si="1"/>
        <v>0</v>
      </c>
      <c r="L15" s="397"/>
      <c r="M15" s="110"/>
    </row>
    <row r="16" spans="1:13" ht="12.75" customHeight="1" x14ac:dyDescent="0.25">
      <c r="A16" s="495"/>
      <c r="B16" s="73"/>
      <c r="C16" s="129"/>
      <c r="D16" s="109"/>
      <c r="E16" s="109"/>
      <c r="F16" s="109"/>
      <c r="G16" s="109"/>
      <c r="H16" s="109"/>
      <c r="I16" s="109"/>
      <c r="J16" s="526">
        <f t="shared" si="0"/>
        <v>0</v>
      </c>
      <c r="K16" s="526">
        <f t="shared" si="1"/>
        <v>0</v>
      </c>
      <c r="L16" s="397"/>
      <c r="M16" s="110"/>
    </row>
    <row r="17" spans="1:13" ht="12.75" customHeight="1" x14ac:dyDescent="0.25">
      <c r="A17" s="162" t="s">
        <v>557</v>
      </c>
      <c r="B17" s="79">
        <v>1</v>
      </c>
      <c r="C17" s="80">
        <f t="shared" ref="C17:M17" si="2">SUM(C7:C16)</f>
        <v>0</v>
      </c>
      <c r="D17" s="81">
        <f t="shared" si="2"/>
        <v>0</v>
      </c>
      <c r="E17" s="81">
        <f t="shared" si="2"/>
        <v>0</v>
      </c>
      <c r="F17" s="81">
        <f t="shared" si="2"/>
        <v>0</v>
      </c>
      <c r="G17" s="81">
        <f t="shared" si="2"/>
        <v>0</v>
      </c>
      <c r="H17" s="81">
        <f t="shared" si="2"/>
        <v>0</v>
      </c>
      <c r="I17" s="81">
        <f t="shared" si="2"/>
        <v>0</v>
      </c>
      <c r="J17" s="537">
        <f t="shared" si="2"/>
        <v>0</v>
      </c>
      <c r="K17" s="537">
        <f t="shared" si="2"/>
        <v>0</v>
      </c>
      <c r="L17" s="537">
        <f t="shared" si="2"/>
        <v>0</v>
      </c>
      <c r="M17" s="82">
        <f t="shared" si="2"/>
        <v>0</v>
      </c>
    </row>
    <row r="18" spans="1:13" ht="5.0999999999999996" customHeight="1" x14ac:dyDescent="0.25">
      <c r="A18" s="135"/>
      <c r="B18" s="73"/>
      <c r="C18" s="74"/>
      <c r="D18" s="75"/>
      <c r="E18" s="75"/>
      <c r="F18" s="75"/>
      <c r="G18" s="75"/>
      <c r="H18" s="75"/>
      <c r="I18" s="75"/>
      <c r="J18" s="526"/>
      <c r="K18" s="526"/>
      <c r="L18" s="526"/>
      <c r="M18" s="76"/>
    </row>
    <row r="19" spans="1:13" ht="12.75" customHeight="1" x14ac:dyDescent="0.25">
      <c r="A19" s="125" t="s">
        <v>558</v>
      </c>
      <c r="B19" s="114"/>
      <c r="C19" s="74"/>
      <c r="D19" s="75"/>
      <c r="E19" s="75"/>
      <c r="F19" s="75"/>
      <c r="G19" s="75"/>
      <c r="H19" s="75"/>
      <c r="I19" s="75"/>
      <c r="J19" s="526"/>
      <c r="K19" s="526"/>
      <c r="L19" s="526"/>
      <c r="M19" s="76"/>
    </row>
    <row r="20" spans="1:13" ht="12.75" customHeight="1" x14ac:dyDescent="0.25">
      <c r="A20" s="495" t="s">
        <v>2479</v>
      </c>
      <c r="B20" s="647"/>
      <c r="C20" s="129">
        <v>0</v>
      </c>
      <c r="D20" s="109">
        <v>0</v>
      </c>
      <c r="E20" s="109">
        <v>0</v>
      </c>
      <c r="F20" s="109">
        <v>0</v>
      </c>
      <c r="G20" s="109">
        <v>0</v>
      </c>
      <c r="H20" s="109">
        <v>0</v>
      </c>
      <c r="I20" s="109">
        <v>0</v>
      </c>
      <c r="J20" s="526">
        <f t="shared" ref="J20:J29" si="3">SUM(E20:I20)</f>
        <v>0</v>
      </c>
      <c r="K20" s="526">
        <f t="shared" ref="K20:K29" si="4">IF(D20=0,C20+J20,D20+J20)</f>
        <v>0</v>
      </c>
      <c r="L20" s="397">
        <v>0</v>
      </c>
      <c r="M20" s="110">
        <v>0</v>
      </c>
    </row>
    <row r="21" spans="1:13" ht="12.75" customHeight="1" x14ac:dyDescent="0.25">
      <c r="A21" s="495" t="s">
        <v>2479</v>
      </c>
      <c r="B21" s="647"/>
      <c r="C21" s="129">
        <v>0</v>
      </c>
      <c r="D21" s="109">
        <v>0</v>
      </c>
      <c r="E21" s="109">
        <v>0</v>
      </c>
      <c r="F21" s="109">
        <v>0</v>
      </c>
      <c r="G21" s="109">
        <v>0</v>
      </c>
      <c r="H21" s="109">
        <v>0</v>
      </c>
      <c r="I21" s="109">
        <v>0</v>
      </c>
      <c r="J21" s="526">
        <f t="shared" si="3"/>
        <v>0</v>
      </c>
      <c r="K21" s="526">
        <f t="shared" si="4"/>
        <v>0</v>
      </c>
      <c r="L21" s="397">
        <v>0</v>
      </c>
      <c r="M21" s="110">
        <v>0</v>
      </c>
    </row>
    <row r="22" spans="1:13" ht="12.75" customHeight="1" x14ac:dyDescent="0.25">
      <c r="A22" s="495" t="s">
        <v>2479</v>
      </c>
      <c r="B22" s="647"/>
      <c r="C22" s="129">
        <v>0</v>
      </c>
      <c r="D22" s="109">
        <v>0</v>
      </c>
      <c r="E22" s="109">
        <v>0</v>
      </c>
      <c r="F22" s="109">
        <v>0</v>
      </c>
      <c r="G22" s="109">
        <v>0</v>
      </c>
      <c r="H22" s="109">
        <v>0</v>
      </c>
      <c r="I22" s="109">
        <v>0</v>
      </c>
      <c r="J22" s="526">
        <f t="shared" si="3"/>
        <v>0</v>
      </c>
      <c r="K22" s="526">
        <f t="shared" si="4"/>
        <v>0</v>
      </c>
      <c r="L22" s="397">
        <v>0</v>
      </c>
      <c r="M22" s="110">
        <v>0</v>
      </c>
    </row>
    <row r="23" spans="1:13" ht="12.75" customHeight="1" x14ac:dyDescent="0.25">
      <c r="A23" s="495"/>
      <c r="B23" s="647"/>
      <c r="C23" s="129"/>
      <c r="D23" s="109"/>
      <c r="E23" s="109"/>
      <c r="F23" s="109"/>
      <c r="G23" s="109"/>
      <c r="H23" s="109"/>
      <c r="I23" s="109"/>
      <c r="J23" s="526">
        <f t="shared" si="3"/>
        <v>0</v>
      </c>
      <c r="K23" s="526">
        <f t="shared" si="4"/>
        <v>0</v>
      </c>
      <c r="L23" s="397"/>
      <c r="M23" s="110"/>
    </row>
    <row r="24" spans="1:13" ht="12.75" customHeight="1" x14ac:dyDescent="0.25">
      <c r="A24" s="495"/>
      <c r="B24" s="647"/>
      <c r="C24" s="129"/>
      <c r="D24" s="109"/>
      <c r="E24" s="109"/>
      <c r="F24" s="109"/>
      <c r="G24" s="109"/>
      <c r="H24" s="109"/>
      <c r="I24" s="109"/>
      <c r="J24" s="526">
        <f t="shared" si="3"/>
        <v>0</v>
      </c>
      <c r="K24" s="526">
        <f t="shared" si="4"/>
        <v>0</v>
      </c>
      <c r="L24" s="397"/>
      <c r="M24" s="110"/>
    </row>
    <row r="25" spans="1:13" ht="12.75" customHeight="1" x14ac:dyDescent="0.25">
      <c r="A25" s="495"/>
      <c r="B25" s="647"/>
      <c r="C25" s="129"/>
      <c r="D25" s="109"/>
      <c r="E25" s="109"/>
      <c r="F25" s="109"/>
      <c r="G25" s="109"/>
      <c r="H25" s="109"/>
      <c r="I25" s="109"/>
      <c r="J25" s="526">
        <f t="shared" si="3"/>
        <v>0</v>
      </c>
      <c r="K25" s="526">
        <f t="shared" si="4"/>
        <v>0</v>
      </c>
      <c r="L25" s="397"/>
      <c r="M25" s="110"/>
    </row>
    <row r="26" spans="1:13" ht="12.75" customHeight="1" x14ac:dyDescent="0.25">
      <c r="A26" s="495"/>
      <c r="B26" s="647"/>
      <c r="C26" s="129"/>
      <c r="D26" s="109"/>
      <c r="E26" s="109"/>
      <c r="F26" s="109"/>
      <c r="G26" s="109"/>
      <c r="H26" s="109"/>
      <c r="I26" s="109"/>
      <c r="J26" s="526">
        <f t="shared" si="3"/>
        <v>0</v>
      </c>
      <c r="K26" s="526">
        <f t="shared" si="4"/>
        <v>0</v>
      </c>
      <c r="L26" s="397"/>
      <c r="M26" s="110"/>
    </row>
    <row r="27" spans="1:13" ht="12.75" customHeight="1" x14ac:dyDescent="0.25">
      <c r="A27" s="495"/>
      <c r="B27" s="647"/>
      <c r="C27" s="129"/>
      <c r="D27" s="109"/>
      <c r="E27" s="109"/>
      <c r="F27" s="109"/>
      <c r="G27" s="109"/>
      <c r="H27" s="109"/>
      <c r="I27" s="109"/>
      <c r="J27" s="526">
        <f t="shared" si="3"/>
        <v>0</v>
      </c>
      <c r="K27" s="526">
        <f t="shared" si="4"/>
        <v>0</v>
      </c>
      <c r="L27" s="397"/>
      <c r="M27" s="110"/>
    </row>
    <row r="28" spans="1:13" ht="12.75" customHeight="1" x14ac:dyDescent="0.25">
      <c r="A28" s="495"/>
      <c r="B28" s="647"/>
      <c r="C28" s="129"/>
      <c r="D28" s="109"/>
      <c r="E28" s="109"/>
      <c r="F28" s="109"/>
      <c r="G28" s="109"/>
      <c r="H28" s="109"/>
      <c r="I28" s="109"/>
      <c r="J28" s="526">
        <f t="shared" si="3"/>
        <v>0</v>
      </c>
      <c r="K28" s="526">
        <f t="shared" si="4"/>
        <v>0</v>
      </c>
      <c r="L28" s="397"/>
      <c r="M28" s="110"/>
    </row>
    <row r="29" spans="1:13" ht="12.75" customHeight="1" x14ac:dyDescent="0.25">
      <c r="A29" s="495"/>
      <c r="B29" s="647"/>
      <c r="C29" s="129"/>
      <c r="D29" s="109"/>
      <c r="E29" s="109"/>
      <c r="F29" s="109"/>
      <c r="G29" s="109"/>
      <c r="H29" s="109"/>
      <c r="I29" s="109"/>
      <c r="J29" s="526">
        <f t="shared" si="3"/>
        <v>0</v>
      </c>
      <c r="K29" s="526">
        <f t="shared" si="4"/>
        <v>0</v>
      </c>
      <c r="L29" s="397"/>
      <c r="M29" s="110"/>
    </row>
    <row r="30" spans="1:13" ht="12.75" customHeight="1" x14ac:dyDescent="0.25">
      <c r="A30" s="162" t="s">
        <v>559</v>
      </c>
      <c r="B30" s="79">
        <v>2</v>
      </c>
      <c r="C30" s="80">
        <f t="shared" ref="C30:M30" si="5">SUM(C20:C29)</f>
        <v>0</v>
      </c>
      <c r="D30" s="81">
        <f t="shared" si="5"/>
        <v>0</v>
      </c>
      <c r="E30" s="81">
        <f t="shared" si="5"/>
        <v>0</v>
      </c>
      <c r="F30" s="81">
        <f t="shared" si="5"/>
        <v>0</v>
      </c>
      <c r="G30" s="81">
        <f t="shared" si="5"/>
        <v>0</v>
      </c>
      <c r="H30" s="81">
        <f t="shared" si="5"/>
        <v>0</v>
      </c>
      <c r="I30" s="81">
        <f t="shared" si="5"/>
        <v>0</v>
      </c>
      <c r="J30" s="537">
        <f t="shared" si="5"/>
        <v>0</v>
      </c>
      <c r="K30" s="537">
        <f t="shared" si="5"/>
        <v>0</v>
      </c>
      <c r="L30" s="537">
        <f t="shared" si="5"/>
        <v>0</v>
      </c>
      <c r="M30" s="82">
        <f t="shared" si="5"/>
        <v>0</v>
      </c>
    </row>
    <row r="31" spans="1:13" ht="5.0999999999999996" customHeight="1" x14ac:dyDescent="0.25">
      <c r="A31" s="135"/>
      <c r="B31" s="73"/>
      <c r="C31" s="74"/>
      <c r="D31" s="75"/>
      <c r="E31" s="75"/>
      <c r="F31" s="75"/>
      <c r="G31" s="75"/>
      <c r="H31" s="75"/>
      <c r="I31" s="75"/>
      <c r="J31" s="526"/>
      <c r="K31" s="526"/>
      <c r="L31" s="526"/>
      <c r="M31" s="76"/>
    </row>
    <row r="32" spans="1:13" ht="12.75" customHeight="1" x14ac:dyDescent="0.25">
      <c r="A32" s="125" t="s">
        <v>560</v>
      </c>
      <c r="B32" s="136"/>
      <c r="C32" s="74"/>
      <c r="D32" s="75"/>
      <c r="E32" s="75"/>
      <c r="F32" s="75"/>
      <c r="G32" s="75"/>
      <c r="H32" s="75"/>
      <c r="I32" s="75"/>
      <c r="J32" s="526"/>
      <c r="K32" s="526"/>
      <c r="L32" s="526"/>
      <c r="M32" s="76"/>
    </row>
    <row r="33" spans="1:13" ht="12.75" customHeight="1" x14ac:dyDescent="0.25">
      <c r="A33" s="495" t="s">
        <v>2479</v>
      </c>
      <c r="B33" s="136"/>
      <c r="C33" s="129">
        <v>0</v>
      </c>
      <c r="D33" s="109">
        <v>0</v>
      </c>
      <c r="E33" s="109">
        <v>0</v>
      </c>
      <c r="F33" s="109">
        <v>0</v>
      </c>
      <c r="G33" s="109">
        <v>0</v>
      </c>
      <c r="H33" s="109">
        <v>0</v>
      </c>
      <c r="I33" s="109">
        <v>0</v>
      </c>
      <c r="J33" s="526">
        <f t="shared" ref="J33:J42" si="6">SUM(E33:I33)</f>
        <v>0</v>
      </c>
      <c r="K33" s="526">
        <f t="shared" ref="K33:K42" si="7">IF(D33=0,C33+J33,D33+J33)</f>
        <v>0</v>
      </c>
      <c r="L33" s="397">
        <v>0</v>
      </c>
      <c r="M33" s="110">
        <v>0</v>
      </c>
    </row>
    <row r="34" spans="1:13" ht="12.75" customHeight="1" x14ac:dyDescent="0.25">
      <c r="A34" s="495" t="s">
        <v>2479</v>
      </c>
      <c r="B34" s="136"/>
      <c r="C34" s="129">
        <v>0</v>
      </c>
      <c r="D34" s="109">
        <v>0</v>
      </c>
      <c r="E34" s="109">
        <v>0</v>
      </c>
      <c r="F34" s="109">
        <v>0</v>
      </c>
      <c r="G34" s="109">
        <v>0</v>
      </c>
      <c r="H34" s="109">
        <v>0</v>
      </c>
      <c r="I34" s="109">
        <v>0</v>
      </c>
      <c r="J34" s="526">
        <f t="shared" si="6"/>
        <v>0</v>
      </c>
      <c r="K34" s="526">
        <f t="shared" si="7"/>
        <v>0</v>
      </c>
      <c r="L34" s="397">
        <v>0</v>
      </c>
      <c r="M34" s="110">
        <v>0</v>
      </c>
    </row>
    <row r="35" spans="1:13" ht="12.75" customHeight="1" x14ac:dyDescent="0.25">
      <c r="A35" s="495" t="s">
        <v>2479</v>
      </c>
      <c r="B35" s="136"/>
      <c r="C35" s="129">
        <v>0</v>
      </c>
      <c r="D35" s="109">
        <v>0</v>
      </c>
      <c r="E35" s="109">
        <v>0</v>
      </c>
      <c r="F35" s="109">
        <v>0</v>
      </c>
      <c r="G35" s="109">
        <v>0</v>
      </c>
      <c r="H35" s="109">
        <v>0</v>
      </c>
      <c r="I35" s="109">
        <v>0</v>
      </c>
      <c r="J35" s="526">
        <f t="shared" si="6"/>
        <v>0</v>
      </c>
      <c r="K35" s="526">
        <f t="shared" si="7"/>
        <v>0</v>
      </c>
      <c r="L35" s="397">
        <v>0</v>
      </c>
      <c r="M35" s="110">
        <v>0</v>
      </c>
    </row>
    <row r="36" spans="1:13" ht="12.75" customHeight="1" x14ac:dyDescent="0.25">
      <c r="A36" s="495"/>
      <c r="B36" s="136"/>
      <c r="C36" s="129"/>
      <c r="D36" s="109"/>
      <c r="E36" s="109"/>
      <c r="F36" s="109"/>
      <c r="G36" s="109"/>
      <c r="H36" s="109"/>
      <c r="I36" s="109"/>
      <c r="J36" s="526">
        <f t="shared" si="6"/>
        <v>0</v>
      </c>
      <c r="K36" s="526">
        <f t="shared" si="7"/>
        <v>0</v>
      </c>
      <c r="L36" s="397"/>
      <c r="M36" s="110"/>
    </row>
    <row r="37" spans="1:13" ht="12.75" customHeight="1" x14ac:dyDescent="0.25">
      <c r="A37" s="495"/>
      <c r="B37" s="136"/>
      <c r="C37" s="129"/>
      <c r="D37" s="109"/>
      <c r="E37" s="109"/>
      <c r="F37" s="109"/>
      <c r="G37" s="109"/>
      <c r="H37" s="109"/>
      <c r="I37" s="109"/>
      <c r="J37" s="526">
        <f t="shared" si="6"/>
        <v>0</v>
      </c>
      <c r="K37" s="526">
        <f t="shared" si="7"/>
        <v>0</v>
      </c>
      <c r="L37" s="397"/>
      <c r="M37" s="110"/>
    </row>
    <row r="38" spans="1:13" ht="12.75" customHeight="1" x14ac:dyDescent="0.25">
      <c r="A38" s="495"/>
      <c r="B38" s="136"/>
      <c r="C38" s="129"/>
      <c r="D38" s="109"/>
      <c r="E38" s="109"/>
      <c r="F38" s="109"/>
      <c r="G38" s="109"/>
      <c r="H38" s="109"/>
      <c r="I38" s="109"/>
      <c r="J38" s="526">
        <f t="shared" si="6"/>
        <v>0</v>
      </c>
      <c r="K38" s="526">
        <f t="shared" si="7"/>
        <v>0</v>
      </c>
      <c r="L38" s="397"/>
      <c r="M38" s="110"/>
    </row>
    <row r="39" spans="1:13" ht="12.75" customHeight="1" x14ac:dyDescent="0.25">
      <c r="A39" s="495"/>
      <c r="B39" s="136"/>
      <c r="C39" s="129"/>
      <c r="D39" s="109"/>
      <c r="E39" s="109"/>
      <c r="F39" s="109"/>
      <c r="G39" s="109"/>
      <c r="H39" s="109"/>
      <c r="I39" s="109"/>
      <c r="J39" s="526">
        <f t="shared" si="6"/>
        <v>0</v>
      </c>
      <c r="K39" s="526">
        <f t="shared" si="7"/>
        <v>0</v>
      </c>
      <c r="L39" s="397"/>
      <c r="M39" s="110"/>
    </row>
    <row r="40" spans="1:13" ht="12.75" customHeight="1" x14ac:dyDescent="0.25">
      <c r="A40" s="495"/>
      <c r="B40" s="136"/>
      <c r="C40" s="129"/>
      <c r="D40" s="109"/>
      <c r="E40" s="109"/>
      <c r="F40" s="109"/>
      <c r="G40" s="109"/>
      <c r="H40" s="109"/>
      <c r="I40" s="109"/>
      <c r="J40" s="526">
        <f t="shared" si="6"/>
        <v>0</v>
      </c>
      <c r="K40" s="526">
        <f t="shared" si="7"/>
        <v>0</v>
      </c>
      <c r="L40" s="397"/>
      <c r="M40" s="110"/>
    </row>
    <row r="41" spans="1:13" ht="12.75" customHeight="1" x14ac:dyDescent="0.25">
      <c r="A41" s="495"/>
      <c r="B41" s="136"/>
      <c r="C41" s="129"/>
      <c r="D41" s="109"/>
      <c r="E41" s="109"/>
      <c r="F41" s="109"/>
      <c r="G41" s="109"/>
      <c r="H41" s="109"/>
      <c r="I41" s="109"/>
      <c r="J41" s="526">
        <f t="shared" si="6"/>
        <v>0</v>
      </c>
      <c r="K41" s="526">
        <f t="shared" si="7"/>
        <v>0</v>
      </c>
      <c r="L41" s="397"/>
      <c r="M41" s="110"/>
    </row>
    <row r="42" spans="1:13" ht="12.75" customHeight="1" x14ac:dyDescent="0.25">
      <c r="A42" s="495"/>
      <c r="B42" s="136"/>
      <c r="C42" s="129"/>
      <c r="D42" s="109"/>
      <c r="E42" s="109"/>
      <c r="F42" s="109"/>
      <c r="G42" s="109"/>
      <c r="H42" s="109"/>
      <c r="I42" s="109"/>
      <c r="J42" s="526">
        <f t="shared" si="6"/>
        <v>0</v>
      </c>
      <c r="K42" s="526">
        <f t="shared" si="7"/>
        <v>0</v>
      </c>
      <c r="L42" s="397"/>
      <c r="M42" s="110"/>
    </row>
    <row r="43" spans="1:13" ht="12.75" customHeight="1" x14ac:dyDescent="0.25">
      <c r="A43" s="154" t="s">
        <v>485</v>
      </c>
      <c r="B43" s="155">
        <v>2</v>
      </c>
      <c r="C43" s="156">
        <f t="shared" ref="C43:M43" si="8">SUM(C32:C42)</f>
        <v>0</v>
      </c>
      <c r="D43" s="116">
        <f t="shared" si="8"/>
        <v>0</v>
      </c>
      <c r="E43" s="116">
        <f t="shared" si="8"/>
        <v>0</v>
      </c>
      <c r="F43" s="116">
        <f t="shared" si="8"/>
        <v>0</v>
      </c>
      <c r="G43" s="116">
        <f t="shared" si="8"/>
        <v>0</v>
      </c>
      <c r="H43" s="116">
        <f t="shared" si="8"/>
        <v>0</v>
      </c>
      <c r="I43" s="116">
        <f t="shared" si="8"/>
        <v>0</v>
      </c>
      <c r="J43" s="541">
        <f t="shared" si="8"/>
        <v>0</v>
      </c>
      <c r="K43" s="541">
        <f t="shared" si="8"/>
        <v>0</v>
      </c>
      <c r="L43" s="541">
        <f t="shared" si="8"/>
        <v>0</v>
      </c>
      <c r="M43" s="117">
        <f t="shared" si="8"/>
        <v>0</v>
      </c>
    </row>
    <row r="44" spans="1:13" ht="12.75" customHeight="1" x14ac:dyDescent="0.25">
      <c r="A44" s="157" t="str">
        <f>head27a</f>
        <v>References</v>
      </c>
      <c r="B44" s="120"/>
      <c r="C44" s="519"/>
      <c r="D44" s="519"/>
      <c r="E44" s="519"/>
      <c r="F44" s="519"/>
      <c r="G44" s="519"/>
      <c r="H44" s="519"/>
      <c r="I44" s="519"/>
      <c r="J44" s="519"/>
      <c r="K44" s="519"/>
      <c r="L44" s="519"/>
      <c r="M44" s="519"/>
    </row>
    <row r="45" spans="1:13" ht="12.75" customHeight="1" x14ac:dyDescent="0.25">
      <c r="A45" s="99" t="s">
        <v>561</v>
      </c>
      <c r="B45" s="93"/>
      <c r="C45" s="96"/>
      <c r="D45" s="96"/>
      <c r="E45" s="96"/>
      <c r="F45" s="96"/>
      <c r="G45" s="96"/>
      <c r="H45" s="96"/>
      <c r="I45" s="96"/>
      <c r="J45" s="96"/>
      <c r="K45" s="96"/>
      <c r="L45" s="96"/>
      <c r="M45" s="96"/>
    </row>
    <row r="46" spans="1:13" ht="12.75" customHeight="1" x14ac:dyDescent="0.25">
      <c r="A46" s="99" t="s">
        <v>562</v>
      </c>
      <c r="B46" s="93"/>
      <c r="C46" s="96"/>
      <c r="D46" s="96"/>
      <c r="E46" s="96"/>
      <c r="F46" s="96"/>
      <c r="G46" s="96"/>
      <c r="H46" s="96"/>
      <c r="I46" s="96"/>
      <c r="J46" s="96"/>
      <c r="K46" s="96"/>
      <c r="L46" s="96"/>
      <c r="M46" s="96"/>
    </row>
    <row r="47" spans="1:13" ht="12.75" customHeight="1" x14ac:dyDescent="0.25">
      <c r="A47" s="1209" t="s">
        <v>1101</v>
      </c>
      <c r="B47" s="1209"/>
      <c r="C47" s="1209"/>
      <c r="D47" s="1209"/>
      <c r="E47" s="1209"/>
      <c r="F47" s="1209"/>
      <c r="G47" s="1209"/>
      <c r="H47" s="1209"/>
      <c r="I47" s="1209"/>
      <c r="J47" s="1209"/>
      <c r="K47" s="1209"/>
      <c r="L47" s="1209"/>
      <c r="M47" s="1209"/>
    </row>
    <row r="48" spans="1:13" ht="12.75" customHeight="1" x14ac:dyDescent="0.25">
      <c r="A48" s="1209" t="s">
        <v>563</v>
      </c>
      <c r="B48" s="1209"/>
      <c r="C48" s="1209"/>
      <c r="D48" s="1209"/>
      <c r="E48" s="1209"/>
      <c r="F48" s="1209"/>
      <c r="G48" s="1209"/>
      <c r="H48" s="1209"/>
      <c r="I48" s="1209"/>
      <c r="J48" s="1209"/>
      <c r="K48" s="1209"/>
      <c r="L48" s="1209"/>
      <c r="M48" s="1209"/>
    </row>
    <row r="49" spans="1:13" ht="12.75" customHeight="1" x14ac:dyDescent="0.25">
      <c r="A49" s="1209" t="s">
        <v>564</v>
      </c>
      <c r="B49" s="1209"/>
      <c r="C49" s="1209"/>
      <c r="D49" s="1209"/>
      <c r="E49" s="1209"/>
      <c r="F49" s="1209"/>
      <c r="G49" s="1209"/>
      <c r="H49" s="1209"/>
      <c r="I49" s="1209"/>
      <c r="J49" s="1209"/>
      <c r="K49" s="1209"/>
      <c r="L49" s="1209"/>
      <c r="M49" s="1209"/>
    </row>
    <row r="50" spans="1:13" ht="12.75" customHeight="1" x14ac:dyDescent="0.25">
      <c r="A50" s="1209" t="s">
        <v>565</v>
      </c>
      <c r="B50" s="1209"/>
      <c r="C50" s="1209"/>
      <c r="D50" s="1209"/>
      <c r="E50" s="1209"/>
      <c r="F50" s="1209"/>
      <c r="G50" s="1209"/>
      <c r="H50" s="1209"/>
      <c r="I50" s="1209"/>
      <c r="J50" s="1209"/>
      <c r="K50" s="1209"/>
      <c r="L50" s="1209"/>
      <c r="M50" s="1209"/>
    </row>
    <row r="51" spans="1:13" ht="12.75" customHeight="1" x14ac:dyDescent="0.25">
      <c r="A51" s="95" t="s">
        <v>566</v>
      </c>
      <c r="B51" s="93"/>
      <c r="C51" s="96"/>
      <c r="D51" s="96"/>
      <c r="E51" s="96"/>
      <c r="F51" s="96"/>
      <c r="G51" s="96"/>
      <c r="H51" s="96"/>
      <c r="I51" s="96"/>
      <c r="J51" s="96"/>
      <c r="K51" s="96"/>
      <c r="L51" s="96"/>
      <c r="M51" s="96"/>
    </row>
    <row r="52" spans="1:13" ht="12.75" customHeight="1" x14ac:dyDescent="0.25">
      <c r="A52" s="99" t="s">
        <v>567</v>
      </c>
      <c r="B52" s="93"/>
      <c r="C52" s="96"/>
      <c r="D52" s="96"/>
      <c r="E52" s="96"/>
      <c r="F52" s="96"/>
      <c r="G52" s="96"/>
      <c r="H52" s="96"/>
      <c r="I52" s="96"/>
      <c r="J52" s="96"/>
      <c r="K52" s="96"/>
      <c r="L52" s="96"/>
      <c r="M52" s="96"/>
    </row>
    <row r="53" spans="1:13" ht="12.75" customHeight="1" x14ac:dyDescent="0.25">
      <c r="A53" s="1209" t="s">
        <v>568</v>
      </c>
      <c r="B53" s="1209"/>
      <c r="C53" s="1209"/>
      <c r="D53" s="1209"/>
      <c r="E53" s="1209"/>
      <c r="F53" s="1209"/>
      <c r="G53" s="1209"/>
      <c r="H53" s="1209"/>
      <c r="I53" s="1209"/>
      <c r="J53" s="1209"/>
      <c r="K53" s="1209"/>
      <c r="L53" s="1209"/>
      <c r="M53" s="1209"/>
    </row>
    <row r="54" spans="1:13" ht="12.75" customHeight="1" x14ac:dyDescent="0.25">
      <c r="A54" s="99" t="s">
        <v>569</v>
      </c>
      <c r="B54" s="93"/>
      <c r="C54" s="96"/>
      <c r="D54" s="96"/>
      <c r="E54" s="96"/>
      <c r="F54" s="96"/>
      <c r="G54" s="96"/>
      <c r="H54" s="96"/>
      <c r="I54" s="96"/>
      <c r="J54" s="96"/>
      <c r="K54" s="96"/>
      <c r="L54" s="96"/>
      <c r="M54" s="96"/>
    </row>
    <row r="55" spans="1:13" ht="12.75" customHeight="1" x14ac:dyDescent="0.25">
      <c r="A55" s="100" t="s">
        <v>570</v>
      </c>
      <c r="B55" s="100"/>
      <c r="C55" s="100"/>
      <c r="D55" s="100"/>
      <c r="E55" s="100"/>
      <c r="F55" s="100"/>
      <c r="G55" s="100"/>
      <c r="H55" s="100"/>
      <c r="I55" s="100"/>
      <c r="J55" s="100"/>
      <c r="K55" s="100"/>
      <c r="L55" s="100"/>
      <c r="M55" s="100"/>
    </row>
    <row r="56" spans="1:13" ht="11.25" customHeight="1" x14ac:dyDescent="0.25">
      <c r="B56" s="127"/>
    </row>
    <row r="57" spans="1:13" x14ac:dyDescent="0.25">
      <c r="B57" s="5"/>
    </row>
    <row r="58" spans="1:13" ht="11.25" customHeight="1" x14ac:dyDescent="0.25">
      <c r="B58" s="5"/>
    </row>
    <row r="59" spans="1:13" ht="11.25" customHeight="1" x14ac:dyDescent="0.25">
      <c r="B59" s="5"/>
    </row>
    <row r="60" spans="1:13" x14ac:dyDescent="0.25">
      <c r="B60" s="5"/>
    </row>
    <row r="61" spans="1:13" ht="11.25" customHeight="1" x14ac:dyDescent="0.25">
      <c r="B61" s="5"/>
    </row>
    <row r="62" spans="1:13" ht="11.25" customHeight="1" x14ac:dyDescent="0.25">
      <c r="B62" s="5"/>
    </row>
    <row r="63" spans="1:13" ht="11.25" customHeight="1" x14ac:dyDescent="0.25">
      <c r="B63" s="5"/>
    </row>
    <row r="64" spans="1:13" ht="11.25" customHeight="1" x14ac:dyDescent="0.25">
      <c r="B64" s="5"/>
    </row>
    <row r="65" spans="2:2" ht="11.25" customHeight="1" x14ac:dyDescent="0.25">
      <c r="B65" s="5"/>
    </row>
    <row r="66" spans="2:2" ht="11.25" customHeight="1" x14ac:dyDescent="0.25">
      <c r="B66" s="5"/>
    </row>
    <row r="67" spans="2:2" ht="11.25" customHeight="1" x14ac:dyDescent="0.25">
      <c r="B67" s="5"/>
    </row>
    <row r="68" spans="2:2" ht="11.25" customHeight="1" x14ac:dyDescent="0.25">
      <c r="B68" s="5"/>
    </row>
    <row r="69" spans="2:2" ht="11.25" customHeight="1" x14ac:dyDescent="0.25">
      <c r="B69" s="5"/>
    </row>
    <row r="70" spans="2:2" ht="11.25" customHeight="1" x14ac:dyDescent="0.25">
      <c r="B70" s="5"/>
    </row>
    <row r="71" spans="2:2" ht="11.25" customHeight="1" x14ac:dyDescent="0.25">
      <c r="B71" s="5"/>
    </row>
    <row r="72" spans="2:2" ht="11.25" customHeight="1" x14ac:dyDescent="0.25">
      <c r="B72" s="5"/>
    </row>
    <row r="73" spans="2:2" ht="11.25" customHeight="1" x14ac:dyDescent="0.25">
      <c r="B73" s="5"/>
    </row>
    <row r="74" spans="2:2" ht="11.25" customHeight="1" x14ac:dyDescent="0.25">
      <c r="B74" s="5"/>
    </row>
    <row r="75" spans="2:2" ht="11.25" customHeight="1" x14ac:dyDescent="0.25">
      <c r="B75" s="5"/>
    </row>
    <row r="76" spans="2:2" ht="11.25" customHeight="1" x14ac:dyDescent="0.25">
      <c r="B76" s="5"/>
    </row>
    <row r="77" spans="2:2" ht="11.25" customHeight="1" x14ac:dyDescent="0.25">
      <c r="B77" s="5"/>
    </row>
    <row r="78" spans="2:2" ht="11.25" customHeight="1" x14ac:dyDescent="0.25">
      <c r="B78" s="5"/>
    </row>
    <row r="79" spans="2:2" ht="11.25" customHeight="1" x14ac:dyDescent="0.25">
      <c r="B79" s="5"/>
    </row>
    <row r="80" spans="2:2" ht="11.25" customHeight="1" x14ac:dyDescent="0.25">
      <c r="B80" s="5"/>
    </row>
    <row r="81" spans="2:2" ht="11.25" customHeight="1" x14ac:dyDescent="0.25">
      <c r="B81" s="5"/>
    </row>
    <row r="82" spans="2:2" ht="11.25" customHeight="1" x14ac:dyDescent="0.25">
      <c r="B82" s="5"/>
    </row>
    <row r="83" spans="2:2" ht="11.25" customHeight="1" x14ac:dyDescent="0.25">
      <c r="B83" s="5"/>
    </row>
    <row r="84" spans="2:2" ht="11.25" customHeight="1" x14ac:dyDescent="0.25">
      <c r="B84" s="5"/>
    </row>
    <row r="85" spans="2:2" ht="11.25" customHeight="1" x14ac:dyDescent="0.25">
      <c r="B85" s="5"/>
    </row>
    <row r="86" spans="2:2" ht="11.25" customHeight="1" x14ac:dyDescent="0.25">
      <c r="B86" s="5"/>
    </row>
    <row r="87" spans="2:2" ht="11.25" customHeight="1" x14ac:dyDescent="0.25"/>
    <row r="88" spans="2:2" ht="11.25" customHeight="1" x14ac:dyDescent="0.25"/>
  </sheetData>
  <sheetProtection sheet="1" objects="1" scenarios="1"/>
  <mergeCells count="9">
    <mergeCell ref="A1:M1"/>
    <mergeCell ref="A2:A4"/>
    <mergeCell ref="B2:B4"/>
    <mergeCell ref="C2:K2"/>
    <mergeCell ref="A53:M53"/>
    <mergeCell ref="A49:M49"/>
    <mergeCell ref="A50:M50"/>
    <mergeCell ref="A47:M47"/>
    <mergeCell ref="A48:M48"/>
  </mergeCells>
  <phoneticPr fontId="3" type="noConversion"/>
  <pageMargins left="0.36" right="0.17" top="0.79" bottom="0.57999999999999996" header="0.51181102362204722" footer="0.41"/>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92D050"/>
  </sheetPr>
  <dimension ref="A1:V308"/>
  <sheetViews>
    <sheetView topLeftCell="A15" workbookViewId="0">
      <selection activeCell="B152" sqref="B152"/>
    </sheetView>
  </sheetViews>
  <sheetFormatPr defaultRowHeight="11.25" x14ac:dyDescent="0.2"/>
  <cols>
    <col min="1" max="1" width="28.85546875" style="667" bestFit="1" customWidth="1"/>
    <col min="2" max="2" width="25.85546875" style="667" customWidth="1"/>
    <col min="3" max="4" width="41.85546875" style="667" bestFit="1" customWidth="1"/>
    <col min="5" max="14" width="41.85546875" style="667" customWidth="1"/>
    <col min="15" max="15" width="43.5703125" style="667" bestFit="1" customWidth="1"/>
    <col min="16" max="16" width="1.28515625" style="667" customWidth="1"/>
    <col min="17" max="17" width="9.140625" style="667"/>
    <col min="18" max="19" width="33.42578125" style="667" bestFit="1" customWidth="1"/>
    <col min="20" max="20" width="30.42578125" style="667" bestFit="1" customWidth="1"/>
    <col min="21" max="21" width="27.7109375" style="667" customWidth="1"/>
    <col min="22" max="16384" width="9.140625" style="667"/>
  </cols>
  <sheetData>
    <row r="1" spans="1:22" s="1" customFormat="1" x14ac:dyDescent="0.2">
      <c r="A1" s="660" t="s">
        <v>250</v>
      </c>
      <c r="B1" s="661">
        <v>2007</v>
      </c>
      <c r="C1" s="661">
        <v>2008</v>
      </c>
      <c r="D1" s="661">
        <v>2009</v>
      </c>
      <c r="E1" s="662">
        <v>2010</v>
      </c>
      <c r="F1" s="662">
        <v>2011</v>
      </c>
      <c r="G1" s="662">
        <v>2012</v>
      </c>
      <c r="H1" s="662">
        <v>2013</v>
      </c>
      <c r="I1" s="662">
        <v>2014</v>
      </c>
      <c r="J1" s="662">
        <v>2015</v>
      </c>
      <c r="K1" s="662">
        <v>2016</v>
      </c>
      <c r="L1" s="662">
        <v>2017</v>
      </c>
      <c r="M1" s="662">
        <v>2018</v>
      </c>
      <c r="N1" s="662">
        <v>2019</v>
      </c>
      <c r="O1" s="662">
        <v>2020</v>
      </c>
      <c r="P1" s="663"/>
      <c r="Q1" s="664" t="s">
        <v>251</v>
      </c>
      <c r="R1" s="664" t="s">
        <v>252</v>
      </c>
      <c r="S1" s="664" t="s">
        <v>253</v>
      </c>
      <c r="T1" s="664" t="s">
        <v>254</v>
      </c>
      <c r="U1" s="664" t="s">
        <v>255</v>
      </c>
      <c r="V1" s="1" t="s">
        <v>256</v>
      </c>
    </row>
    <row r="2" spans="1:22" x14ac:dyDescent="0.2">
      <c r="A2" s="665" t="str">
        <f>'Template names'!C2</f>
        <v>Prior year -1</v>
      </c>
      <c r="B2" s="666" t="s">
        <v>257</v>
      </c>
      <c r="C2" s="666" t="s">
        <v>258</v>
      </c>
      <c r="D2" s="666" t="s">
        <v>259</v>
      </c>
      <c r="E2" s="669" t="str">
        <f t="shared" ref="E2:O2" si="0">E1-1&amp;"/"&amp;RIGHT(E1,2)-0</f>
        <v>2009/10</v>
      </c>
      <c r="F2" s="669" t="str">
        <f t="shared" si="0"/>
        <v>2010/11</v>
      </c>
      <c r="G2" s="669" t="str">
        <f t="shared" si="0"/>
        <v>2011/12</v>
      </c>
      <c r="H2" s="669" t="str">
        <f t="shared" si="0"/>
        <v>2012/13</v>
      </c>
      <c r="I2" s="669" t="str">
        <f t="shared" si="0"/>
        <v>2013/14</v>
      </c>
      <c r="J2" s="669" t="str">
        <f t="shared" si="0"/>
        <v>2014/15</v>
      </c>
      <c r="K2" s="669" t="str">
        <f t="shared" si="0"/>
        <v>2015/16</v>
      </c>
      <c r="L2" s="669" t="str">
        <f t="shared" si="0"/>
        <v>2016/17</v>
      </c>
      <c r="M2" s="669" t="str">
        <f t="shared" si="0"/>
        <v>2017/18</v>
      </c>
      <c r="N2" s="669" t="str">
        <f t="shared" si="0"/>
        <v>2018/19</v>
      </c>
      <c r="O2" s="669" t="str">
        <f t="shared" si="0"/>
        <v>2019/20</v>
      </c>
      <c r="P2" s="666"/>
      <c r="R2" s="667" t="s">
        <v>1450</v>
      </c>
      <c r="S2" s="667" t="s">
        <v>1460</v>
      </c>
      <c r="T2" s="667" t="s">
        <v>1462</v>
      </c>
      <c r="U2" s="667" t="s">
        <v>1469</v>
      </c>
      <c r="V2" s="667" t="s">
        <v>261</v>
      </c>
    </row>
    <row r="3" spans="1:22" x14ac:dyDescent="0.2">
      <c r="A3" s="665" t="str">
        <f>'Template names'!C3</f>
        <v>Prior year -2</v>
      </c>
      <c r="B3" s="668" t="s">
        <v>262</v>
      </c>
      <c r="C3" s="666" t="s">
        <v>257</v>
      </c>
      <c r="D3" s="666" t="s">
        <v>258</v>
      </c>
      <c r="E3" s="669" t="str">
        <f t="shared" ref="E3:O3" si="1">E1-2&amp;"/"&amp;RIGHT(E1,2)-1</f>
        <v>2008/9</v>
      </c>
      <c r="F3" s="669" t="str">
        <f t="shared" si="1"/>
        <v>2009/10</v>
      </c>
      <c r="G3" s="669" t="str">
        <f t="shared" si="1"/>
        <v>2010/11</v>
      </c>
      <c r="H3" s="669" t="str">
        <f t="shared" si="1"/>
        <v>2011/12</v>
      </c>
      <c r="I3" s="669" t="str">
        <f t="shared" si="1"/>
        <v>2012/13</v>
      </c>
      <c r="J3" s="669" t="str">
        <f t="shared" si="1"/>
        <v>2013/14</v>
      </c>
      <c r="K3" s="669" t="str">
        <f t="shared" si="1"/>
        <v>2014/15</v>
      </c>
      <c r="L3" s="669" t="str">
        <f t="shared" si="1"/>
        <v>2015/16</v>
      </c>
      <c r="M3" s="669" t="str">
        <f t="shared" si="1"/>
        <v>2016/17</v>
      </c>
      <c r="N3" s="669" t="str">
        <f t="shared" si="1"/>
        <v>2017/18</v>
      </c>
      <c r="O3" s="669" t="str">
        <f t="shared" si="1"/>
        <v>2018/19</v>
      </c>
      <c r="P3" s="666"/>
      <c r="R3" s="667" t="s">
        <v>1451</v>
      </c>
      <c r="S3" s="667" t="s">
        <v>1461</v>
      </c>
      <c r="T3" s="667" t="s">
        <v>1463</v>
      </c>
      <c r="U3" s="667" t="s">
        <v>1470</v>
      </c>
      <c r="V3" s="667" t="s">
        <v>576</v>
      </c>
    </row>
    <row r="4" spans="1:22" x14ac:dyDescent="0.2">
      <c r="A4" s="665" t="str">
        <f>'Template names'!C4</f>
        <v>Prior year -3</v>
      </c>
      <c r="B4" s="668" t="s">
        <v>264</v>
      </c>
      <c r="C4" s="666" t="s">
        <v>262</v>
      </c>
      <c r="D4" s="666" t="s">
        <v>257</v>
      </c>
      <c r="E4" s="669" t="str">
        <f t="shared" ref="E4:O4" si="2">E1-3&amp;"/"&amp;RIGHT(E1,2)-2</f>
        <v>2007/8</v>
      </c>
      <c r="F4" s="669" t="str">
        <f t="shared" si="2"/>
        <v>2008/9</v>
      </c>
      <c r="G4" s="669" t="str">
        <f t="shared" si="2"/>
        <v>2009/10</v>
      </c>
      <c r="H4" s="669" t="str">
        <f t="shared" si="2"/>
        <v>2010/11</v>
      </c>
      <c r="I4" s="669" t="str">
        <f t="shared" si="2"/>
        <v>2011/12</v>
      </c>
      <c r="J4" s="669" t="str">
        <f t="shared" si="2"/>
        <v>2012/13</v>
      </c>
      <c r="K4" s="669" t="str">
        <f t="shared" si="2"/>
        <v>2013/14</v>
      </c>
      <c r="L4" s="669" t="str">
        <f t="shared" si="2"/>
        <v>2014/15</v>
      </c>
      <c r="M4" s="669" t="str">
        <f t="shared" si="2"/>
        <v>2015/16</v>
      </c>
      <c r="N4" s="669" t="str">
        <f t="shared" si="2"/>
        <v>2016/17</v>
      </c>
      <c r="O4" s="669" t="str">
        <f t="shared" si="2"/>
        <v>2017/18</v>
      </c>
      <c r="P4" s="666"/>
      <c r="R4" s="667" t="s">
        <v>1452</v>
      </c>
      <c r="S4" s="667" t="s">
        <v>656</v>
      </c>
      <c r="T4" s="667" t="s">
        <v>1464</v>
      </c>
      <c r="U4" s="667" t="s">
        <v>657</v>
      </c>
    </row>
    <row r="5" spans="1:22" x14ac:dyDescent="0.2">
      <c r="A5" s="665" t="str">
        <f>'Template names'!C7</f>
        <v>MTREF header name</v>
      </c>
      <c r="B5" s="666" t="s">
        <v>265</v>
      </c>
      <c r="C5" s="666" t="s">
        <v>266</v>
      </c>
      <c r="D5" s="666" t="s">
        <v>267</v>
      </c>
      <c r="E5" s="669" t="str">
        <f t="shared" ref="E5:O5" si="3">E1&amp;"/"&amp;RIGHT(E1,2)+1&amp;" Medium Term Revenue &amp; Expenditure Framework"</f>
        <v>2010/11 Medium Term Revenue &amp; Expenditure Framework</v>
      </c>
      <c r="F5" s="669" t="str">
        <f t="shared" si="3"/>
        <v>2011/12 Medium Term Revenue &amp; Expenditure Framework</v>
      </c>
      <c r="G5" s="669" t="str">
        <f t="shared" si="3"/>
        <v>2012/13 Medium Term Revenue &amp; Expenditure Framework</v>
      </c>
      <c r="H5" s="669" t="str">
        <f t="shared" si="3"/>
        <v>2013/14 Medium Term Revenue &amp; Expenditure Framework</v>
      </c>
      <c r="I5" s="669" t="str">
        <f t="shared" si="3"/>
        <v>2014/15 Medium Term Revenue &amp; Expenditure Framework</v>
      </c>
      <c r="J5" s="669" t="str">
        <f t="shared" si="3"/>
        <v>2015/16 Medium Term Revenue &amp; Expenditure Framework</v>
      </c>
      <c r="K5" s="669" t="str">
        <f t="shared" si="3"/>
        <v>2016/17 Medium Term Revenue &amp; Expenditure Framework</v>
      </c>
      <c r="L5" s="669" t="str">
        <f t="shared" si="3"/>
        <v>2017/18 Medium Term Revenue &amp; Expenditure Framework</v>
      </c>
      <c r="M5" s="669" t="str">
        <f t="shared" si="3"/>
        <v>2018/19 Medium Term Revenue &amp; Expenditure Framework</v>
      </c>
      <c r="N5" s="669" t="str">
        <f t="shared" si="3"/>
        <v>2019/20 Medium Term Revenue &amp; Expenditure Framework</v>
      </c>
      <c r="O5" s="669" t="str">
        <f t="shared" si="3"/>
        <v>2020/21 Medium Term Revenue &amp; Expenditure Framework</v>
      </c>
      <c r="P5" s="666"/>
      <c r="R5" s="667" t="s">
        <v>268</v>
      </c>
      <c r="S5" s="667" t="s">
        <v>269</v>
      </c>
      <c r="T5" s="667" t="s">
        <v>1465</v>
      </c>
      <c r="U5" s="667" t="s">
        <v>1471</v>
      </c>
    </row>
    <row r="6" spans="1:22" x14ac:dyDescent="0.2">
      <c r="A6" s="665" t="str">
        <f>'Template names'!C6</f>
        <v>Approved budget year</v>
      </c>
      <c r="B6" s="666" t="s">
        <v>258</v>
      </c>
      <c r="C6" s="666" t="s">
        <v>259</v>
      </c>
      <c r="D6" s="666" t="s">
        <v>260</v>
      </c>
      <c r="E6" s="670" t="str">
        <f t="shared" ref="E6:O6" si="4">E1&amp;"/"&amp;RIGHT(E1,2)+1</f>
        <v>2010/11</v>
      </c>
      <c r="F6" s="670" t="str">
        <f t="shared" si="4"/>
        <v>2011/12</v>
      </c>
      <c r="G6" s="670" t="str">
        <f t="shared" si="4"/>
        <v>2012/13</v>
      </c>
      <c r="H6" s="670" t="str">
        <f t="shared" si="4"/>
        <v>2013/14</v>
      </c>
      <c r="I6" s="670" t="str">
        <f t="shared" si="4"/>
        <v>2014/15</v>
      </c>
      <c r="J6" s="670" t="str">
        <f t="shared" si="4"/>
        <v>2015/16</v>
      </c>
      <c r="K6" s="670" t="str">
        <f t="shared" si="4"/>
        <v>2016/17</v>
      </c>
      <c r="L6" s="670" t="str">
        <f t="shared" si="4"/>
        <v>2017/18</v>
      </c>
      <c r="M6" s="670" t="str">
        <f t="shared" si="4"/>
        <v>2018/19</v>
      </c>
      <c r="N6" s="670" t="str">
        <f t="shared" si="4"/>
        <v>2019/20</v>
      </c>
      <c r="O6" s="670" t="str">
        <f t="shared" si="4"/>
        <v>2020/21</v>
      </c>
      <c r="P6" s="666"/>
      <c r="R6" s="667" t="s">
        <v>1453</v>
      </c>
      <c r="T6" s="667" t="s">
        <v>1466</v>
      </c>
      <c r="U6" s="667" t="s">
        <v>1472</v>
      </c>
    </row>
    <row r="7" spans="1:22" x14ac:dyDescent="0.2">
      <c r="A7" s="665" t="str">
        <f>'Template names'!C16</f>
        <v>1st year of MTREF</v>
      </c>
      <c r="B7" s="666" t="s">
        <v>270</v>
      </c>
      <c r="C7" s="666" t="s">
        <v>271</v>
      </c>
      <c r="D7" s="666" t="s">
        <v>272</v>
      </c>
      <c r="E7" s="669" t="str">
        <f t="shared" ref="E7:O7" si="5">"Budget Year "&amp;E1&amp;"/"&amp;RIGHT(E1,2)+1</f>
        <v>Budget Year 2010/11</v>
      </c>
      <c r="F7" s="669" t="str">
        <f t="shared" si="5"/>
        <v>Budget Year 2011/12</v>
      </c>
      <c r="G7" s="669" t="str">
        <f t="shared" si="5"/>
        <v>Budget Year 2012/13</v>
      </c>
      <c r="H7" s="669" t="str">
        <f t="shared" si="5"/>
        <v>Budget Year 2013/14</v>
      </c>
      <c r="I7" s="669" t="str">
        <f t="shared" si="5"/>
        <v>Budget Year 2014/15</v>
      </c>
      <c r="J7" s="669" t="str">
        <f t="shared" si="5"/>
        <v>Budget Year 2015/16</v>
      </c>
      <c r="K7" s="669" t="str">
        <f t="shared" si="5"/>
        <v>Budget Year 2016/17</v>
      </c>
      <c r="L7" s="669" t="str">
        <f t="shared" si="5"/>
        <v>Budget Year 2017/18</v>
      </c>
      <c r="M7" s="669" t="str">
        <f t="shared" si="5"/>
        <v>Budget Year 2018/19</v>
      </c>
      <c r="N7" s="669" t="str">
        <f t="shared" si="5"/>
        <v>Budget Year 2019/20</v>
      </c>
      <c r="O7" s="669" t="str">
        <f t="shared" si="5"/>
        <v>Budget Year 2020/21</v>
      </c>
      <c r="P7" s="666"/>
      <c r="R7" s="667" t="s">
        <v>1454</v>
      </c>
      <c r="T7" s="667" t="s">
        <v>1467</v>
      </c>
      <c r="U7" s="667" t="s">
        <v>1473</v>
      </c>
    </row>
    <row r="8" spans="1:22" x14ac:dyDescent="0.2">
      <c r="A8" s="665" t="str">
        <f>'Template names'!C17</f>
        <v>2nd year of MTREF</v>
      </c>
      <c r="B8" s="666" t="s">
        <v>273</v>
      </c>
      <c r="C8" s="666" t="s">
        <v>274</v>
      </c>
      <c r="D8" s="666" t="s">
        <v>275</v>
      </c>
      <c r="E8" s="669" t="str">
        <f t="shared" ref="E8:O8" si="6">"Budget Year +1 "&amp;E1+1&amp;"/"&amp;RIGHT(E1,2)+2</f>
        <v>Budget Year +1 2011/12</v>
      </c>
      <c r="F8" s="669" t="str">
        <f t="shared" si="6"/>
        <v>Budget Year +1 2012/13</v>
      </c>
      <c r="G8" s="669" t="str">
        <f t="shared" si="6"/>
        <v>Budget Year +1 2013/14</v>
      </c>
      <c r="H8" s="669" t="str">
        <f t="shared" si="6"/>
        <v>Budget Year +1 2014/15</v>
      </c>
      <c r="I8" s="669" t="str">
        <f t="shared" si="6"/>
        <v>Budget Year +1 2015/16</v>
      </c>
      <c r="J8" s="669" t="str">
        <f t="shared" si="6"/>
        <v>Budget Year +1 2016/17</v>
      </c>
      <c r="K8" s="669" t="str">
        <f t="shared" si="6"/>
        <v>Budget Year +1 2017/18</v>
      </c>
      <c r="L8" s="669" t="str">
        <f t="shared" si="6"/>
        <v>Budget Year +1 2018/19</v>
      </c>
      <c r="M8" s="669" t="str">
        <f t="shared" si="6"/>
        <v>Budget Year +1 2019/20</v>
      </c>
      <c r="N8" s="669" t="str">
        <f t="shared" si="6"/>
        <v>Budget Year +1 2020/21</v>
      </c>
      <c r="O8" s="669" t="str">
        <f t="shared" si="6"/>
        <v>Budget Year +1 2021/22</v>
      </c>
      <c r="P8" s="666"/>
      <c r="R8" s="667" t="s">
        <v>1455</v>
      </c>
      <c r="T8" s="667" t="s">
        <v>1468</v>
      </c>
      <c r="U8" s="667" t="s">
        <v>269</v>
      </c>
    </row>
    <row r="9" spans="1:22" x14ac:dyDescent="0.2">
      <c r="A9" s="665" t="str">
        <f>'Template names'!C18</f>
        <v>3rd year of MTREF</v>
      </c>
      <c r="B9" s="666" t="s">
        <v>276</v>
      </c>
      <c r="C9" s="666" t="s">
        <v>277</v>
      </c>
      <c r="D9" s="666" t="s">
        <v>278</v>
      </c>
      <c r="E9" s="669" t="str">
        <f t="shared" ref="E9:O9" si="7">"Budget Year +2 "&amp;E1+2&amp;"/"&amp;RIGHT(E1,2)+3</f>
        <v>Budget Year +2 2012/13</v>
      </c>
      <c r="F9" s="669" t="str">
        <f t="shared" si="7"/>
        <v>Budget Year +2 2013/14</v>
      </c>
      <c r="G9" s="669" t="str">
        <f t="shared" si="7"/>
        <v>Budget Year +2 2014/15</v>
      </c>
      <c r="H9" s="669" t="str">
        <f t="shared" si="7"/>
        <v>Budget Year +2 2015/16</v>
      </c>
      <c r="I9" s="669" t="str">
        <f t="shared" si="7"/>
        <v>Budget Year +2 2016/17</v>
      </c>
      <c r="J9" s="669" t="str">
        <f t="shared" si="7"/>
        <v>Budget Year +2 2017/18</v>
      </c>
      <c r="K9" s="669" t="str">
        <f t="shared" si="7"/>
        <v>Budget Year +2 2018/19</v>
      </c>
      <c r="L9" s="669" t="str">
        <f t="shared" si="7"/>
        <v>Budget Year +2 2019/20</v>
      </c>
      <c r="M9" s="669" t="str">
        <f t="shared" si="7"/>
        <v>Budget Year +2 2020/21</v>
      </c>
      <c r="N9" s="669" t="str">
        <f t="shared" si="7"/>
        <v>Budget Year +2 2021/22</v>
      </c>
      <c r="O9" s="669" t="str">
        <f t="shared" si="7"/>
        <v>Budget Year +2 2022/23</v>
      </c>
      <c r="P9" s="666"/>
      <c r="R9" s="667" t="s">
        <v>1456</v>
      </c>
    </row>
    <row r="10" spans="1:22" x14ac:dyDescent="0.2">
      <c r="A10" s="671" t="s">
        <v>279</v>
      </c>
      <c r="B10" s="672" t="s">
        <v>280</v>
      </c>
      <c r="C10" s="672" t="s">
        <v>281</v>
      </c>
      <c r="D10" s="672" t="s">
        <v>282</v>
      </c>
      <c r="E10" s="673" t="str">
        <f t="shared" ref="E10:O10" si="8">"Annual target " &amp; E1&amp;"/"&amp;RIGHT(E1,2)+1</f>
        <v>Annual target 2010/11</v>
      </c>
      <c r="F10" s="673" t="str">
        <f t="shared" si="8"/>
        <v>Annual target 2011/12</v>
      </c>
      <c r="G10" s="673" t="str">
        <f t="shared" si="8"/>
        <v>Annual target 2012/13</v>
      </c>
      <c r="H10" s="673" t="str">
        <f t="shared" si="8"/>
        <v>Annual target 2013/14</v>
      </c>
      <c r="I10" s="673" t="str">
        <f t="shared" si="8"/>
        <v>Annual target 2014/15</v>
      </c>
      <c r="J10" s="673" t="str">
        <f t="shared" si="8"/>
        <v>Annual target 2015/16</v>
      </c>
      <c r="K10" s="673" t="str">
        <f t="shared" si="8"/>
        <v>Annual target 2016/17</v>
      </c>
      <c r="L10" s="673" t="str">
        <f t="shared" si="8"/>
        <v>Annual target 2017/18</v>
      </c>
      <c r="M10" s="673" t="str">
        <f t="shared" si="8"/>
        <v>Annual target 2018/19</v>
      </c>
      <c r="N10" s="673" t="str">
        <f t="shared" si="8"/>
        <v>Annual target 2019/20</v>
      </c>
      <c r="O10" s="673" t="str">
        <f t="shared" si="8"/>
        <v>Annual target 2020/21</v>
      </c>
      <c r="P10" s="666"/>
      <c r="R10" s="667" t="s">
        <v>1457</v>
      </c>
    </row>
    <row r="11" spans="1:22" ht="18" x14ac:dyDescent="0.25">
      <c r="A11" s="674" t="s">
        <v>283</v>
      </c>
      <c r="R11" s="667" t="s">
        <v>1458</v>
      </c>
    </row>
    <row r="12" spans="1:22" x14ac:dyDescent="0.2">
      <c r="R12" s="667" t="s">
        <v>1459</v>
      </c>
    </row>
    <row r="15" spans="1:22" x14ac:dyDescent="0.2">
      <c r="R15" s="664" t="s">
        <v>1552</v>
      </c>
      <c r="S15" s="664" t="s">
        <v>1553</v>
      </c>
    </row>
    <row r="17" spans="1:19" x14ac:dyDescent="0.2">
      <c r="R17" s="667" t="s">
        <v>490</v>
      </c>
      <c r="S17" s="667" t="s">
        <v>491</v>
      </c>
    </row>
    <row r="18" spans="1:19" x14ac:dyDescent="0.2">
      <c r="R18" s="667" t="s">
        <v>493</v>
      </c>
      <c r="S18" s="667" t="s">
        <v>492</v>
      </c>
    </row>
    <row r="19" spans="1:19" x14ac:dyDescent="0.2">
      <c r="R19" s="667" t="s">
        <v>497</v>
      </c>
      <c r="S19" s="667" t="s">
        <v>494</v>
      </c>
    </row>
    <row r="20" spans="1:19" x14ac:dyDescent="0.2">
      <c r="R20" s="667" t="s">
        <v>501</v>
      </c>
      <c r="S20" s="667" t="s">
        <v>495</v>
      </c>
    </row>
    <row r="21" spans="1:19" x14ac:dyDescent="0.2">
      <c r="R21" s="667" t="s">
        <v>503</v>
      </c>
      <c r="S21" s="667" t="s">
        <v>496</v>
      </c>
    </row>
    <row r="22" spans="1:19" x14ac:dyDescent="0.2">
      <c r="R22" s="667" t="s">
        <v>827</v>
      </c>
      <c r="S22" s="667" t="s">
        <v>498</v>
      </c>
    </row>
    <row r="23" spans="1:19" x14ac:dyDescent="0.2">
      <c r="R23" s="667" t="s">
        <v>1554</v>
      </c>
      <c r="S23" s="667" t="s">
        <v>499</v>
      </c>
    </row>
    <row r="24" spans="1:19" x14ac:dyDescent="0.2">
      <c r="R24" s="667" t="s">
        <v>1555</v>
      </c>
      <c r="S24" s="667" t="s">
        <v>500</v>
      </c>
    </row>
    <row r="25" spans="1:19" x14ac:dyDescent="0.2">
      <c r="R25" s="667" t="s">
        <v>1556</v>
      </c>
      <c r="S25" s="667" t="s">
        <v>502</v>
      </c>
    </row>
    <row r="26" spans="1:19" x14ac:dyDescent="0.2">
      <c r="R26" s="667" t="s">
        <v>1345</v>
      </c>
      <c r="S26" s="667" t="s">
        <v>1557</v>
      </c>
    </row>
    <row r="27" spans="1:19" ht="12.75" x14ac:dyDescent="0.2">
      <c r="A27" s="838" t="s">
        <v>836</v>
      </c>
      <c r="B27" s="667">
        <v>1</v>
      </c>
      <c r="R27" s="667" t="s">
        <v>832</v>
      </c>
      <c r="S27" s="667" t="s">
        <v>504</v>
      </c>
    </row>
    <row r="28" spans="1:19" x14ac:dyDescent="0.2">
      <c r="A28" s="667" t="s">
        <v>837</v>
      </c>
      <c r="B28" s="667" t="str">
        <f>INDEX(B29:B312,B27,1)</f>
        <v>Choose name from list</v>
      </c>
      <c r="R28" s="667" t="s">
        <v>831</v>
      </c>
      <c r="S28" s="667" t="s">
        <v>505</v>
      </c>
    </row>
    <row r="29" spans="1:19" x14ac:dyDescent="0.2">
      <c r="B29" s="667" t="s">
        <v>838</v>
      </c>
      <c r="C29" s="667" t="s">
        <v>839</v>
      </c>
      <c r="R29" s="667" t="s">
        <v>667</v>
      </c>
      <c r="S29" s="667" t="s">
        <v>506</v>
      </c>
    </row>
    <row r="30" spans="1:19" ht="12.75" x14ac:dyDescent="0.2">
      <c r="B30" s="856" t="s">
        <v>1588</v>
      </c>
      <c r="C30" s="1089" t="s">
        <v>843</v>
      </c>
      <c r="S30" s="667" t="s">
        <v>1558</v>
      </c>
    </row>
    <row r="31" spans="1:19" ht="12.75" x14ac:dyDescent="0.2">
      <c r="B31" s="856" t="s">
        <v>1589</v>
      </c>
      <c r="C31" s="1090" t="s">
        <v>843</v>
      </c>
      <c r="S31" s="667" t="s">
        <v>508</v>
      </c>
    </row>
    <row r="32" spans="1:19" ht="12.75" x14ac:dyDescent="0.2">
      <c r="B32" s="856" t="s">
        <v>886</v>
      </c>
      <c r="C32" s="1089" t="s">
        <v>843</v>
      </c>
      <c r="S32" s="667" t="s">
        <v>509</v>
      </c>
    </row>
    <row r="33" spans="2:19" ht="12.75" x14ac:dyDescent="0.2">
      <c r="B33" s="856" t="s">
        <v>887</v>
      </c>
      <c r="C33" s="1089" t="s">
        <v>843</v>
      </c>
      <c r="S33" s="667" t="s">
        <v>510</v>
      </c>
    </row>
    <row r="34" spans="2:19" ht="12.75" x14ac:dyDescent="0.2">
      <c r="B34" s="856" t="s">
        <v>888</v>
      </c>
      <c r="C34" s="1089" t="s">
        <v>843</v>
      </c>
      <c r="S34" s="667" t="s">
        <v>511</v>
      </c>
    </row>
    <row r="35" spans="2:19" ht="12.75" x14ac:dyDescent="0.2">
      <c r="B35" s="856" t="s">
        <v>889</v>
      </c>
      <c r="C35" s="1089" t="s">
        <v>843</v>
      </c>
      <c r="S35" s="667" t="s">
        <v>512</v>
      </c>
    </row>
    <row r="36" spans="2:19" ht="12.75" x14ac:dyDescent="0.2">
      <c r="B36" s="856" t="s">
        <v>890</v>
      </c>
      <c r="C36" s="1089" t="s">
        <v>843</v>
      </c>
      <c r="S36" s="667" t="s">
        <v>513</v>
      </c>
    </row>
    <row r="37" spans="2:19" ht="12.75" x14ac:dyDescent="0.2">
      <c r="B37" s="856" t="s">
        <v>891</v>
      </c>
      <c r="C37" s="1090" t="s">
        <v>843</v>
      </c>
      <c r="S37" s="667" t="s">
        <v>514</v>
      </c>
    </row>
    <row r="38" spans="2:19" ht="12.75" x14ac:dyDescent="0.2">
      <c r="B38" s="856" t="s">
        <v>892</v>
      </c>
      <c r="C38" s="1089" t="s">
        <v>843</v>
      </c>
      <c r="S38" s="667" t="s">
        <v>515</v>
      </c>
    </row>
    <row r="39" spans="2:19" ht="12.75" x14ac:dyDescent="0.2">
      <c r="B39" s="856" t="s">
        <v>893</v>
      </c>
      <c r="C39" s="1091" t="s">
        <v>843</v>
      </c>
      <c r="S39" s="667" t="s">
        <v>516</v>
      </c>
    </row>
    <row r="40" spans="2:19" ht="12.75" x14ac:dyDescent="0.2">
      <c r="B40" s="856" t="s">
        <v>1430</v>
      </c>
      <c r="C40" s="1091" t="s">
        <v>843</v>
      </c>
      <c r="S40" s="667" t="s">
        <v>517</v>
      </c>
    </row>
    <row r="41" spans="2:19" ht="12.75" x14ac:dyDescent="0.2">
      <c r="B41" s="856" t="s">
        <v>842</v>
      </c>
      <c r="C41" s="1092" t="s">
        <v>843</v>
      </c>
      <c r="S41" s="667" t="s">
        <v>518</v>
      </c>
    </row>
    <row r="42" spans="2:19" ht="12.75" x14ac:dyDescent="0.2">
      <c r="B42" s="856" t="s">
        <v>894</v>
      </c>
      <c r="C42" s="1092" t="s">
        <v>843</v>
      </c>
      <c r="S42" s="667" t="s">
        <v>519</v>
      </c>
    </row>
    <row r="43" spans="2:19" ht="12.75" x14ac:dyDescent="0.2">
      <c r="B43" s="856" t="s">
        <v>895</v>
      </c>
      <c r="C43" s="1092" t="s">
        <v>843</v>
      </c>
      <c r="S43" s="667" t="s">
        <v>520</v>
      </c>
    </row>
    <row r="44" spans="2:19" ht="12.75" x14ac:dyDescent="0.2">
      <c r="B44" s="856" t="s">
        <v>896</v>
      </c>
      <c r="C44" s="1092" t="s">
        <v>843</v>
      </c>
      <c r="S44" s="667" t="s">
        <v>522</v>
      </c>
    </row>
    <row r="45" spans="2:19" ht="12.75" x14ac:dyDescent="0.2">
      <c r="B45" s="856" t="s">
        <v>897</v>
      </c>
      <c r="C45" s="1092" t="s">
        <v>843</v>
      </c>
      <c r="S45" s="667" t="s">
        <v>1559</v>
      </c>
    </row>
    <row r="46" spans="2:19" ht="12.75" x14ac:dyDescent="0.2">
      <c r="B46" s="856" t="s">
        <v>898</v>
      </c>
      <c r="C46" s="1092" t="s">
        <v>843</v>
      </c>
      <c r="S46" s="667" t="s">
        <v>1560</v>
      </c>
    </row>
    <row r="47" spans="2:19" ht="12.75" x14ac:dyDescent="0.2">
      <c r="B47" s="856" t="s">
        <v>899</v>
      </c>
      <c r="C47" s="1092" t="s">
        <v>843</v>
      </c>
      <c r="S47" s="667" t="s">
        <v>1561</v>
      </c>
    </row>
    <row r="48" spans="2:19" ht="12.75" x14ac:dyDescent="0.2">
      <c r="B48" s="856" t="s">
        <v>900</v>
      </c>
      <c r="C48" s="1092" t="s">
        <v>843</v>
      </c>
      <c r="S48" s="667" t="s">
        <v>1562</v>
      </c>
    </row>
    <row r="49" spans="2:19" ht="12.75" x14ac:dyDescent="0.2">
      <c r="B49" s="856" t="s">
        <v>844</v>
      </c>
      <c r="C49" s="1092" t="s">
        <v>843</v>
      </c>
      <c r="S49" s="667" t="s">
        <v>524</v>
      </c>
    </row>
    <row r="50" spans="2:19" ht="12.75" x14ac:dyDescent="0.2">
      <c r="B50" s="856" t="s">
        <v>901</v>
      </c>
      <c r="C50" s="1092" t="s">
        <v>843</v>
      </c>
      <c r="S50" s="667" t="s">
        <v>525</v>
      </c>
    </row>
    <row r="51" spans="2:19" ht="12.75" x14ac:dyDescent="0.2">
      <c r="B51" s="856" t="s">
        <v>902</v>
      </c>
      <c r="C51" s="1091" t="s">
        <v>843</v>
      </c>
      <c r="S51" s="667" t="s">
        <v>526</v>
      </c>
    </row>
    <row r="52" spans="2:19" ht="12.75" x14ac:dyDescent="0.2">
      <c r="B52" s="856" t="s">
        <v>903</v>
      </c>
      <c r="C52" s="1091" t="s">
        <v>843</v>
      </c>
      <c r="S52" s="667" t="s">
        <v>527</v>
      </c>
    </row>
    <row r="53" spans="2:19" ht="12.75" x14ac:dyDescent="0.2">
      <c r="B53" s="856" t="s">
        <v>904</v>
      </c>
      <c r="C53" s="1091" t="s">
        <v>843</v>
      </c>
      <c r="S53" s="667" t="s">
        <v>528</v>
      </c>
    </row>
    <row r="54" spans="2:19" ht="12.75" x14ac:dyDescent="0.2">
      <c r="B54" s="856" t="s">
        <v>905</v>
      </c>
      <c r="C54" s="1091" t="s">
        <v>843</v>
      </c>
      <c r="S54" s="667" t="s">
        <v>529</v>
      </c>
    </row>
    <row r="55" spans="2:19" ht="12.75" x14ac:dyDescent="0.2">
      <c r="B55" s="856" t="s">
        <v>906</v>
      </c>
      <c r="C55" s="1091" t="s">
        <v>843</v>
      </c>
      <c r="S55" s="667" t="s">
        <v>530</v>
      </c>
    </row>
    <row r="56" spans="2:19" ht="12.75" x14ac:dyDescent="0.2">
      <c r="B56" s="856" t="s">
        <v>907</v>
      </c>
      <c r="C56" s="1091" t="s">
        <v>843</v>
      </c>
      <c r="S56" s="667" t="s">
        <v>531</v>
      </c>
    </row>
    <row r="57" spans="2:19" ht="12.75" x14ac:dyDescent="0.2">
      <c r="B57" s="856" t="s">
        <v>908</v>
      </c>
      <c r="C57" s="1091" t="s">
        <v>843</v>
      </c>
      <c r="S57" s="667" t="s">
        <v>532</v>
      </c>
    </row>
    <row r="58" spans="2:19" ht="12.75" x14ac:dyDescent="0.2">
      <c r="B58" s="856" t="s">
        <v>845</v>
      </c>
      <c r="C58" s="714" t="s">
        <v>843</v>
      </c>
      <c r="S58" s="667" t="s">
        <v>533</v>
      </c>
    </row>
    <row r="59" spans="2:19" ht="12.75" x14ac:dyDescent="0.2">
      <c r="B59" s="856" t="s">
        <v>909</v>
      </c>
      <c r="C59" s="714" t="s">
        <v>843</v>
      </c>
      <c r="S59" s="667" t="s">
        <v>667</v>
      </c>
    </row>
    <row r="60" spans="2:19" ht="12.75" x14ac:dyDescent="0.2">
      <c r="B60" s="856" t="s">
        <v>910</v>
      </c>
      <c r="C60" s="1091" t="s">
        <v>843</v>
      </c>
    </row>
    <row r="61" spans="2:19" ht="12.75" x14ac:dyDescent="0.2">
      <c r="B61" s="856" t="s">
        <v>911</v>
      </c>
      <c r="C61" s="1091" t="s">
        <v>843</v>
      </c>
      <c r="R61" s="664" t="s">
        <v>1575</v>
      </c>
      <c r="S61" s="1085"/>
    </row>
    <row r="62" spans="2:19" ht="12.75" x14ac:dyDescent="0.2">
      <c r="B62" s="856" t="s">
        <v>912</v>
      </c>
      <c r="C62" s="1091" t="s">
        <v>843</v>
      </c>
      <c r="R62" s="667" t="s">
        <v>261</v>
      </c>
      <c r="S62" s="1086"/>
    </row>
    <row r="63" spans="2:19" ht="12.75" x14ac:dyDescent="0.2">
      <c r="B63" s="856" t="s">
        <v>1427</v>
      </c>
      <c r="C63" s="1091" t="s">
        <v>843</v>
      </c>
      <c r="R63" s="667" t="s">
        <v>576</v>
      </c>
      <c r="S63" s="1087"/>
    </row>
    <row r="64" spans="2:19" ht="12.75" x14ac:dyDescent="0.2">
      <c r="B64" s="856" t="s">
        <v>913</v>
      </c>
      <c r="C64" s="1092" t="s">
        <v>843</v>
      </c>
      <c r="R64" s="1069"/>
      <c r="S64" s="1087"/>
    </row>
    <row r="65" spans="2:3" ht="12.75" x14ac:dyDescent="0.2">
      <c r="B65" s="856" t="s">
        <v>914</v>
      </c>
      <c r="C65" s="1091" t="s">
        <v>843</v>
      </c>
    </row>
    <row r="66" spans="2:3" ht="12.75" x14ac:dyDescent="0.2">
      <c r="B66" s="856" t="s">
        <v>915</v>
      </c>
      <c r="C66" s="1091" t="s">
        <v>843</v>
      </c>
    </row>
    <row r="67" spans="2:3" ht="12.75" x14ac:dyDescent="0.2">
      <c r="B67" s="856" t="s">
        <v>916</v>
      </c>
      <c r="C67" s="1091" t="s">
        <v>843</v>
      </c>
    </row>
    <row r="68" spans="2:3" ht="12.75" x14ac:dyDescent="0.2">
      <c r="B68" s="856" t="s">
        <v>917</v>
      </c>
      <c r="C68" s="1091" t="s">
        <v>843</v>
      </c>
    </row>
    <row r="69" spans="2:3" ht="12.75" x14ac:dyDescent="0.2">
      <c r="B69" s="856" t="s">
        <v>846</v>
      </c>
      <c r="C69" s="1091" t="s">
        <v>843</v>
      </c>
    </row>
    <row r="70" spans="2:3" ht="12.75" x14ac:dyDescent="0.2">
      <c r="B70" s="856" t="s">
        <v>918</v>
      </c>
      <c r="C70" s="1091" t="s">
        <v>843</v>
      </c>
    </row>
    <row r="71" spans="2:3" ht="12.75" x14ac:dyDescent="0.2">
      <c r="B71" s="856" t="s">
        <v>919</v>
      </c>
      <c r="C71" s="1091" t="s">
        <v>843</v>
      </c>
    </row>
    <row r="72" spans="2:3" ht="12.75" x14ac:dyDescent="0.2">
      <c r="B72" s="856" t="s">
        <v>1581</v>
      </c>
      <c r="C72" s="1091" t="s">
        <v>843</v>
      </c>
    </row>
    <row r="73" spans="2:3" ht="12.75" x14ac:dyDescent="0.2">
      <c r="B73" s="856" t="s">
        <v>1582</v>
      </c>
      <c r="C73" s="1091" t="s">
        <v>843</v>
      </c>
    </row>
    <row r="74" spans="2:3" ht="12.75" x14ac:dyDescent="0.2">
      <c r="B74" s="856" t="s">
        <v>879</v>
      </c>
      <c r="C74" s="1091" t="s">
        <v>843</v>
      </c>
    </row>
    <row r="75" spans="2:3" ht="12.75" x14ac:dyDescent="0.2">
      <c r="B75" s="856" t="s">
        <v>1590</v>
      </c>
      <c r="C75" s="1091" t="s">
        <v>848</v>
      </c>
    </row>
    <row r="76" spans="2:3" ht="12.75" x14ac:dyDescent="0.2">
      <c r="B76" s="856" t="s">
        <v>920</v>
      </c>
      <c r="C76" s="1091" t="s">
        <v>848</v>
      </c>
    </row>
    <row r="77" spans="2:3" ht="12.75" x14ac:dyDescent="0.2">
      <c r="B77" s="856" t="s">
        <v>921</v>
      </c>
      <c r="C77" s="1091" t="s">
        <v>848</v>
      </c>
    </row>
    <row r="78" spans="2:3" ht="12.75" x14ac:dyDescent="0.2">
      <c r="B78" s="856" t="s">
        <v>922</v>
      </c>
      <c r="C78" s="1091" t="s">
        <v>848</v>
      </c>
    </row>
    <row r="79" spans="2:3" ht="12.75" x14ac:dyDescent="0.2">
      <c r="B79" s="856" t="s">
        <v>1583</v>
      </c>
      <c r="C79" s="1091" t="s">
        <v>848</v>
      </c>
    </row>
    <row r="80" spans="2:3" ht="12.75" x14ac:dyDescent="0.2">
      <c r="B80" s="856" t="s">
        <v>847</v>
      </c>
      <c r="C80" s="1091" t="s">
        <v>848</v>
      </c>
    </row>
    <row r="81" spans="2:3" ht="12.75" x14ac:dyDescent="0.2">
      <c r="B81" s="856" t="s">
        <v>923</v>
      </c>
      <c r="C81" s="1091" t="s">
        <v>848</v>
      </c>
    </row>
    <row r="82" spans="2:3" ht="12.75" x14ac:dyDescent="0.2">
      <c r="B82" s="856" t="s">
        <v>924</v>
      </c>
      <c r="C82" s="1091" t="s">
        <v>848</v>
      </c>
    </row>
    <row r="83" spans="2:3" ht="12.75" x14ac:dyDescent="0.2">
      <c r="B83" s="856" t="s">
        <v>925</v>
      </c>
      <c r="C83" s="1091" t="s">
        <v>848</v>
      </c>
    </row>
    <row r="84" spans="2:3" ht="12.75" x14ac:dyDescent="0.2">
      <c r="B84" s="856" t="s">
        <v>926</v>
      </c>
      <c r="C84" s="1091" t="s">
        <v>848</v>
      </c>
    </row>
    <row r="85" spans="2:3" ht="12.75" x14ac:dyDescent="0.2">
      <c r="B85" s="856" t="s">
        <v>927</v>
      </c>
      <c r="C85" s="1091" t="s">
        <v>848</v>
      </c>
    </row>
    <row r="86" spans="2:3" ht="12.75" x14ac:dyDescent="0.2">
      <c r="B86" s="856" t="s">
        <v>849</v>
      </c>
      <c r="C86" s="1091" t="s">
        <v>848</v>
      </c>
    </row>
    <row r="87" spans="2:3" ht="12.75" x14ac:dyDescent="0.2">
      <c r="B87" s="856" t="s">
        <v>928</v>
      </c>
      <c r="C87" s="1091" t="s">
        <v>848</v>
      </c>
    </row>
    <row r="88" spans="2:3" ht="12.75" x14ac:dyDescent="0.2">
      <c r="B88" s="856" t="s">
        <v>929</v>
      </c>
      <c r="C88" s="1091" t="s">
        <v>848</v>
      </c>
    </row>
    <row r="89" spans="2:3" ht="12.75" x14ac:dyDescent="0.2">
      <c r="B89" s="856" t="s">
        <v>930</v>
      </c>
      <c r="C89" s="1091" t="s">
        <v>848</v>
      </c>
    </row>
    <row r="90" spans="2:3" ht="12.75" x14ac:dyDescent="0.2">
      <c r="B90" s="856" t="s">
        <v>931</v>
      </c>
      <c r="C90" s="1091" t="s">
        <v>848</v>
      </c>
    </row>
    <row r="91" spans="2:3" ht="12.75" x14ac:dyDescent="0.2">
      <c r="B91" s="856" t="s">
        <v>932</v>
      </c>
      <c r="C91" s="1091" t="s">
        <v>848</v>
      </c>
    </row>
    <row r="92" spans="2:3" ht="12.75" x14ac:dyDescent="0.2">
      <c r="B92" s="856" t="s">
        <v>1584</v>
      </c>
      <c r="C92" s="1091" t="s">
        <v>848</v>
      </c>
    </row>
    <row r="93" spans="2:3" ht="12.75" x14ac:dyDescent="0.2">
      <c r="B93" s="856" t="s">
        <v>850</v>
      </c>
      <c r="C93" s="1091" t="s">
        <v>848</v>
      </c>
    </row>
    <row r="94" spans="2:3" ht="12.75" x14ac:dyDescent="0.2">
      <c r="B94" s="856" t="s">
        <v>933</v>
      </c>
      <c r="C94" s="1091" t="s">
        <v>848</v>
      </c>
    </row>
    <row r="95" spans="2:3" ht="12.75" x14ac:dyDescent="0.2">
      <c r="B95" s="856" t="s">
        <v>934</v>
      </c>
      <c r="C95" s="1091" t="s">
        <v>848</v>
      </c>
    </row>
    <row r="96" spans="2:3" ht="12.75" x14ac:dyDescent="0.2">
      <c r="B96" s="856" t="s">
        <v>935</v>
      </c>
      <c r="C96" s="1091" t="s">
        <v>848</v>
      </c>
    </row>
    <row r="97" spans="2:3" ht="12.75" x14ac:dyDescent="0.2">
      <c r="B97" s="856" t="s">
        <v>936</v>
      </c>
      <c r="C97" s="1091" t="s">
        <v>848</v>
      </c>
    </row>
    <row r="98" spans="2:3" ht="12.75" x14ac:dyDescent="0.2">
      <c r="B98" s="856" t="s">
        <v>851</v>
      </c>
      <c r="C98" s="1091" t="s">
        <v>848</v>
      </c>
    </row>
    <row r="99" spans="2:3" ht="12.75" x14ac:dyDescent="0.2">
      <c r="B99" s="856" t="s">
        <v>1591</v>
      </c>
      <c r="C99" s="1091" t="s">
        <v>877</v>
      </c>
    </row>
    <row r="100" spans="2:3" ht="12.75" x14ac:dyDescent="0.2">
      <c r="B100" s="856" t="s">
        <v>1592</v>
      </c>
      <c r="C100" s="1091" t="s">
        <v>877</v>
      </c>
    </row>
    <row r="101" spans="2:3" ht="12.75" x14ac:dyDescent="0.2">
      <c r="B101" s="856" t="s">
        <v>1593</v>
      </c>
      <c r="C101" s="1091" t="s">
        <v>877</v>
      </c>
    </row>
    <row r="102" spans="2:3" ht="12.75" x14ac:dyDescent="0.2">
      <c r="B102" s="856" t="s">
        <v>937</v>
      </c>
      <c r="C102" s="1091" t="s">
        <v>877</v>
      </c>
    </row>
    <row r="103" spans="2:3" ht="12.75" x14ac:dyDescent="0.2">
      <c r="B103" s="856" t="s">
        <v>938</v>
      </c>
      <c r="C103" s="1091" t="s">
        <v>877</v>
      </c>
    </row>
    <row r="104" spans="2:3" ht="12.75" x14ac:dyDescent="0.2">
      <c r="B104" s="856" t="s">
        <v>939</v>
      </c>
      <c r="C104" s="1091" t="s">
        <v>877</v>
      </c>
    </row>
    <row r="105" spans="2:3" ht="12.75" x14ac:dyDescent="0.2">
      <c r="B105" s="856" t="s">
        <v>876</v>
      </c>
      <c r="C105" s="1091" t="s">
        <v>877</v>
      </c>
    </row>
    <row r="106" spans="2:3" ht="12.75" x14ac:dyDescent="0.2">
      <c r="B106" s="856" t="s">
        <v>940</v>
      </c>
      <c r="C106" s="1091" t="s">
        <v>877</v>
      </c>
    </row>
    <row r="107" spans="2:3" ht="12.75" x14ac:dyDescent="0.2">
      <c r="B107" s="856" t="s">
        <v>941</v>
      </c>
      <c r="C107" s="1091" t="s">
        <v>877</v>
      </c>
    </row>
    <row r="108" spans="2:3" ht="12.75" x14ac:dyDescent="0.2">
      <c r="B108" s="856" t="s">
        <v>942</v>
      </c>
      <c r="C108" s="1091" t="s">
        <v>877</v>
      </c>
    </row>
    <row r="109" spans="2:3" ht="12.75" x14ac:dyDescent="0.2">
      <c r="B109" s="856" t="s">
        <v>1431</v>
      </c>
      <c r="C109" s="1091" t="s">
        <v>877</v>
      </c>
    </row>
    <row r="110" spans="2:3" ht="12.75" x14ac:dyDescent="0.2">
      <c r="B110" s="856" t="s">
        <v>881</v>
      </c>
      <c r="C110" s="1091" t="s">
        <v>877</v>
      </c>
    </row>
    <row r="111" spans="2:3" ht="12.75" x14ac:dyDescent="0.2">
      <c r="B111" s="856" t="s">
        <v>1594</v>
      </c>
      <c r="C111" s="1091" t="s">
        <v>1428</v>
      </c>
    </row>
    <row r="112" spans="2:3" ht="12.75" x14ac:dyDescent="0.2">
      <c r="B112" s="856" t="s">
        <v>943</v>
      </c>
      <c r="C112" s="1091" t="s">
        <v>1428</v>
      </c>
    </row>
    <row r="113" spans="2:3" ht="12.75" x14ac:dyDescent="0.2">
      <c r="B113" s="856" t="s">
        <v>944</v>
      </c>
      <c r="C113" s="1089" t="s">
        <v>1428</v>
      </c>
    </row>
    <row r="114" spans="2:3" ht="12.75" x14ac:dyDescent="0.2">
      <c r="B114" s="856" t="s">
        <v>945</v>
      </c>
      <c r="C114" s="1089" t="s">
        <v>1428</v>
      </c>
    </row>
    <row r="115" spans="2:3" ht="12.75" x14ac:dyDescent="0.2">
      <c r="B115" s="856" t="s">
        <v>946</v>
      </c>
      <c r="C115" s="1089" t="s">
        <v>1428</v>
      </c>
    </row>
    <row r="116" spans="2:3" ht="12.75" x14ac:dyDescent="0.2">
      <c r="B116" s="856" t="s">
        <v>1432</v>
      </c>
      <c r="C116" s="1089" t="s">
        <v>1428</v>
      </c>
    </row>
    <row r="117" spans="2:3" ht="12.75" x14ac:dyDescent="0.2">
      <c r="B117" s="856" t="s">
        <v>947</v>
      </c>
      <c r="C117" s="1089" t="s">
        <v>1428</v>
      </c>
    </row>
    <row r="118" spans="2:3" ht="12.75" x14ac:dyDescent="0.2">
      <c r="B118" s="856" t="s">
        <v>852</v>
      </c>
      <c r="C118" s="1089" t="s">
        <v>1428</v>
      </c>
    </row>
    <row r="119" spans="2:3" ht="12.75" x14ac:dyDescent="0.2">
      <c r="B119" s="856" t="s">
        <v>948</v>
      </c>
      <c r="C119" s="1089" t="s">
        <v>1428</v>
      </c>
    </row>
    <row r="120" spans="2:3" ht="12.75" x14ac:dyDescent="0.2">
      <c r="B120" s="856" t="s">
        <v>949</v>
      </c>
      <c r="C120" s="1089" t="s">
        <v>1428</v>
      </c>
    </row>
    <row r="121" spans="2:3" ht="12.75" x14ac:dyDescent="0.2">
      <c r="B121" s="856" t="s">
        <v>950</v>
      </c>
      <c r="C121" s="1089" t="s">
        <v>1428</v>
      </c>
    </row>
    <row r="122" spans="2:3" ht="12.75" x14ac:dyDescent="0.2">
      <c r="B122" s="856" t="s">
        <v>951</v>
      </c>
      <c r="C122" s="1089" t="s">
        <v>1428</v>
      </c>
    </row>
    <row r="123" spans="2:3" ht="12.75" x14ac:dyDescent="0.2">
      <c r="B123" s="856" t="s">
        <v>952</v>
      </c>
      <c r="C123" s="1089" t="s">
        <v>1428</v>
      </c>
    </row>
    <row r="124" spans="2:3" ht="12.75" x14ac:dyDescent="0.2">
      <c r="B124" s="856" t="s">
        <v>953</v>
      </c>
      <c r="C124" s="1089" t="s">
        <v>1428</v>
      </c>
    </row>
    <row r="125" spans="2:3" ht="12.75" x14ac:dyDescent="0.2">
      <c r="B125" s="856" t="s">
        <v>954</v>
      </c>
      <c r="C125" s="1089" t="s">
        <v>1428</v>
      </c>
    </row>
    <row r="126" spans="2:3" ht="12.75" x14ac:dyDescent="0.2">
      <c r="B126" s="856" t="s">
        <v>853</v>
      </c>
      <c r="C126" s="1089" t="s">
        <v>1428</v>
      </c>
    </row>
    <row r="127" spans="2:3" ht="12.75" x14ac:dyDescent="0.2">
      <c r="B127" s="856" t="s">
        <v>955</v>
      </c>
      <c r="C127" s="1089" t="s">
        <v>1428</v>
      </c>
    </row>
    <row r="128" spans="2:3" ht="12.75" x14ac:dyDescent="0.2">
      <c r="B128" s="856" t="s">
        <v>956</v>
      </c>
      <c r="C128" s="1089" t="s">
        <v>1428</v>
      </c>
    </row>
    <row r="129" spans="2:3" ht="12.75" x14ac:dyDescent="0.2">
      <c r="B129" s="856" t="s">
        <v>957</v>
      </c>
      <c r="C129" s="1089" t="s">
        <v>1428</v>
      </c>
    </row>
    <row r="130" spans="2:3" ht="12.75" x14ac:dyDescent="0.2">
      <c r="B130" s="856" t="s">
        <v>958</v>
      </c>
      <c r="C130" s="1089" t="s">
        <v>1428</v>
      </c>
    </row>
    <row r="131" spans="2:3" ht="12.75" x14ac:dyDescent="0.2">
      <c r="B131" s="856" t="s">
        <v>959</v>
      </c>
      <c r="C131" s="1089" t="s">
        <v>1428</v>
      </c>
    </row>
    <row r="132" spans="2:3" ht="12.75" x14ac:dyDescent="0.2">
      <c r="B132" s="856" t="s">
        <v>854</v>
      </c>
      <c r="C132" s="1089" t="s">
        <v>1428</v>
      </c>
    </row>
    <row r="133" spans="2:3" ht="12.75" x14ac:dyDescent="0.2">
      <c r="B133" s="856" t="s">
        <v>960</v>
      </c>
      <c r="C133" s="1091" t="s">
        <v>1428</v>
      </c>
    </row>
    <row r="134" spans="2:3" ht="12.75" x14ac:dyDescent="0.2">
      <c r="B134" s="856" t="s">
        <v>961</v>
      </c>
      <c r="C134" s="1091" t="s">
        <v>1428</v>
      </c>
    </row>
    <row r="135" spans="2:3" ht="12.75" x14ac:dyDescent="0.2">
      <c r="B135" s="856" t="s">
        <v>962</v>
      </c>
      <c r="C135" s="1091" t="s">
        <v>1428</v>
      </c>
    </row>
    <row r="136" spans="2:3" ht="12.75" x14ac:dyDescent="0.2">
      <c r="B136" s="856" t="s">
        <v>963</v>
      </c>
      <c r="C136" s="1091" t="s">
        <v>1428</v>
      </c>
    </row>
    <row r="137" spans="2:3" ht="12.75" x14ac:dyDescent="0.2">
      <c r="B137" s="856" t="s">
        <v>855</v>
      </c>
      <c r="C137" s="1091" t="s">
        <v>1428</v>
      </c>
    </row>
    <row r="138" spans="2:3" ht="12.75" x14ac:dyDescent="0.2">
      <c r="B138" s="856" t="s">
        <v>964</v>
      </c>
      <c r="C138" s="1091" t="s">
        <v>1428</v>
      </c>
    </row>
    <row r="139" spans="2:3" ht="12.75" x14ac:dyDescent="0.2">
      <c r="B139" s="856" t="s">
        <v>965</v>
      </c>
      <c r="C139" s="1091" t="s">
        <v>1428</v>
      </c>
    </row>
    <row r="140" spans="2:3" ht="12.75" x14ac:dyDescent="0.2">
      <c r="B140" s="856" t="s">
        <v>966</v>
      </c>
      <c r="C140" s="1091" t="s">
        <v>1428</v>
      </c>
    </row>
    <row r="141" spans="2:3" ht="12.75" x14ac:dyDescent="0.2">
      <c r="B141" s="856" t="s">
        <v>856</v>
      </c>
      <c r="C141" s="1091" t="s">
        <v>1428</v>
      </c>
    </row>
    <row r="142" spans="2:3" ht="12.75" x14ac:dyDescent="0.2">
      <c r="B142" s="856" t="s">
        <v>967</v>
      </c>
      <c r="C142" s="1091" t="s">
        <v>1428</v>
      </c>
    </row>
    <row r="143" spans="2:3" ht="12.75" x14ac:dyDescent="0.2">
      <c r="B143" s="856" t="s">
        <v>968</v>
      </c>
      <c r="C143" s="1092" t="s">
        <v>1428</v>
      </c>
    </row>
    <row r="144" spans="2:3" ht="12.75" x14ac:dyDescent="0.2">
      <c r="B144" s="856" t="s">
        <v>969</v>
      </c>
      <c r="C144" s="1092" t="s">
        <v>1428</v>
      </c>
    </row>
    <row r="145" spans="2:3" ht="12.75" x14ac:dyDescent="0.2">
      <c r="B145" s="856" t="s">
        <v>970</v>
      </c>
      <c r="C145" s="1092" t="s">
        <v>1428</v>
      </c>
    </row>
    <row r="146" spans="2:3" ht="12.75" x14ac:dyDescent="0.2">
      <c r="B146" s="856" t="s">
        <v>971</v>
      </c>
      <c r="C146" s="1092" t="s">
        <v>1428</v>
      </c>
    </row>
    <row r="147" spans="2:3" ht="12.75" x14ac:dyDescent="0.2">
      <c r="B147" s="856" t="s">
        <v>857</v>
      </c>
      <c r="C147" s="1092" t="s">
        <v>1428</v>
      </c>
    </row>
    <row r="148" spans="2:3" ht="12.75" x14ac:dyDescent="0.2">
      <c r="B148" s="856" t="s">
        <v>972</v>
      </c>
      <c r="C148" s="1092" t="s">
        <v>1428</v>
      </c>
    </row>
    <row r="149" spans="2:3" ht="12.75" x14ac:dyDescent="0.2">
      <c r="B149" s="856" t="s">
        <v>973</v>
      </c>
      <c r="C149" s="1092" t="s">
        <v>1428</v>
      </c>
    </row>
    <row r="150" spans="2:3" ht="12.75" x14ac:dyDescent="0.2">
      <c r="B150" s="856" t="s">
        <v>1433</v>
      </c>
      <c r="C150" s="1092" t="s">
        <v>1428</v>
      </c>
    </row>
    <row r="151" spans="2:3" ht="12.75" x14ac:dyDescent="0.2">
      <c r="B151" s="856" t="s">
        <v>974</v>
      </c>
      <c r="C151" s="1092" t="s">
        <v>1428</v>
      </c>
    </row>
    <row r="152" spans="2:3" ht="12.75" x14ac:dyDescent="0.2">
      <c r="B152" s="856" t="s">
        <v>975</v>
      </c>
      <c r="C152" s="1092" t="s">
        <v>1428</v>
      </c>
    </row>
    <row r="153" spans="2:3" ht="12.75" x14ac:dyDescent="0.2">
      <c r="B153" s="856" t="s">
        <v>858</v>
      </c>
      <c r="C153" s="1092" t="s">
        <v>1428</v>
      </c>
    </row>
    <row r="154" spans="2:3" ht="12.75" x14ac:dyDescent="0.2">
      <c r="B154" s="856" t="s">
        <v>1434</v>
      </c>
      <c r="C154" s="1092" t="s">
        <v>1428</v>
      </c>
    </row>
    <row r="155" spans="2:3" ht="12.75" x14ac:dyDescent="0.2">
      <c r="B155" s="856" t="s">
        <v>976</v>
      </c>
      <c r="C155" s="1092" t="s">
        <v>1428</v>
      </c>
    </row>
    <row r="156" spans="2:3" ht="12.75" x14ac:dyDescent="0.2">
      <c r="B156" s="856" t="s">
        <v>977</v>
      </c>
      <c r="C156" s="1092" t="s">
        <v>1428</v>
      </c>
    </row>
    <row r="157" spans="2:3" ht="12.75" x14ac:dyDescent="0.2">
      <c r="B157" s="856" t="s">
        <v>1435</v>
      </c>
      <c r="C157" s="1092" t="s">
        <v>1428</v>
      </c>
    </row>
    <row r="158" spans="2:3" ht="12.75" x14ac:dyDescent="0.2">
      <c r="B158" s="856" t="s">
        <v>978</v>
      </c>
      <c r="C158" s="1092" t="s">
        <v>1428</v>
      </c>
    </row>
    <row r="159" spans="2:3" ht="12.75" x14ac:dyDescent="0.2">
      <c r="B159" s="856" t="s">
        <v>979</v>
      </c>
      <c r="C159" s="1092" t="s">
        <v>1428</v>
      </c>
    </row>
    <row r="160" spans="2:3" ht="12.75" x14ac:dyDescent="0.2">
      <c r="B160" s="856" t="s">
        <v>859</v>
      </c>
      <c r="C160" s="1092" t="s">
        <v>1428</v>
      </c>
    </row>
    <row r="161" spans="2:3" ht="12.75" x14ac:dyDescent="0.2">
      <c r="B161" s="856" t="s">
        <v>980</v>
      </c>
      <c r="C161" s="1092" t="s">
        <v>1428</v>
      </c>
    </row>
    <row r="162" spans="2:3" ht="12.75" x14ac:dyDescent="0.2">
      <c r="B162" s="856" t="s">
        <v>981</v>
      </c>
      <c r="C162" s="1092" t="s">
        <v>1428</v>
      </c>
    </row>
    <row r="163" spans="2:3" ht="12.75" x14ac:dyDescent="0.2">
      <c r="B163" s="856" t="s">
        <v>982</v>
      </c>
      <c r="C163" s="1092" t="s">
        <v>1428</v>
      </c>
    </row>
    <row r="164" spans="2:3" ht="12.75" x14ac:dyDescent="0.2">
      <c r="B164" s="856" t="s">
        <v>983</v>
      </c>
      <c r="C164" s="1092" t="s">
        <v>1428</v>
      </c>
    </row>
    <row r="165" spans="2:3" ht="12.75" x14ac:dyDescent="0.2">
      <c r="B165" s="856" t="s">
        <v>860</v>
      </c>
      <c r="C165" s="1092" t="s">
        <v>1428</v>
      </c>
    </row>
    <row r="166" spans="2:3" ht="12.75" x14ac:dyDescent="0.2">
      <c r="B166" s="856" t="s">
        <v>984</v>
      </c>
      <c r="C166" s="1092" t="s">
        <v>1428</v>
      </c>
    </row>
    <row r="167" spans="2:3" ht="12.75" x14ac:dyDescent="0.2">
      <c r="B167" s="856" t="s">
        <v>985</v>
      </c>
      <c r="C167" s="1092" t="s">
        <v>1428</v>
      </c>
    </row>
    <row r="168" spans="2:3" ht="12.75" x14ac:dyDescent="0.2">
      <c r="B168" s="856" t="s">
        <v>986</v>
      </c>
      <c r="C168" s="1092" t="s">
        <v>1428</v>
      </c>
    </row>
    <row r="169" spans="2:3" ht="12.75" x14ac:dyDescent="0.2">
      <c r="B169" s="856" t="s">
        <v>987</v>
      </c>
      <c r="C169" s="1092" t="s">
        <v>1428</v>
      </c>
    </row>
    <row r="170" spans="2:3" ht="12.75" x14ac:dyDescent="0.2">
      <c r="B170" s="856" t="s">
        <v>988</v>
      </c>
      <c r="C170" s="1092" t="s">
        <v>1428</v>
      </c>
    </row>
    <row r="171" spans="2:3" ht="12.75" x14ac:dyDescent="0.2">
      <c r="B171" s="856" t="s">
        <v>878</v>
      </c>
      <c r="C171" s="1092" t="s">
        <v>1428</v>
      </c>
    </row>
    <row r="172" spans="2:3" ht="12.75" x14ac:dyDescent="0.2">
      <c r="B172" s="856" t="s">
        <v>989</v>
      </c>
      <c r="C172" s="1092" t="s">
        <v>1595</v>
      </c>
    </row>
    <row r="173" spans="2:3" ht="12.75" x14ac:dyDescent="0.2">
      <c r="B173" s="856" t="s">
        <v>990</v>
      </c>
      <c r="C173" s="1092" t="s">
        <v>1595</v>
      </c>
    </row>
    <row r="174" spans="2:3" ht="12.75" x14ac:dyDescent="0.2">
      <c r="B174" s="856" t="s">
        <v>991</v>
      </c>
      <c r="C174" s="1092" t="s">
        <v>1595</v>
      </c>
    </row>
    <row r="175" spans="2:3" ht="12.75" x14ac:dyDescent="0.2">
      <c r="B175" s="856" t="s">
        <v>992</v>
      </c>
      <c r="C175" s="1092" t="s">
        <v>1595</v>
      </c>
    </row>
    <row r="176" spans="2:3" ht="12.75" x14ac:dyDescent="0.2">
      <c r="B176" s="856" t="s">
        <v>993</v>
      </c>
      <c r="C176" s="1092" t="s">
        <v>1595</v>
      </c>
    </row>
    <row r="177" spans="2:3" ht="12.75" x14ac:dyDescent="0.2">
      <c r="B177" s="856" t="s">
        <v>866</v>
      </c>
      <c r="C177" s="1092" t="s">
        <v>1595</v>
      </c>
    </row>
    <row r="178" spans="2:3" ht="12.75" x14ac:dyDescent="0.2">
      <c r="B178" s="856" t="s">
        <v>994</v>
      </c>
      <c r="C178" s="1092" t="s">
        <v>1595</v>
      </c>
    </row>
    <row r="179" spans="2:3" ht="12.75" x14ac:dyDescent="0.2">
      <c r="B179" s="856" t="s">
        <v>995</v>
      </c>
      <c r="C179" s="1092" t="s">
        <v>1595</v>
      </c>
    </row>
    <row r="180" spans="2:3" ht="12.75" x14ac:dyDescent="0.2">
      <c r="B180" s="856" t="s">
        <v>996</v>
      </c>
      <c r="C180" s="1092" t="s">
        <v>1595</v>
      </c>
    </row>
    <row r="181" spans="2:3" ht="12.75" x14ac:dyDescent="0.2">
      <c r="B181" s="856" t="s">
        <v>997</v>
      </c>
      <c r="C181" s="1092" t="s">
        <v>1595</v>
      </c>
    </row>
    <row r="182" spans="2:3" ht="12.75" x14ac:dyDescent="0.2">
      <c r="B182" s="856" t="s">
        <v>867</v>
      </c>
      <c r="C182" s="1092" t="s">
        <v>1595</v>
      </c>
    </row>
    <row r="183" spans="2:3" ht="12.75" x14ac:dyDescent="0.2">
      <c r="B183" s="856" t="s">
        <v>998</v>
      </c>
      <c r="C183" s="1092" t="s">
        <v>1595</v>
      </c>
    </row>
    <row r="184" spans="2:3" ht="12.75" x14ac:dyDescent="0.2">
      <c r="B184" s="856" t="s">
        <v>999</v>
      </c>
      <c r="C184" s="1092" t="s">
        <v>1595</v>
      </c>
    </row>
    <row r="185" spans="2:3" ht="12.75" x14ac:dyDescent="0.2">
      <c r="B185" s="856" t="s">
        <v>1000</v>
      </c>
      <c r="C185" s="1092" t="s">
        <v>1595</v>
      </c>
    </row>
    <row r="186" spans="2:3" ht="12.75" x14ac:dyDescent="0.2">
      <c r="B186" s="856" t="s">
        <v>1001</v>
      </c>
      <c r="C186" s="1092" t="s">
        <v>1595</v>
      </c>
    </row>
    <row r="187" spans="2:3" ht="12.75" x14ac:dyDescent="0.2">
      <c r="B187" s="856" t="s">
        <v>1002</v>
      </c>
      <c r="C187" s="1092" t="s">
        <v>1595</v>
      </c>
    </row>
    <row r="188" spans="2:3" ht="12.75" x14ac:dyDescent="0.2">
      <c r="B188" s="856" t="s">
        <v>868</v>
      </c>
      <c r="C188" s="1092" t="s">
        <v>1595</v>
      </c>
    </row>
    <row r="189" spans="2:3" ht="12.75" x14ac:dyDescent="0.2">
      <c r="B189" s="856" t="s">
        <v>1003</v>
      </c>
      <c r="C189" s="1092" t="s">
        <v>1595</v>
      </c>
    </row>
    <row r="190" spans="2:3" ht="12.75" x14ac:dyDescent="0.2">
      <c r="B190" s="856" t="s">
        <v>1004</v>
      </c>
      <c r="C190" s="1092" t="s">
        <v>1595</v>
      </c>
    </row>
    <row r="191" spans="2:3" ht="12.75" x14ac:dyDescent="0.2">
      <c r="B191" s="856" t="s">
        <v>1005</v>
      </c>
      <c r="C191" s="1092" t="s">
        <v>1595</v>
      </c>
    </row>
    <row r="192" spans="2:3" ht="12.75" x14ac:dyDescent="0.2">
      <c r="B192" s="856" t="s">
        <v>1006</v>
      </c>
      <c r="C192" s="1092" t="s">
        <v>1595</v>
      </c>
    </row>
    <row r="193" spans="2:3" ht="12.75" x14ac:dyDescent="0.2">
      <c r="B193" s="856" t="s">
        <v>1007</v>
      </c>
      <c r="C193" s="1092" t="s">
        <v>1595</v>
      </c>
    </row>
    <row r="194" spans="2:3" ht="12.75" x14ac:dyDescent="0.2">
      <c r="B194" s="856" t="s">
        <v>1008</v>
      </c>
      <c r="C194" s="1091" t="s">
        <v>1595</v>
      </c>
    </row>
    <row r="195" spans="2:3" ht="12.75" x14ac:dyDescent="0.2">
      <c r="B195" s="856" t="s">
        <v>869</v>
      </c>
      <c r="C195" s="1091" t="s">
        <v>1595</v>
      </c>
    </row>
    <row r="196" spans="2:3" ht="12.75" x14ac:dyDescent="0.2">
      <c r="B196" s="856" t="s">
        <v>1436</v>
      </c>
      <c r="C196" s="1091" t="s">
        <v>1595</v>
      </c>
    </row>
    <row r="197" spans="2:3" ht="12.75" x14ac:dyDescent="0.2">
      <c r="B197" s="856" t="s">
        <v>1009</v>
      </c>
      <c r="C197" s="1091" t="s">
        <v>1595</v>
      </c>
    </row>
    <row r="198" spans="2:3" ht="12.75" x14ac:dyDescent="0.2">
      <c r="B198" s="856" t="s">
        <v>1437</v>
      </c>
      <c r="C198" s="1091" t="s">
        <v>1595</v>
      </c>
    </row>
    <row r="199" spans="2:3" ht="12.75" x14ac:dyDescent="0.2">
      <c r="B199" s="856" t="s">
        <v>1010</v>
      </c>
      <c r="C199" s="1091" t="s">
        <v>1595</v>
      </c>
    </row>
    <row r="200" spans="2:3" ht="12.75" x14ac:dyDescent="0.2">
      <c r="B200" s="856" t="s">
        <v>1011</v>
      </c>
      <c r="C200" s="1091" t="s">
        <v>1595</v>
      </c>
    </row>
    <row r="201" spans="2:3" ht="12.75" x14ac:dyDescent="0.2">
      <c r="B201" s="856" t="s">
        <v>1579</v>
      </c>
      <c r="C201" s="1091" t="s">
        <v>1595</v>
      </c>
    </row>
    <row r="202" spans="2:3" ht="12.75" x14ac:dyDescent="0.2">
      <c r="B202" s="856" t="s">
        <v>1012</v>
      </c>
      <c r="C202" s="1091" t="s">
        <v>863</v>
      </c>
    </row>
    <row r="203" spans="2:3" ht="12.75" x14ac:dyDescent="0.2">
      <c r="B203" s="856" t="s">
        <v>1013</v>
      </c>
      <c r="C203" s="1091" t="s">
        <v>863</v>
      </c>
    </row>
    <row r="204" spans="2:3" ht="12.75" x14ac:dyDescent="0.2">
      <c r="B204" s="856" t="s">
        <v>1014</v>
      </c>
      <c r="C204" s="1091" t="s">
        <v>863</v>
      </c>
    </row>
    <row r="205" spans="2:3" ht="12.75" x14ac:dyDescent="0.2">
      <c r="B205" s="856" t="s">
        <v>1438</v>
      </c>
      <c r="C205" s="1091" t="s">
        <v>863</v>
      </c>
    </row>
    <row r="206" spans="2:3" ht="12.75" x14ac:dyDescent="0.2">
      <c r="B206" s="856" t="s">
        <v>1015</v>
      </c>
      <c r="C206" s="1091" t="s">
        <v>863</v>
      </c>
    </row>
    <row r="207" spans="2:3" ht="12.75" x14ac:dyDescent="0.2">
      <c r="B207" s="856" t="s">
        <v>1016</v>
      </c>
      <c r="C207" s="1091" t="s">
        <v>863</v>
      </c>
    </row>
    <row r="208" spans="2:3" ht="12.75" x14ac:dyDescent="0.2">
      <c r="B208" s="856" t="s">
        <v>1017</v>
      </c>
      <c r="C208" s="1091" t="s">
        <v>863</v>
      </c>
    </row>
    <row r="209" spans="2:3" ht="12.75" x14ac:dyDescent="0.2">
      <c r="B209" s="856" t="s">
        <v>862</v>
      </c>
      <c r="C209" s="1091" t="s">
        <v>863</v>
      </c>
    </row>
    <row r="210" spans="2:3" ht="12.75" x14ac:dyDescent="0.2">
      <c r="B210" s="856" t="s">
        <v>1439</v>
      </c>
      <c r="C210" s="1091" t="s">
        <v>863</v>
      </c>
    </row>
    <row r="211" spans="2:3" ht="12.75" x14ac:dyDescent="0.2">
      <c r="B211" s="856" t="s">
        <v>1585</v>
      </c>
      <c r="C211" s="1091" t="s">
        <v>863</v>
      </c>
    </row>
    <row r="212" spans="2:3" ht="12.75" x14ac:dyDescent="0.2">
      <c r="B212" s="856" t="s">
        <v>1018</v>
      </c>
      <c r="C212" s="1091" t="s">
        <v>863</v>
      </c>
    </row>
    <row r="213" spans="2:3" ht="12.75" x14ac:dyDescent="0.2">
      <c r="B213" s="856" t="s">
        <v>1019</v>
      </c>
      <c r="C213" s="1091" t="s">
        <v>863</v>
      </c>
    </row>
    <row r="214" spans="2:3" ht="12.75" x14ac:dyDescent="0.2">
      <c r="B214" s="856" t="s">
        <v>1586</v>
      </c>
      <c r="C214" s="1091" t="s">
        <v>863</v>
      </c>
    </row>
    <row r="215" spans="2:3" ht="12.75" x14ac:dyDescent="0.2">
      <c r="B215" s="856" t="s">
        <v>1020</v>
      </c>
      <c r="C215" s="1091" t="s">
        <v>863</v>
      </c>
    </row>
    <row r="216" spans="2:3" ht="12.75" x14ac:dyDescent="0.2">
      <c r="B216" s="856" t="s">
        <v>864</v>
      </c>
      <c r="C216" s="1091" t="s">
        <v>863</v>
      </c>
    </row>
    <row r="217" spans="2:3" ht="12.75" x14ac:dyDescent="0.2">
      <c r="B217" s="856" t="s">
        <v>1021</v>
      </c>
      <c r="C217" s="1091" t="s">
        <v>863</v>
      </c>
    </row>
    <row r="218" spans="2:3" ht="12.75" x14ac:dyDescent="0.2">
      <c r="B218" s="856" t="s">
        <v>1022</v>
      </c>
      <c r="C218" s="1091" t="s">
        <v>863</v>
      </c>
    </row>
    <row r="219" spans="2:3" ht="12.75" x14ac:dyDescent="0.2">
      <c r="B219" s="856" t="s">
        <v>1023</v>
      </c>
      <c r="C219" s="1091" t="s">
        <v>863</v>
      </c>
    </row>
    <row r="220" spans="2:3" ht="12.75" x14ac:dyDescent="0.2">
      <c r="B220" s="856" t="s">
        <v>1024</v>
      </c>
      <c r="C220" s="1091" t="s">
        <v>863</v>
      </c>
    </row>
    <row r="221" spans="2:3" ht="12.75" x14ac:dyDescent="0.2">
      <c r="B221" s="856" t="s">
        <v>1025</v>
      </c>
      <c r="C221" s="1091" t="s">
        <v>863</v>
      </c>
    </row>
    <row r="222" spans="2:3" ht="12.75" x14ac:dyDescent="0.2">
      <c r="B222" s="856" t="s">
        <v>865</v>
      </c>
      <c r="C222" s="1091" t="s">
        <v>863</v>
      </c>
    </row>
    <row r="223" spans="2:3" ht="12.75" x14ac:dyDescent="0.2">
      <c r="B223" s="856" t="s">
        <v>1052</v>
      </c>
      <c r="C223" s="1091" t="s">
        <v>871</v>
      </c>
    </row>
    <row r="224" spans="2:3" ht="12.75" x14ac:dyDescent="0.2">
      <c r="B224" s="856" t="s">
        <v>1053</v>
      </c>
      <c r="C224" s="1091" t="s">
        <v>871</v>
      </c>
    </row>
    <row r="225" spans="2:3" ht="12.75" x14ac:dyDescent="0.2">
      <c r="B225" s="856" t="s">
        <v>1054</v>
      </c>
      <c r="C225" s="1091" t="s">
        <v>871</v>
      </c>
    </row>
    <row r="226" spans="2:3" ht="12.75" x14ac:dyDescent="0.2">
      <c r="B226" s="856" t="s">
        <v>1055</v>
      </c>
      <c r="C226" s="1091" t="s">
        <v>871</v>
      </c>
    </row>
    <row r="227" spans="2:3" ht="12.75" x14ac:dyDescent="0.2">
      <c r="B227" s="856" t="s">
        <v>1056</v>
      </c>
      <c r="C227" s="1091" t="s">
        <v>871</v>
      </c>
    </row>
    <row r="228" spans="2:3" ht="12.75" x14ac:dyDescent="0.2">
      <c r="B228" s="856" t="s">
        <v>870</v>
      </c>
      <c r="C228" s="1091" t="s">
        <v>871</v>
      </c>
    </row>
    <row r="229" spans="2:3" ht="12.75" x14ac:dyDescent="0.2">
      <c r="B229" s="856" t="s">
        <v>1057</v>
      </c>
      <c r="C229" s="1091" t="s">
        <v>871</v>
      </c>
    </row>
    <row r="230" spans="2:3" ht="12.75" x14ac:dyDescent="0.2">
      <c r="B230" s="856" t="s">
        <v>1058</v>
      </c>
      <c r="C230" s="1091" t="s">
        <v>871</v>
      </c>
    </row>
    <row r="231" spans="2:3" ht="12.75" x14ac:dyDescent="0.2">
      <c r="B231" s="856" t="s">
        <v>1059</v>
      </c>
      <c r="C231" s="1091" t="s">
        <v>871</v>
      </c>
    </row>
    <row r="232" spans="2:3" ht="12.75" x14ac:dyDescent="0.2">
      <c r="B232" s="856" t="s">
        <v>1060</v>
      </c>
      <c r="C232" s="1091" t="s">
        <v>871</v>
      </c>
    </row>
    <row r="233" spans="2:3" ht="12.75" x14ac:dyDescent="0.2">
      <c r="B233" s="856" t="s">
        <v>1061</v>
      </c>
      <c r="C233" s="1091" t="s">
        <v>871</v>
      </c>
    </row>
    <row r="234" spans="2:3" ht="12.75" x14ac:dyDescent="0.2">
      <c r="B234" s="856" t="s">
        <v>872</v>
      </c>
      <c r="C234" s="1091" t="s">
        <v>871</v>
      </c>
    </row>
    <row r="235" spans="2:3" ht="12.75" x14ac:dyDescent="0.2">
      <c r="B235" s="856" t="s">
        <v>1062</v>
      </c>
      <c r="C235" s="1091" t="s">
        <v>871</v>
      </c>
    </row>
    <row r="236" spans="2:3" ht="12.75" x14ac:dyDescent="0.2">
      <c r="B236" s="856" t="s">
        <v>1063</v>
      </c>
      <c r="C236" s="1091" t="s">
        <v>871</v>
      </c>
    </row>
    <row r="237" spans="2:3" ht="12.75" x14ac:dyDescent="0.2">
      <c r="B237" s="856" t="s">
        <v>1064</v>
      </c>
      <c r="C237" s="1091" t="s">
        <v>871</v>
      </c>
    </row>
    <row r="238" spans="2:3" ht="12.75" x14ac:dyDescent="0.2">
      <c r="B238" s="856" t="s">
        <v>1065</v>
      </c>
      <c r="C238" s="1091" t="s">
        <v>871</v>
      </c>
    </row>
    <row r="239" spans="2:3" ht="12.75" x14ac:dyDescent="0.2">
      <c r="B239" s="856" t="s">
        <v>1587</v>
      </c>
      <c r="C239" s="1091" t="s">
        <v>871</v>
      </c>
    </row>
    <row r="240" spans="2:3" ht="12.75" x14ac:dyDescent="0.2">
      <c r="B240" s="856" t="s">
        <v>873</v>
      </c>
      <c r="C240" s="1091" t="s">
        <v>871</v>
      </c>
    </row>
    <row r="241" spans="2:3" ht="12.75" x14ac:dyDescent="0.2">
      <c r="B241" s="856" t="s">
        <v>1066</v>
      </c>
      <c r="C241" s="1091" t="s">
        <v>871</v>
      </c>
    </row>
    <row r="242" spans="2:3" ht="12.75" x14ac:dyDescent="0.2">
      <c r="B242" s="856" t="s">
        <v>1067</v>
      </c>
      <c r="C242" s="1091" t="s">
        <v>871</v>
      </c>
    </row>
    <row r="243" spans="2:3" ht="12.75" x14ac:dyDescent="0.2">
      <c r="B243" s="856" t="s">
        <v>1068</v>
      </c>
      <c r="C243" s="1091" t="s">
        <v>871</v>
      </c>
    </row>
    <row r="244" spans="2:3" ht="12.75" x14ac:dyDescent="0.2">
      <c r="B244" s="856" t="s">
        <v>1069</v>
      </c>
      <c r="C244" s="1091" t="s">
        <v>871</v>
      </c>
    </row>
    <row r="245" spans="2:3" ht="12.75" x14ac:dyDescent="0.2">
      <c r="B245" s="856" t="s">
        <v>875</v>
      </c>
      <c r="C245" s="1091" t="s">
        <v>871</v>
      </c>
    </row>
    <row r="246" spans="2:3" ht="12.75" x14ac:dyDescent="0.2">
      <c r="B246" s="856" t="s">
        <v>1440</v>
      </c>
      <c r="C246" s="1091" t="s">
        <v>880</v>
      </c>
    </row>
    <row r="247" spans="2:3" ht="12.75" x14ac:dyDescent="0.2">
      <c r="B247" s="856" t="s">
        <v>1050</v>
      </c>
      <c r="C247" s="1091" t="s">
        <v>880</v>
      </c>
    </row>
    <row r="248" spans="2:3" ht="12.75" x14ac:dyDescent="0.2">
      <c r="B248" s="856" t="s">
        <v>1051</v>
      </c>
      <c r="C248" s="1091" t="s">
        <v>880</v>
      </c>
    </row>
    <row r="249" spans="2:3" ht="12.75" x14ac:dyDescent="0.2">
      <c r="B249" s="856" t="s">
        <v>1429</v>
      </c>
      <c r="C249" s="1091" t="s">
        <v>880</v>
      </c>
    </row>
    <row r="250" spans="2:3" ht="12.75" x14ac:dyDescent="0.2">
      <c r="B250" s="856" t="s">
        <v>1026</v>
      </c>
      <c r="C250" s="1091" t="s">
        <v>880</v>
      </c>
    </row>
    <row r="251" spans="2:3" ht="12.75" x14ac:dyDescent="0.2">
      <c r="B251" s="856" t="s">
        <v>1027</v>
      </c>
      <c r="C251" s="1091" t="s">
        <v>880</v>
      </c>
    </row>
    <row r="252" spans="2:3" ht="12.75" x14ac:dyDescent="0.2">
      <c r="B252" s="856" t="s">
        <v>1028</v>
      </c>
      <c r="C252" s="1091" t="s">
        <v>880</v>
      </c>
    </row>
    <row r="253" spans="2:3" ht="12.75" x14ac:dyDescent="0.2">
      <c r="B253" s="856" t="s">
        <v>1029</v>
      </c>
      <c r="C253" s="1091" t="s">
        <v>880</v>
      </c>
    </row>
    <row r="254" spans="2:3" ht="12.75" x14ac:dyDescent="0.2">
      <c r="B254" s="856" t="s">
        <v>1030</v>
      </c>
      <c r="C254" s="1091" t="s">
        <v>880</v>
      </c>
    </row>
    <row r="255" spans="2:3" ht="12.75" x14ac:dyDescent="0.2">
      <c r="B255" s="856" t="s">
        <v>1031</v>
      </c>
      <c r="C255" s="1091" t="s">
        <v>880</v>
      </c>
    </row>
    <row r="256" spans="2:3" ht="12.75" x14ac:dyDescent="0.2">
      <c r="B256" s="856" t="s">
        <v>883</v>
      </c>
      <c r="C256" s="1091" t="s">
        <v>880</v>
      </c>
    </row>
    <row r="257" spans="2:3" ht="12.75" x14ac:dyDescent="0.2">
      <c r="B257" s="856" t="s">
        <v>1032</v>
      </c>
      <c r="C257" s="1091" t="s">
        <v>880</v>
      </c>
    </row>
    <row r="258" spans="2:3" ht="12.75" x14ac:dyDescent="0.2">
      <c r="B258" s="856" t="s">
        <v>1033</v>
      </c>
      <c r="C258" s="1091" t="s">
        <v>880</v>
      </c>
    </row>
    <row r="259" spans="2:3" ht="12.75" x14ac:dyDescent="0.2">
      <c r="B259" s="856" t="s">
        <v>1034</v>
      </c>
      <c r="C259" s="1091" t="s">
        <v>880</v>
      </c>
    </row>
    <row r="260" spans="2:3" ht="12.75" x14ac:dyDescent="0.2">
      <c r="B260" s="856" t="s">
        <v>1035</v>
      </c>
      <c r="C260" s="1091" t="s">
        <v>880</v>
      </c>
    </row>
    <row r="261" spans="2:3" ht="12.75" x14ac:dyDescent="0.2">
      <c r="B261" s="856" t="s">
        <v>1036</v>
      </c>
      <c r="C261" s="1091" t="s">
        <v>880</v>
      </c>
    </row>
    <row r="262" spans="2:3" ht="12.75" x14ac:dyDescent="0.2">
      <c r="B262" s="856" t="s">
        <v>1037</v>
      </c>
      <c r="C262" s="1091" t="s">
        <v>880</v>
      </c>
    </row>
    <row r="263" spans="2:3" ht="12.75" x14ac:dyDescent="0.2">
      <c r="B263" s="856" t="s">
        <v>1038</v>
      </c>
      <c r="C263" s="1091" t="s">
        <v>880</v>
      </c>
    </row>
    <row r="264" spans="2:3" ht="12.75" x14ac:dyDescent="0.2">
      <c r="B264" s="856" t="s">
        <v>1039</v>
      </c>
      <c r="C264" s="1091" t="s">
        <v>880</v>
      </c>
    </row>
    <row r="265" spans="2:3" ht="12.75" x14ac:dyDescent="0.2">
      <c r="B265" s="856" t="s">
        <v>1580</v>
      </c>
      <c r="C265" s="1091" t="s">
        <v>880</v>
      </c>
    </row>
    <row r="266" spans="2:3" ht="12.75" x14ac:dyDescent="0.2">
      <c r="B266" s="856" t="s">
        <v>1040</v>
      </c>
      <c r="C266" s="1091" t="s">
        <v>880</v>
      </c>
    </row>
    <row r="267" spans="2:3" ht="12.75" x14ac:dyDescent="0.2">
      <c r="B267" s="856" t="s">
        <v>1041</v>
      </c>
      <c r="C267" s="1091" t="s">
        <v>880</v>
      </c>
    </row>
    <row r="268" spans="2:3" ht="12.75" x14ac:dyDescent="0.2">
      <c r="B268" s="856" t="s">
        <v>1042</v>
      </c>
      <c r="C268" s="1091" t="s">
        <v>880</v>
      </c>
    </row>
    <row r="269" spans="2:3" ht="12.75" x14ac:dyDescent="0.2">
      <c r="B269" s="856" t="s">
        <v>1043</v>
      </c>
      <c r="C269" s="1091" t="s">
        <v>880</v>
      </c>
    </row>
    <row r="270" spans="2:3" ht="12.75" x14ac:dyDescent="0.2">
      <c r="B270" s="856" t="s">
        <v>1044</v>
      </c>
      <c r="C270" s="1091" t="s">
        <v>880</v>
      </c>
    </row>
    <row r="271" spans="2:3" ht="12.75" x14ac:dyDescent="0.2">
      <c r="B271" s="856" t="s">
        <v>1045</v>
      </c>
      <c r="C271" s="1091" t="s">
        <v>880</v>
      </c>
    </row>
    <row r="272" spans="2:3" ht="12.75" x14ac:dyDescent="0.2">
      <c r="B272" s="856" t="s">
        <v>884</v>
      </c>
      <c r="C272" s="1091" t="s">
        <v>880</v>
      </c>
    </row>
    <row r="273" spans="2:3" ht="12.75" x14ac:dyDescent="0.2">
      <c r="B273" s="856" t="s">
        <v>1046</v>
      </c>
      <c r="C273" s="1091" t="s">
        <v>880</v>
      </c>
    </row>
    <row r="274" spans="2:3" ht="12.75" x14ac:dyDescent="0.2">
      <c r="B274" s="856" t="s">
        <v>1047</v>
      </c>
      <c r="C274" s="1091" t="s">
        <v>880</v>
      </c>
    </row>
    <row r="275" spans="2:3" ht="12.75" x14ac:dyDescent="0.2">
      <c r="B275" s="856" t="s">
        <v>1048</v>
      </c>
      <c r="C275" s="1091" t="s">
        <v>880</v>
      </c>
    </row>
    <row r="276" spans="2:3" ht="12.75" x14ac:dyDescent="0.2">
      <c r="B276" s="856" t="s">
        <v>1049</v>
      </c>
      <c r="C276" s="1091" t="s">
        <v>880</v>
      </c>
    </row>
    <row r="277" spans="2:3" ht="12.75" x14ac:dyDescent="0.2">
      <c r="B277" s="856" t="s">
        <v>885</v>
      </c>
      <c r="C277" s="1091" t="s">
        <v>880</v>
      </c>
    </row>
    <row r="278" spans="2:3" ht="12.75" x14ac:dyDescent="0.2">
      <c r="B278" s="856" t="s">
        <v>1596</v>
      </c>
      <c r="C278" s="1091" t="s">
        <v>841</v>
      </c>
    </row>
    <row r="279" spans="2:3" ht="12.75" x14ac:dyDescent="0.2">
      <c r="B279" s="856" t="s">
        <v>1070</v>
      </c>
      <c r="C279" s="1091" t="s">
        <v>841</v>
      </c>
    </row>
    <row r="280" spans="2:3" ht="12.75" x14ac:dyDescent="0.2">
      <c r="B280" s="856" t="s">
        <v>1071</v>
      </c>
      <c r="C280" s="1091" t="s">
        <v>841</v>
      </c>
    </row>
    <row r="281" spans="2:3" ht="12.75" x14ac:dyDescent="0.2">
      <c r="B281" s="856" t="s">
        <v>1072</v>
      </c>
      <c r="C281" s="1091" t="s">
        <v>841</v>
      </c>
    </row>
    <row r="282" spans="2:3" ht="12.75" x14ac:dyDescent="0.2">
      <c r="B282" s="856" t="s">
        <v>1073</v>
      </c>
      <c r="C282" s="1091" t="s">
        <v>841</v>
      </c>
    </row>
    <row r="283" spans="2:3" ht="12.75" x14ac:dyDescent="0.2">
      <c r="B283" s="856" t="s">
        <v>1074</v>
      </c>
      <c r="C283" s="1091" t="s">
        <v>841</v>
      </c>
    </row>
    <row r="284" spans="2:3" ht="12.75" x14ac:dyDescent="0.2">
      <c r="B284" s="856" t="s">
        <v>840</v>
      </c>
      <c r="C284" s="1091" t="s">
        <v>841</v>
      </c>
    </row>
    <row r="285" spans="2:3" ht="12.75" x14ac:dyDescent="0.2">
      <c r="B285" s="856" t="s">
        <v>1075</v>
      </c>
      <c r="C285" s="1091" t="s">
        <v>841</v>
      </c>
    </row>
    <row r="286" spans="2:3" ht="12.75" x14ac:dyDescent="0.2">
      <c r="B286" s="856" t="s">
        <v>1076</v>
      </c>
      <c r="C286" s="1091" t="s">
        <v>841</v>
      </c>
    </row>
    <row r="287" spans="2:3" ht="12.75" x14ac:dyDescent="0.2">
      <c r="B287" s="856" t="s">
        <v>1077</v>
      </c>
      <c r="C287" s="1091" t="s">
        <v>841</v>
      </c>
    </row>
    <row r="288" spans="2:3" ht="12.75" x14ac:dyDescent="0.2">
      <c r="B288" s="856" t="s">
        <v>1078</v>
      </c>
      <c r="C288" s="1091" t="s">
        <v>841</v>
      </c>
    </row>
    <row r="289" spans="2:3" ht="12.75" x14ac:dyDescent="0.2">
      <c r="B289" s="856" t="s">
        <v>1441</v>
      </c>
      <c r="C289" s="1091" t="s">
        <v>841</v>
      </c>
    </row>
    <row r="290" spans="2:3" ht="12.75" x14ac:dyDescent="0.2">
      <c r="B290" s="856" t="s">
        <v>1578</v>
      </c>
      <c r="C290" s="1091" t="s">
        <v>841</v>
      </c>
    </row>
    <row r="291" spans="2:3" ht="12.75" x14ac:dyDescent="0.2">
      <c r="B291" s="856" t="s">
        <v>1079</v>
      </c>
      <c r="C291" s="1091" t="s">
        <v>841</v>
      </c>
    </row>
    <row r="292" spans="2:3" ht="12.75" x14ac:dyDescent="0.2">
      <c r="B292" s="856" t="s">
        <v>1080</v>
      </c>
      <c r="C292" s="1091" t="s">
        <v>841</v>
      </c>
    </row>
    <row r="293" spans="2:3" ht="12.75" x14ac:dyDescent="0.2">
      <c r="B293" s="856" t="s">
        <v>1081</v>
      </c>
      <c r="C293" s="1091" t="s">
        <v>841</v>
      </c>
    </row>
    <row r="294" spans="2:3" ht="12.75" x14ac:dyDescent="0.2">
      <c r="B294" s="856" t="s">
        <v>1082</v>
      </c>
      <c r="C294" s="1091" t="s">
        <v>841</v>
      </c>
    </row>
    <row r="295" spans="2:3" ht="12.75" x14ac:dyDescent="0.2">
      <c r="B295" s="856" t="s">
        <v>861</v>
      </c>
      <c r="C295" s="1091" t="s">
        <v>841</v>
      </c>
    </row>
    <row r="296" spans="2:3" ht="12.75" x14ac:dyDescent="0.2">
      <c r="B296" s="856" t="s">
        <v>1083</v>
      </c>
      <c r="C296" s="1091" t="s">
        <v>841</v>
      </c>
    </row>
    <row r="297" spans="2:3" ht="12.75" x14ac:dyDescent="0.2">
      <c r="B297" s="856" t="s">
        <v>1084</v>
      </c>
      <c r="C297" s="1091" t="s">
        <v>841</v>
      </c>
    </row>
    <row r="298" spans="2:3" ht="12.75" x14ac:dyDescent="0.2">
      <c r="B298" s="856" t="s">
        <v>1085</v>
      </c>
      <c r="C298" s="1091" t="s">
        <v>841</v>
      </c>
    </row>
    <row r="299" spans="2:3" ht="12.75" x14ac:dyDescent="0.2">
      <c r="B299" s="856" t="s">
        <v>1086</v>
      </c>
      <c r="C299" s="1091" t="s">
        <v>841</v>
      </c>
    </row>
    <row r="300" spans="2:3" ht="12.75" x14ac:dyDescent="0.2">
      <c r="B300" s="856" t="s">
        <v>1087</v>
      </c>
      <c r="C300" s="1091" t="s">
        <v>841</v>
      </c>
    </row>
    <row r="301" spans="2:3" ht="12.75" x14ac:dyDescent="0.2">
      <c r="B301" s="856" t="s">
        <v>1088</v>
      </c>
      <c r="C301" s="1091" t="s">
        <v>841</v>
      </c>
    </row>
    <row r="302" spans="2:3" ht="12.75" x14ac:dyDescent="0.2">
      <c r="B302" s="856" t="s">
        <v>1089</v>
      </c>
      <c r="C302" s="1091" t="s">
        <v>841</v>
      </c>
    </row>
    <row r="303" spans="2:3" ht="12.75" x14ac:dyDescent="0.2">
      <c r="B303" s="856" t="s">
        <v>874</v>
      </c>
      <c r="C303" s="1091" t="s">
        <v>841</v>
      </c>
    </row>
    <row r="304" spans="2:3" ht="12.75" x14ac:dyDescent="0.2">
      <c r="B304" s="856" t="s">
        <v>1090</v>
      </c>
      <c r="C304" s="1091" t="s">
        <v>841</v>
      </c>
    </row>
    <row r="305" spans="2:3" ht="12.75" x14ac:dyDescent="0.2">
      <c r="B305" s="856" t="s">
        <v>1091</v>
      </c>
      <c r="C305" s="1091" t="s">
        <v>841</v>
      </c>
    </row>
    <row r="306" spans="2:3" ht="12.75" x14ac:dyDescent="0.2">
      <c r="B306" s="856" t="s">
        <v>1092</v>
      </c>
      <c r="C306" s="1091" t="s">
        <v>841</v>
      </c>
    </row>
    <row r="307" spans="2:3" ht="12.75" x14ac:dyDescent="0.2">
      <c r="B307" s="856" t="s">
        <v>882</v>
      </c>
      <c r="C307" s="1091" t="s">
        <v>841</v>
      </c>
    </row>
    <row r="308" spans="2:3" x14ac:dyDescent="0.2">
      <c r="C308" s="1093">
        <f>COUNTA(C30:C307)</f>
        <v>278</v>
      </c>
    </row>
  </sheetData>
  <phoneticPr fontId="3" type="noConversion"/>
  <pageMargins left="0.75" right="0.75" top="1" bottom="1" header="0.5" footer="0.5"/>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tabColor indexed="44"/>
  </sheetPr>
  <dimension ref="A1:E166"/>
  <sheetViews>
    <sheetView showGridLines="0" workbookViewId="0">
      <selection activeCell="E31" sqref="E31"/>
    </sheetView>
  </sheetViews>
  <sheetFormatPr defaultRowHeight="11.25" x14ac:dyDescent="0.2"/>
  <cols>
    <col min="1" max="1" width="37.5703125" style="964" customWidth="1"/>
    <col min="2" max="2" width="7.7109375" style="972" customWidth="1"/>
    <col min="3" max="3" width="47.85546875" style="973" customWidth="1"/>
    <col min="4" max="4" width="20" style="964" hidden="1" customWidth="1"/>
    <col min="5" max="5" width="43.42578125" style="964" customWidth="1"/>
    <col min="6" max="16384" width="9.140625" style="964"/>
  </cols>
  <sheetData>
    <row r="1" spans="1:5" ht="35.25" customHeight="1" x14ac:dyDescent="0.2">
      <c r="A1" s="961" t="s">
        <v>1475</v>
      </c>
      <c r="B1" s="962"/>
      <c r="C1" s="963" t="s">
        <v>1476</v>
      </c>
      <c r="E1" s="961" t="s">
        <v>1477</v>
      </c>
    </row>
    <row r="2" spans="1:5" x14ac:dyDescent="0.2">
      <c r="A2" s="964" t="str">
        <f>B2&amp;" - "&amp;C2</f>
        <v>Vote 1 - EXECUTIVE AND COUNCIL</v>
      </c>
      <c r="B2" s="965" t="s">
        <v>723</v>
      </c>
      <c r="C2" s="966" t="s">
        <v>2200</v>
      </c>
      <c r="E2" s="967"/>
    </row>
    <row r="3" spans="1:5" x14ac:dyDescent="0.2">
      <c r="A3" s="964" t="str">
        <f>B13&amp;" - "&amp; C13</f>
        <v>Vote 2 - BUDGET AND TREASURY</v>
      </c>
      <c r="B3" s="968">
        <v>1.1000000000000001</v>
      </c>
      <c r="C3" s="969" t="s">
        <v>1626</v>
      </c>
      <c r="D3" s="964" t="str">
        <f t="shared" ref="D3:D12" si="0">CONCATENATE(B3, " - ", C3)</f>
        <v>1.1 - MUNICIPAL MANAGER</v>
      </c>
      <c r="E3" s="970" t="s">
        <v>2202</v>
      </c>
    </row>
    <row r="4" spans="1:5" x14ac:dyDescent="0.2">
      <c r="A4" s="964" t="str">
        <f>B24&amp;" - "&amp;C24</f>
        <v>Vote 3 - CORPORATE SERVICES</v>
      </c>
      <c r="B4" s="968">
        <v>1.2</v>
      </c>
      <c r="C4" s="969" t="s">
        <v>1641</v>
      </c>
      <c r="D4" s="964" t="str">
        <f t="shared" si="0"/>
        <v>1.2 - COUNCIL GENERAL EXPENSES</v>
      </c>
      <c r="E4" s="970" t="s">
        <v>2206</v>
      </c>
    </row>
    <row r="5" spans="1:5" x14ac:dyDescent="0.2">
      <c r="A5" s="964" t="str">
        <f>B35&amp;" - "&amp;C35</f>
        <v>Vote 4 - TECHNICAL SERVICES</v>
      </c>
      <c r="B5" s="968">
        <v>1.3</v>
      </c>
      <c r="C5" s="969" t="s">
        <v>1715</v>
      </c>
      <c r="D5" s="964" t="str">
        <f t="shared" si="0"/>
        <v>1.3 - INTERNAL AUDIT</v>
      </c>
      <c r="E5" s="970" t="s">
        <v>2261</v>
      </c>
    </row>
    <row r="6" spans="1:5" x14ac:dyDescent="0.2">
      <c r="A6" s="964" t="str">
        <f>B46&amp;" - "&amp;C46</f>
        <v>Vote 5 - [NAME OF VOTE 5]</v>
      </c>
      <c r="B6" s="968">
        <v>1.4</v>
      </c>
      <c r="C6" s="969" t="s">
        <v>1726</v>
      </c>
      <c r="D6" s="964" t="str">
        <f t="shared" si="0"/>
        <v>1.4 - PIMMS</v>
      </c>
      <c r="E6" s="970" t="s">
        <v>2269</v>
      </c>
    </row>
    <row r="7" spans="1:5" x14ac:dyDescent="0.2">
      <c r="A7" s="964" t="str">
        <f>B57&amp;" - "&amp;C57</f>
        <v>Vote 6 - [NAME OF VOTE 6]</v>
      </c>
      <c r="B7" s="968">
        <v>1.5</v>
      </c>
      <c r="C7" s="969" t="s">
        <v>1728</v>
      </c>
      <c r="D7" s="964" t="str">
        <f t="shared" si="0"/>
        <v>1.5 - EDA</v>
      </c>
      <c r="E7" s="970" t="s">
        <v>2271</v>
      </c>
    </row>
    <row r="8" spans="1:5" x14ac:dyDescent="0.2">
      <c r="A8" s="964" t="str">
        <f>B68&amp;" - "&amp;C68</f>
        <v>Vote 7 - [NAME OF VOTE 7]</v>
      </c>
      <c r="B8" s="968">
        <v>1.6</v>
      </c>
      <c r="C8" s="969" t="s">
        <v>1730</v>
      </c>
      <c r="D8" s="964" t="str">
        <f t="shared" si="0"/>
        <v>1.6 - LED</v>
      </c>
      <c r="E8" s="970" t="s">
        <v>2273</v>
      </c>
    </row>
    <row r="9" spans="1:5" x14ac:dyDescent="0.2">
      <c r="A9" s="964" t="str">
        <f>B79&amp;" - "&amp;C79</f>
        <v>Vote 8 - [NAME OF VOTE 8]</v>
      </c>
      <c r="B9" s="968">
        <v>1.7</v>
      </c>
      <c r="C9" s="969" t="s">
        <v>1478</v>
      </c>
      <c r="D9" s="964" t="str">
        <f t="shared" si="0"/>
        <v>1.7 - [Name of sub-vote]</v>
      </c>
      <c r="E9" s="970"/>
    </row>
    <row r="10" spans="1:5" x14ac:dyDescent="0.2">
      <c r="A10" s="964" t="str">
        <f>B90&amp;" - "&amp;C90</f>
        <v>Vote 9 - [NAME OF VOTE 9]</v>
      </c>
      <c r="B10" s="968">
        <v>1.8</v>
      </c>
      <c r="C10" s="969" t="s">
        <v>1478</v>
      </c>
      <c r="D10" s="964" t="str">
        <f t="shared" si="0"/>
        <v>1.8 - [Name of sub-vote]</v>
      </c>
      <c r="E10" s="970"/>
    </row>
    <row r="11" spans="1:5" x14ac:dyDescent="0.2">
      <c r="A11" s="964" t="str">
        <f>B101&amp;" - "&amp;C101</f>
        <v>Vote 10 - [NAME OF VOTE 10]</v>
      </c>
      <c r="B11" s="968">
        <v>1.9</v>
      </c>
      <c r="C11" s="969" t="s">
        <v>1478</v>
      </c>
      <c r="D11" s="964" t="str">
        <f t="shared" si="0"/>
        <v>1.9 - [Name of sub-vote]</v>
      </c>
      <c r="E11" s="970"/>
    </row>
    <row r="12" spans="1:5" x14ac:dyDescent="0.2">
      <c r="A12" s="964" t="str">
        <f>B112&amp;" - "&amp;C112</f>
        <v>Vote 11 - [NAME OF VOTE 11]</v>
      </c>
      <c r="B12" s="968" t="s">
        <v>1479</v>
      </c>
      <c r="C12" s="969" t="s">
        <v>1478</v>
      </c>
      <c r="D12" s="964" t="str">
        <f t="shared" si="0"/>
        <v>1.10 - [Name of sub-vote]</v>
      </c>
      <c r="E12" s="970"/>
    </row>
    <row r="13" spans="1:5" x14ac:dyDescent="0.2">
      <c r="A13" s="964" t="str">
        <f>B123&amp;" - "&amp;C123</f>
        <v>Vote 12 - [NAME OF VOTE 12]</v>
      </c>
      <c r="B13" s="965" t="s">
        <v>724</v>
      </c>
      <c r="C13" s="966" t="s">
        <v>2212</v>
      </c>
      <c r="E13" s="967"/>
    </row>
    <row r="14" spans="1:5" x14ac:dyDescent="0.2">
      <c r="A14" s="964" t="str">
        <f>B134&amp;" - "&amp;C134</f>
        <v>Vote 13 - [NAME OF VOTE 13]</v>
      </c>
      <c r="B14" s="968">
        <v>2.1</v>
      </c>
      <c r="C14" s="969" t="s">
        <v>1661</v>
      </c>
      <c r="D14" s="964" t="str">
        <f t="shared" ref="D14:D23" si="1">CONCATENATE(B14, " - ", C14)</f>
        <v>2.1 - FINANCIAL SERVICES</v>
      </c>
      <c r="E14" s="970" t="s">
        <v>2214</v>
      </c>
    </row>
    <row r="15" spans="1:5" x14ac:dyDescent="0.2">
      <c r="A15" s="964" t="str">
        <f>B145&amp;" - "&amp;C145</f>
        <v>Vote 14 - [NAME OF VOTE 14]</v>
      </c>
      <c r="B15" s="968">
        <v>2.2000000000000002</v>
      </c>
      <c r="C15" s="969" t="s">
        <v>2433</v>
      </c>
      <c r="D15" s="964" t="str">
        <f t="shared" si="1"/>
        <v>2.2 - DISTRICT COUNCIL LEVIES</v>
      </c>
      <c r="E15" s="970" t="s">
        <v>2246</v>
      </c>
    </row>
    <row r="16" spans="1:5" x14ac:dyDescent="0.2">
      <c r="A16" s="964" t="str">
        <f>B156&amp;" - "&amp;C156</f>
        <v>Vote 15 - [NAME OF VOTE 15]</v>
      </c>
      <c r="B16" s="968">
        <v>2.2999999999999998</v>
      </c>
      <c r="C16" s="969" t="s">
        <v>2434</v>
      </c>
      <c r="D16" s="964" t="str">
        <f t="shared" si="1"/>
        <v>2.3 - FINANCE MANAGEMENT GRANT</v>
      </c>
      <c r="E16" s="970" t="s">
        <v>2420</v>
      </c>
    </row>
    <row r="17" spans="1:5" x14ac:dyDescent="0.2">
      <c r="B17" s="968">
        <v>2.4</v>
      </c>
      <c r="C17" s="969"/>
      <c r="D17" s="964" t="str">
        <f t="shared" si="1"/>
        <v xml:space="preserve">2.4 - </v>
      </c>
      <c r="E17" s="970"/>
    </row>
    <row r="18" spans="1:5" x14ac:dyDescent="0.2">
      <c r="B18" s="968">
        <v>2.5</v>
      </c>
      <c r="C18" s="969"/>
      <c r="D18" s="964" t="str">
        <f t="shared" si="1"/>
        <v xml:space="preserve">2.5 - </v>
      </c>
      <c r="E18" s="970"/>
    </row>
    <row r="19" spans="1:5" x14ac:dyDescent="0.2">
      <c r="B19" s="968">
        <v>2.6</v>
      </c>
      <c r="C19" s="969"/>
      <c r="D19" s="964" t="str">
        <f t="shared" si="1"/>
        <v xml:space="preserve">2.6 - </v>
      </c>
      <c r="E19" s="970"/>
    </row>
    <row r="20" spans="1:5" x14ac:dyDescent="0.2">
      <c r="B20" s="968">
        <v>2.7</v>
      </c>
      <c r="C20" s="969"/>
      <c r="D20" s="964" t="str">
        <f t="shared" si="1"/>
        <v xml:space="preserve">2.7 - </v>
      </c>
      <c r="E20" s="970"/>
    </row>
    <row r="21" spans="1:5" x14ac:dyDescent="0.2">
      <c r="A21" s="967"/>
      <c r="B21" s="968">
        <v>2.8</v>
      </c>
      <c r="C21" s="969"/>
      <c r="D21" s="964" t="str">
        <f t="shared" si="1"/>
        <v xml:space="preserve">2.8 - </v>
      </c>
      <c r="E21" s="970"/>
    </row>
    <row r="22" spans="1:5" x14ac:dyDescent="0.2">
      <c r="B22" s="968">
        <v>2.9</v>
      </c>
      <c r="C22" s="969"/>
      <c r="D22" s="964" t="str">
        <f t="shared" si="1"/>
        <v xml:space="preserve">2.9 - </v>
      </c>
      <c r="E22" s="970"/>
    </row>
    <row r="23" spans="1:5" x14ac:dyDescent="0.2">
      <c r="B23" s="968" t="s">
        <v>1480</v>
      </c>
      <c r="C23" s="969"/>
      <c r="D23" s="964" t="str">
        <f t="shared" si="1"/>
        <v xml:space="preserve">2.10 - </v>
      </c>
      <c r="E23" s="970"/>
    </row>
    <row r="24" spans="1:5" x14ac:dyDescent="0.2">
      <c r="B24" s="965" t="s">
        <v>725</v>
      </c>
      <c r="C24" s="966" t="s">
        <v>1693</v>
      </c>
      <c r="E24" s="970"/>
    </row>
    <row r="25" spans="1:5" x14ac:dyDescent="0.2">
      <c r="B25" s="968">
        <v>3.1</v>
      </c>
      <c r="C25" s="969" t="s">
        <v>1693</v>
      </c>
      <c r="D25" s="964" t="str">
        <f t="shared" ref="D25:D34" si="2">CONCATENATE(B25, " - ", C25)</f>
        <v>3.1 - CORPORATE SERVICES</v>
      </c>
      <c r="E25" s="970" t="s">
        <v>2230</v>
      </c>
    </row>
    <row r="26" spans="1:5" x14ac:dyDescent="0.2">
      <c r="B26" s="968">
        <v>3.2</v>
      </c>
      <c r="C26" s="969" t="s">
        <v>1720</v>
      </c>
      <c r="D26" s="964" t="str">
        <f t="shared" si="2"/>
        <v>3.2 - TOURISM</v>
      </c>
      <c r="E26" s="970" t="s">
        <v>2265</v>
      </c>
    </row>
    <row r="27" spans="1:5" x14ac:dyDescent="0.2">
      <c r="B27" s="968">
        <v>3.3</v>
      </c>
      <c r="C27" s="969" t="s">
        <v>2276</v>
      </c>
      <c r="D27" s="964" t="str">
        <f t="shared" si="2"/>
        <v>3.3 - PMU</v>
      </c>
      <c r="E27" s="970" t="s">
        <v>2277</v>
      </c>
    </row>
    <row r="28" spans="1:5" x14ac:dyDescent="0.2">
      <c r="B28" s="968">
        <v>3.4</v>
      </c>
      <c r="C28" s="969" t="s">
        <v>1732</v>
      </c>
      <c r="D28" s="964" t="str">
        <f t="shared" si="2"/>
        <v>3.4 - ENVIRONMENTAL HEALTH</v>
      </c>
      <c r="E28" s="970" t="s">
        <v>2299</v>
      </c>
    </row>
    <row r="29" spans="1:5" x14ac:dyDescent="0.2">
      <c r="B29" s="968">
        <v>3.5</v>
      </c>
      <c r="C29" s="969" t="s">
        <v>1742</v>
      </c>
      <c r="D29" s="964" t="str">
        <f t="shared" si="2"/>
        <v>3.5 - CIVIL DEFENCE</v>
      </c>
      <c r="E29" s="970" t="s">
        <v>2317</v>
      </c>
    </row>
    <row r="30" spans="1:5" x14ac:dyDescent="0.2">
      <c r="B30" s="968">
        <v>3.6</v>
      </c>
      <c r="C30" s="969" t="s">
        <v>1790</v>
      </c>
      <c r="D30" s="964" t="str">
        <f t="shared" si="2"/>
        <v>3.6 - GRANTS AND SUBSIDIES</v>
      </c>
      <c r="E30" s="970" t="s">
        <v>2352</v>
      </c>
    </row>
    <row r="31" spans="1:5" x14ac:dyDescent="0.2">
      <c r="B31" s="968">
        <v>3.7</v>
      </c>
      <c r="C31" s="969" t="s">
        <v>1780</v>
      </c>
      <c r="D31" s="964" t="str">
        <f t="shared" si="2"/>
        <v>3.7 - WORK FOR WATER</v>
      </c>
      <c r="E31" s="970" t="s">
        <v>2382</v>
      </c>
    </row>
    <row r="32" spans="1:5" x14ac:dyDescent="0.2">
      <c r="B32" s="968">
        <v>3.8</v>
      </c>
      <c r="C32" s="969" t="s">
        <v>1788</v>
      </c>
      <c r="D32" s="964" t="str">
        <f t="shared" si="2"/>
        <v>3.8 - NUTRITION SCHEME</v>
      </c>
      <c r="E32" s="970" t="s">
        <v>2314</v>
      </c>
    </row>
    <row r="33" spans="2:5" x14ac:dyDescent="0.2">
      <c r="B33" s="968">
        <v>3.9</v>
      </c>
      <c r="C33" s="969" t="s">
        <v>1789</v>
      </c>
      <c r="D33" s="964" t="str">
        <f t="shared" si="2"/>
        <v>3.9 - GLOBAL FUND</v>
      </c>
      <c r="E33" s="970" t="s">
        <v>2315</v>
      </c>
    </row>
    <row r="34" spans="2:5" x14ac:dyDescent="0.2">
      <c r="B34" s="968" t="s">
        <v>1481</v>
      </c>
      <c r="C34" s="969" t="s">
        <v>2435</v>
      </c>
      <c r="D34" s="964" t="str">
        <f t="shared" si="2"/>
        <v>3.10 - PRIMARY HEALTH CARE</v>
      </c>
      <c r="E34" s="970" t="s">
        <v>2436</v>
      </c>
    </row>
    <row r="35" spans="2:5" x14ac:dyDescent="0.2">
      <c r="B35" s="965" t="s">
        <v>726</v>
      </c>
      <c r="C35" s="966" t="s">
        <v>2320</v>
      </c>
      <c r="E35" s="970"/>
    </row>
    <row r="36" spans="2:5" x14ac:dyDescent="0.2">
      <c r="B36" s="968">
        <v>4.0999999999999996</v>
      </c>
      <c r="C36" s="969" t="s">
        <v>1745</v>
      </c>
      <c r="D36" s="964" t="str">
        <f t="shared" ref="D36:D45" si="3">CONCATENATE(B36, " - ", C36)</f>
        <v>4.1 - ROADS</v>
      </c>
      <c r="E36" s="970" t="s">
        <v>2326</v>
      </c>
    </row>
    <row r="37" spans="2:5" x14ac:dyDescent="0.2">
      <c r="B37" s="968">
        <v>4.2</v>
      </c>
      <c r="C37" s="969" t="s">
        <v>2321</v>
      </c>
      <c r="D37" s="964" t="str">
        <f t="shared" si="3"/>
        <v>4.2 - TRANSPORT FUND</v>
      </c>
      <c r="E37" s="970" t="s">
        <v>2323</v>
      </c>
    </row>
    <row r="38" spans="2:5" x14ac:dyDescent="0.2">
      <c r="B38" s="968">
        <v>4.3</v>
      </c>
      <c r="C38" s="969" t="s">
        <v>1478</v>
      </c>
      <c r="D38" s="964" t="str">
        <f t="shared" si="3"/>
        <v>4.3 - [Name of sub-vote]</v>
      </c>
      <c r="E38" s="970"/>
    </row>
    <row r="39" spans="2:5" x14ac:dyDescent="0.2">
      <c r="B39" s="968">
        <v>4.4000000000000004</v>
      </c>
      <c r="C39" s="969" t="s">
        <v>1478</v>
      </c>
      <c r="D39" s="964" t="str">
        <f t="shared" si="3"/>
        <v>4.4 - [Name of sub-vote]</v>
      </c>
      <c r="E39" s="970"/>
    </row>
    <row r="40" spans="2:5" x14ac:dyDescent="0.2">
      <c r="B40" s="968">
        <v>4.5</v>
      </c>
      <c r="C40" s="969" t="s">
        <v>1478</v>
      </c>
      <c r="D40" s="964" t="str">
        <f t="shared" si="3"/>
        <v>4.5 - [Name of sub-vote]</v>
      </c>
      <c r="E40" s="970"/>
    </row>
    <row r="41" spans="2:5" x14ac:dyDescent="0.2">
      <c r="B41" s="968">
        <v>4.5999999999999996</v>
      </c>
      <c r="C41" s="969" t="s">
        <v>1478</v>
      </c>
      <c r="D41" s="964" t="str">
        <f t="shared" si="3"/>
        <v>4.6 - [Name of sub-vote]</v>
      </c>
      <c r="E41" s="970"/>
    </row>
    <row r="42" spans="2:5" x14ac:dyDescent="0.2">
      <c r="B42" s="968">
        <v>4.7</v>
      </c>
      <c r="C42" s="969" t="s">
        <v>1478</v>
      </c>
      <c r="D42" s="964" t="str">
        <f t="shared" si="3"/>
        <v>4.7 - [Name of sub-vote]</v>
      </c>
      <c r="E42" s="970"/>
    </row>
    <row r="43" spans="2:5" x14ac:dyDescent="0.2">
      <c r="B43" s="968">
        <v>4.8</v>
      </c>
      <c r="C43" s="969" t="s">
        <v>1478</v>
      </c>
      <c r="D43" s="964" t="str">
        <f t="shared" si="3"/>
        <v>4.8 - [Name of sub-vote]</v>
      </c>
      <c r="E43" s="970"/>
    </row>
    <row r="44" spans="2:5" x14ac:dyDescent="0.2">
      <c r="B44" s="968">
        <v>4.9000000000000004</v>
      </c>
      <c r="C44" s="969" t="s">
        <v>1478</v>
      </c>
      <c r="D44" s="964" t="str">
        <f t="shared" si="3"/>
        <v>4.9 - [Name of sub-vote]</v>
      </c>
      <c r="E44" s="970"/>
    </row>
    <row r="45" spans="2:5" x14ac:dyDescent="0.2">
      <c r="B45" s="968" t="s">
        <v>1482</v>
      </c>
      <c r="C45" s="969" t="s">
        <v>1478</v>
      </c>
      <c r="D45" s="964" t="str">
        <f t="shared" si="3"/>
        <v>4.10 - [Name of sub-vote]</v>
      </c>
      <c r="E45" s="970"/>
    </row>
    <row r="46" spans="2:5" x14ac:dyDescent="0.2">
      <c r="B46" s="965" t="s">
        <v>727</v>
      </c>
      <c r="C46" s="966" t="s">
        <v>1483</v>
      </c>
      <c r="E46" s="970"/>
    </row>
    <row r="47" spans="2:5" x14ac:dyDescent="0.2">
      <c r="B47" s="968">
        <v>5.0999999999999996</v>
      </c>
      <c r="C47" s="969" t="s">
        <v>1478</v>
      </c>
      <c r="D47" s="964" t="str">
        <f t="shared" ref="D47:D56" si="4">CONCATENATE(B47, " - ", C47)</f>
        <v>5.1 - [Name of sub-vote]</v>
      </c>
      <c r="E47" s="970" t="s">
        <v>1484</v>
      </c>
    </row>
    <row r="48" spans="2:5" x14ac:dyDescent="0.2">
      <c r="B48" s="968">
        <v>5.2</v>
      </c>
      <c r="C48" s="969" t="s">
        <v>1478</v>
      </c>
      <c r="D48" s="964" t="str">
        <f t="shared" si="4"/>
        <v>5.2 - [Name of sub-vote]</v>
      </c>
      <c r="E48" s="970"/>
    </row>
    <row r="49" spans="2:5" x14ac:dyDescent="0.2">
      <c r="B49" s="968">
        <v>5.3</v>
      </c>
      <c r="C49" s="969" t="s">
        <v>1478</v>
      </c>
      <c r="D49" s="964" t="str">
        <f t="shared" si="4"/>
        <v>5.3 - [Name of sub-vote]</v>
      </c>
      <c r="E49" s="970"/>
    </row>
    <row r="50" spans="2:5" x14ac:dyDescent="0.2">
      <c r="B50" s="968">
        <v>5.4</v>
      </c>
      <c r="C50" s="969" t="s">
        <v>1478</v>
      </c>
      <c r="D50" s="964" t="str">
        <f t="shared" si="4"/>
        <v>5.4 - [Name of sub-vote]</v>
      </c>
      <c r="E50" s="970"/>
    </row>
    <row r="51" spans="2:5" x14ac:dyDescent="0.2">
      <c r="B51" s="968">
        <v>5.5</v>
      </c>
      <c r="C51" s="969" t="s">
        <v>1478</v>
      </c>
      <c r="D51" s="964" t="str">
        <f t="shared" si="4"/>
        <v>5.5 - [Name of sub-vote]</v>
      </c>
      <c r="E51" s="970"/>
    </row>
    <row r="52" spans="2:5" x14ac:dyDescent="0.2">
      <c r="B52" s="968">
        <v>5.6</v>
      </c>
      <c r="C52" s="969" t="s">
        <v>1478</v>
      </c>
      <c r="D52" s="964" t="str">
        <f t="shared" si="4"/>
        <v>5.6 - [Name of sub-vote]</v>
      </c>
      <c r="E52" s="970"/>
    </row>
    <row r="53" spans="2:5" x14ac:dyDescent="0.2">
      <c r="B53" s="968">
        <v>5.7</v>
      </c>
      <c r="C53" s="969" t="s">
        <v>1478</v>
      </c>
      <c r="D53" s="964" t="str">
        <f t="shared" si="4"/>
        <v>5.7 - [Name of sub-vote]</v>
      </c>
      <c r="E53" s="970"/>
    </row>
    <row r="54" spans="2:5" x14ac:dyDescent="0.2">
      <c r="B54" s="968">
        <v>5.8</v>
      </c>
      <c r="C54" s="969" t="s">
        <v>1478</v>
      </c>
      <c r="D54" s="964" t="str">
        <f t="shared" si="4"/>
        <v>5.8 - [Name of sub-vote]</v>
      </c>
      <c r="E54" s="970"/>
    </row>
    <row r="55" spans="2:5" x14ac:dyDescent="0.2">
      <c r="B55" s="968">
        <v>5.9</v>
      </c>
      <c r="C55" s="969" t="s">
        <v>1478</v>
      </c>
      <c r="D55" s="964" t="str">
        <f t="shared" si="4"/>
        <v>5.9 - [Name of sub-vote]</v>
      </c>
      <c r="E55" s="970"/>
    </row>
    <row r="56" spans="2:5" x14ac:dyDescent="0.2">
      <c r="B56" s="968" t="s">
        <v>1485</v>
      </c>
      <c r="C56" s="969" t="s">
        <v>1478</v>
      </c>
      <c r="D56" s="964" t="str">
        <f t="shared" si="4"/>
        <v>5.10 - [Name of sub-vote]</v>
      </c>
      <c r="E56" s="970"/>
    </row>
    <row r="57" spans="2:5" x14ac:dyDescent="0.2">
      <c r="B57" s="965" t="s">
        <v>728</v>
      </c>
      <c r="C57" s="966" t="s">
        <v>1486</v>
      </c>
      <c r="E57" s="970"/>
    </row>
    <row r="58" spans="2:5" x14ac:dyDescent="0.2">
      <c r="B58" s="968">
        <v>6.1</v>
      </c>
      <c r="C58" s="969" t="s">
        <v>1478</v>
      </c>
      <c r="D58" s="964" t="str">
        <f t="shared" ref="D58:D67" si="5">CONCATENATE(B58, " - ", C58)</f>
        <v>6.1 - [Name of sub-vote]</v>
      </c>
      <c r="E58" s="970" t="s">
        <v>1487</v>
      </c>
    </row>
    <row r="59" spans="2:5" x14ac:dyDescent="0.2">
      <c r="B59" s="968">
        <v>6.2</v>
      </c>
      <c r="C59" s="969" t="s">
        <v>1478</v>
      </c>
      <c r="D59" s="964" t="str">
        <f t="shared" si="5"/>
        <v>6.2 - [Name of sub-vote]</v>
      </c>
      <c r="E59" s="970"/>
    </row>
    <row r="60" spans="2:5" x14ac:dyDescent="0.2">
      <c r="B60" s="968">
        <v>6.3</v>
      </c>
      <c r="C60" s="969" t="s">
        <v>1478</v>
      </c>
      <c r="D60" s="964" t="str">
        <f t="shared" si="5"/>
        <v>6.3 - [Name of sub-vote]</v>
      </c>
      <c r="E60" s="970"/>
    </row>
    <row r="61" spans="2:5" x14ac:dyDescent="0.2">
      <c r="B61" s="968">
        <v>6.4</v>
      </c>
      <c r="C61" s="969" t="s">
        <v>1478</v>
      </c>
      <c r="D61" s="964" t="str">
        <f t="shared" si="5"/>
        <v>6.4 - [Name of sub-vote]</v>
      </c>
      <c r="E61" s="970"/>
    </row>
    <row r="62" spans="2:5" x14ac:dyDescent="0.2">
      <c r="B62" s="968">
        <v>6.5</v>
      </c>
      <c r="C62" s="969" t="s">
        <v>1478</v>
      </c>
      <c r="D62" s="964" t="str">
        <f t="shared" si="5"/>
        <v>6.5 - [Name of sub-vote]</v>
      </c>
      <c r="E62" s="970"/>
    </row>
    <row r="63" spans="2:5" x14ac:dyDescent="0.2">
      <c r="B63" s="968">
        <v>6.6</v>
      </c>
      <c r="C63" s="969" t="s">
        <v>1478</v>
      </c>
      <c r="D63" s="964" t="str">
        <f t="shared" si="5"/>
        <v>6.6 - [Name of sub-vote]</v>
      </c>
      <c r="E63" s="970"/>
    </row>
    <row r="64" spans="2:5" x14ac:dyDescent="0.2">
      <c r="B64" s="968">
        <v>6.7</v>
      </c>
      <c r="C64" s="969" t="s">
        <v>1478</v>
      </c>
      <c r="D64" s="964" t="str">
        <f t="shared" si="5"/>
        <v>6.7 - [Name of sub-vote]</v>
      </c>
      <c r="E64" s="970"/>
    </row>
    <row r="65" spans="2:5" x14ac:dyDescent="0.2">
      <c r="B65" s="968">
        <v>6.8</v>
      </c>
      <c r="C65" s="969" t="s">
        <v>1478</v>
      </c>
      <c r="D65" s="964" t="str">
        <f t="shared" si="5"/>
        <v>6.8 - [Name of sub-vote]</v>
      </c>
      <c r="E65" s="970"/>
    </row>
    <row r="66" spans="2:5" x14ac:dyDescent="0.2">
      <c r="B66" s="968">
        <v>6.9</v>
      </c>
      <c r="C66" s="969" t="s">
        <v>1478</v>
      </c>
      <c r="D66" s="964" t="str">
        <f t="shared" si="5"/>
        <v>6.9 - [Name of sub-vote]</v>
      </c>
      <c r="E66" s="970"/>
    </row>
    <row r="67" spans="2:5" x14ac:dyDescent="0.2">
      <c r="B67" s="968" t="s">
        <v>1488</v>
      </c>
      <c r="C67" s="969" t="s">
        <v>1478</v>
      </c>
      <c r="D67" s="964" t="str">
        <f t="shared" si="5"/>
        <v>6.10 - [Name of sub-vote]</v>
      </c>
      <c r="E67" s="970"/>
    </row>
    <row r="68" spans="2:5" x14ac:dyDescent="0.2">
      <c r="B68" s="971" t="s">
        <v>729</v>
      </c>
      <c r="C68" s="966" t="s">
        <v>1489</v>
      </c>
      <c r="E68" s="970"/>
    </row>
    <row r="69" spans="2:5" x14ac:dyDescent="0.2">
      <c r="B69" s="968">
        <v>7.1</v>
      </c>
      <c r="C69" s="969" t="s">
        <v>1478</v>
      </c>
      <c r="D69" s="964" t="str">
        <f t="shared" ref="D69:D78" si="6">CONCATENATE(B69, " - ", C69)</f>
        <v>7.1 - [Name of sub-vote]</v>
      </c>
      <c r="E69" s="970" t="s">
        <v>1490</v>
      </c>
    </row>
    <row r="70" spans="2:5" x14ac:dyDescent="0.2">
      <c r="B70" s="968">
        <v>7.2</v>
      </c>
      <c r="C70" s="969" t="s">
        <v>1478</v>
      </c>
      <c r="D70" s="964" t="str">
        <f t="shared" si="6"/>
        <v>7.2 - [Name of sub-vote]</v>
      </c>
      <c r="E70" s="970"/>
    </row>
    <row r="71" spans="2:5" x14ac:dyDescent="0.2">
      <c r="B71" s="968">
        <v>7.3</v>
      </c>
      <c r="C71" s="969" t="s">
        <v>1478</v>
      </c>
      <c r="D71" s="964" t="str">
        <f t="shared" si="6"/>
        <v>7.3 - [Name of sub-vote]</v>
      </c>
      <c r="E71" s="970"/>
    </row>
    <row r="72" spans="2:5" x14ac:dyDescent="0.2">
      <c r="B72" s="968">
        <v>7.4</v>
      </c>
      <c r="C72" s="969" t="s">
        <v>1478</v>
      </c>
      <c r="D72" s="964" t="str">
        <f t="shared" si="6"/>
        <v>7.4 - [Name of sub-vote]</v>
      </c>
      <c r="E72" s="970"/>
    </row>
    <row r="73" spans="2:5" x14ac:dyDescent="0.2">
      <c r="B73" s="968">
        <v>7.5</v>
      </c>
      <c r="C73" s="969" t="s">
        <v>1478</v>
      </c>
      <c r="D73" s="964" t="str">
        <f t="shared" si="6"/>
        <v>7.5 - [Name of sub-vote]</v>
      </c>
      <c r="E73" s="970"/>
    </row>
    <row r="74" spans="2:5" x14ac:dyDescent="0.2">
      <c r="B74" s="968">
        <v>7.6</v>
      </c>
      <c r="C74" s="969" t="s">
        <v>1478</v>
      </c>
      <c r="D74" s="964" t="str">
        <f t="shared" si="6"/>
        <v>7.6 - [Name of sub-vote]</v>
      </c>
      <c r="E74" s="970"/>
    </row>
    <row r="75" spans="2:5" x14ac:dyDescent="0.2">
      <c r="B75" s="968">
        <v>7.7</v>
      </c>
      <c r="C75" s="969" t="s">
        <v>1478</v>
      </c>
      <c r="D75" s="964" t="str">
        <f t="shared" si="6"/>
        <v>7.7 - [Name of sub-vote]</v>
      </c>
      <c r="E75" s="970"/>
    </row>
    <row r="76" spans="2:5" x14ac:dyDescent="0.2">
      <c r="B76" s="968">
        <v>7.8</v>
      </c>
      <c r="C76" s="969" t="s">
        <v>1478</v>
      </c>
      <c r="D76" s="964" t="str">
        <f t="shared" si="6"/>
        <v>7.8 - [Name of sub-vote]</v>
      </c>
      <c r="E76" s="970"/>
    </row>
    <row r="77" spans="2:5" x14ac:dyDescent="0.2">
      <c r="B77" s="968">
        <v>7.9</v>
      </c>
      <c r="C77" s="969" t="s">
        <v>1478</v>
      </c>
      <c r="D77" s="964" t="str">
        <f t="shared" si="6"/>
        <v>7.9 - [Name of sub-vote]</v>
      </c>
      <c r="E77" s="970"/>
    </row>
    <row r="78" spans="2:5" x14ac:dyDescent="0.2">
      <c r="B78" s="968" t="s">
        <v>1491</v>
      </c>
      <c r="C78" s="969" t="s">
        <v>1478</v>
      </c>
      <c r="D78" s="964" t="str">
        <f t="shared" si="6"/>
        <v>7.10 - [Name of sub-vote]</v>
      </c>
      <c r="E78" s="970"/>
    </row>
    <row r="79" spans="2:5" x14ac:dyDescent="0.2">
      <c r="B79" s="971" t="s">
        <v>730</v>
      </c>
      <c r="C79" s="966" t="s">
        <v>1492</v>
      </c>
      <c r="E79" s="970"/>
    </row>
    <row r="80" spans="2:5" x14ac:dyDescent="0.2">
      <c r="B80" s="968">
        <v>8.1</v>
      </c>
      <c r="C80" s="969" t="s">
        <v>1478</v>
      </c>
      <c r="D80" s="964" t="str">
        <f t="shared" ref="D80:D89" si="7">CONCATENATE(B80, " - ", C80)</f>
        <v>8.1 - [Name of sub-vote]</v>
      </c>
      <c r="E80" s="970" t="s">
        <v>1493</v>
      </c>
    </row>
    <row r="81" spans="2:5" x14ac:dyDescent="0.2">
      <c r="B81" s="968">
        <v>8.1999999999999993</v>
      </c>
      <c r="C81" s="969" t="s">
        <v>1478</v>
      </c>
      <c r="D81" s="964" t="str">
        <f t="shared" si="7"/>
        <v>8.2 - [Name of sub-vote]</v>
      </c>
      <c r="E81" s="970"/>
    </row>
    <row r="82" spans="2:5" x14ac:dyDescent="0.2">
      <c r="B82" s="968">
        <v>8.3000000000000007</v>
      </c>
      <c r="C82" s="969" t="s">
        <v>1478</v>
      </c>
      <c r="D82" s="964" t="str">
        <f t="shared" si="7"/>
        <v>8.3 - [Name of sub-vote]</v>
      </c>
      <c r="E82" s="970"/>
    </row>
    <row r="83" spans="2:5" x14ac:dyDescent="0.2">
      <c r="B83" s="968">
        <v>8.4</v>
      </c>
      <c r="C83" s="969" t="s">
        <v>1478</v>
      </c>
      <c r="D83" s="964" t="str">
        <f t="shared" si="7"/>
        <v>8.4 - [Name of sub-vote]</v>
      </c>
      <c r="E83" s="970"/>
    </row>
    <row r="84" spans="2:5" x14ac:dyDescent="0.2">
      <c r="B84" s="968">
        <v>8.5</v>
      </c>
      <c r="C84" s="969" t="s">
        <v>1478</v>
      </c>
      <c r="D84" s="964" t="str">
        <f t="shared" si="7"/>
        <v>8.5 - [Name of sub-vote]</v>
      </c>
      <c r="E84" s="970"/>
    </row>
    <row r="85" spans="2:5" x14ac:dyDescent="0.2">
      <c r="B85" s="968">
        <v>8.6</v>
      </c>
      <c r="C85" s="969" t="s">
        <v>1478</v>
      </c>
      <c r="D85" s="964" t="str">
        <f t="shared" si="7"/>
        <v>8.6 - [Name of sub-vote]</v>
      </c>
      <c r="E85" s="970"/>
    </row>
    <row r="86" spans="2:5" x14ac:dyDescent="0.2">
      <c r="B86" s="968">
        <v>8.6999999999999993</v>
      </c>
      <c r="C86" s="969" t="s">
        <v>1478</v>
      </c>
      <c r="D86" s="964" t="str">
        <f t="shared" si="7"/>
        <v>8.7 - [Name of sub-vote]</v>
      </c>
      <c r="E86" s="970"/>
    </row>
    <row r="87" spans="2:5" x14ac:dyDescent="0.2">
      <c r="B87" s="968">
        <v>8.8000000000000007</v>
      </c>
      <c r="C87" s="969" t="s">
        <v>1478</v>
      </c>
      <c r="D87" s="964" t="str">
        <f t="shared" si="7"/>
        <v>8.8 - [Name of sub-vote]</v>
      </c>
      <c r="E87" s="970"/>
    </row>
    <row r="88" spans="2:5" x14ac:dyDescent="0.2">
      <c r="B88" s="968">
        <v>8.9</v>
      </c>
      <c r="C88" s="969" t="s">
        <v>1478</v>
      </c>
      <c r="D88" s="964" t="str">
        <f t="shared" si="7"/>
        <v>8.9 - [Name of sub-vote]</v>
      </c>
      <c r="E88" s="970"/>
    </row>
    <row r="89" spans="2:5" x14ac:dyDescent="0.2">
      <c r="B89" s="968" t="s">
        <v>1494</v>
      </c>
      <c r="C89" s="969" t="s">
        <v>1478</v>
      </c>
      <c r="D89" s="964" t="str">
        <f t="shared" si="7"/>
        <v>8.10 - [Name of sub-vote]</v>
      </c>
      <c r="E89" s="970"/>
    </row>
    <row r="90" spans="2:5" x14ac:dyDescent="0.2">
      <c r="B90" s="971" t="s">
        <v>731</v>
      </c>
      <c r="C90" s="966" t="s">
        <v>1495</v>
      </c>
      <c r="E90" s="970"/>
    </row>
    <row r="91" spans="2:5" x14ac:dyDescent="0.2">
      <c r="B91" s="968">
        <v>9.1</v>
      </c>
      <c r="C91" s="969" t="s">
        <v>1478</v>
      </c>
      <c r="D91" s="964" t="str">
        <f t="shared" ref="D91:D100" si="8">CONCATENATE(B91, " - ", C91)</f>
        <v>9.1 - [Name of sub-vote]</v>
      </c>
      <c r="E91" s="970" t="s">
        <v>1496</v>
      </c>
    </row>
    <row r="92" spans="2:5" x14ac:dyDescent="0.2">
      <c r="B92" s="968">
        <v>9.1999999999999993</v>
      </c>
      <c r="C92" s="969" t="s">
        <v>1478</v>
      </c>
      <c r="D92" s="964" t="str">
        <f t="shared" si="8"/>
        <v>9.2 - [Name of sub-vote]</v>
      </c>
      <c r="E92" s="970"/>
    </row>
    <row r="93" spans="2:5" x14ac:dyDescent="0.2">
      <c r="B93" s="968">
        <v>9.3000000000000007</v>
      </c>
      <c r="C93" s="969" t="s">
        <v>1478</v>
      </c>
      <c r="D93" s="964" t="str">
        <f t="shared" si="8"/>
        <v>9.3 - [Name of sub-vote]</v>
      </c>
      <c r="E93" s="970"/>
    </row>
    <row r="94" spans="2:5" x14ac:dyDescent="0.2">
      <c r="B94" s="968">
        <v>9.4</v>
      </c>
      <c r="C94" s="969" t="s">
        <v>1478</v>
      </c>
      <c r="D94" s="964" t="str">
        <f t="shared" si="8"/>
        <v>9.4 - [Name of sub-vote]</v>
      </c>
      <c r="E94" s="970"/>
    </row>
    <row r="95" spans="2:5" x14ac:dyDescent="0.2">
      <c r="B95" s="968">
        <v>9.5</v>
      </c>
      <c r="C95" s="969" t="s">
        <v>1478</v>
      </c>
      <c r="D95" s="964" t="str">
        <f t="shared" si="8"/>
        <v>9.5 - [Name of sub-vote]</v>
      </c>
      <c r="E95" s="970"/>
    </row>
    <row r="96" spans="2:5" x14ac:dyDescent="0.2">
      <c r="B96" s="968">
        <v>9.6</v>
      </c>
      <c r="C96" s="969" t="s">
        <v>1478</v>
      </c>
      <c r="D96" s="964" t="str">
        <f t="shared" si="8"/>
        <v>9.6 - [Name of sub-vote]</v>
      </c>
      <c r="E96" s="970"/>
    </row>
    <row r="97" spans="2:5" x14ac:dyDescent="0.2">
      <c r="B97" s="968">
        <v>9.6999999999999993</v>
      </c>
      <c r="C97" s="969" t="s">
        <v>1478</v>
      </c>
      <c r="D97" s="964" t="str">
        <f t="shared" si="8"/>
        <v>9.7 - [Name of sub-vote]</v>
      </c>
      <c r="E97" s="970"/>
    </row>
    <row r="98" spans="2:5" x14ac:dyDescent="0.2">
      <c r="B98" s="968">
        <v>9.8000000000000007</v>
      </c>
      <c r="C98" s="969" t="s">
        <v>1478</v>
      </c>
      <c r="D98" s="964" t="str">
        <f t="shared" si="8"/>
        <v>9.8 - [Name of sub-vote]</v>
      </c>
      <c r="E98" s="970"/>
    </row>
    <row r="99" spans="2:5" x14ac:dyDescent="0.2">
      <c r="B99" s="968">
        <v>9.9</v>
      </c>
      <c r="C99" s="969" t="s">
        <v>1478</v>
      </c>
      <c r="D99" s="964" t="str">
        <f t="shared" si="8"/>
        <v>9.9 - [Name of sub-vote]</v>
      </c>
      <c r="E99" s="970"/>
    </row>
    <row r="100" spans="2:5" x14ac:dyDescent="0.2">
      <c r="B100" s="968" t="s">
        <v>1497</v>
      </c>
      <c r="C100" s="969" t="s">
        <v>1478</v>
      </c>
      <c r="D100" s="964" t="str">
        <f t="shared" si="8"/>
        <v>9.10 - [Name of sub-vote]</v>
      </c>
      <c r="E100" s="970"/>
    </row>
    <row r="101" spans="2:5" x14ac:dyDescent="0.2">
      <c r="B101" s="971" t="s">
        <v>732</v>
      </c>
      <c r="C101" s="966" t="s">
        <v>1498</v>
      </c>
      <c r="E101" s="970"/>
    </row>
    <row r="102" spans="2:5" x14ac:dyDescent="0.2">
      <c r="B102" s="968">
        <v>10.1</v>
      </c>
      <c r="C102" s="969" t="s">
        <v>1478</v>
      </c>
      <c r="D102" s="964" t="str">
        <f t="shared" ref="D102:D111" si="9">CONCATENATE(B102, " - ", C102)</f>
        <v>10.1 - [Name of sub-vote]</v>
      </c>
      <c r="E102" s="970" t="s">
        <v>1499</v>
      </c>
    </row>
    <row r="103" spans="2:5" x14ac:dyDescent="0.2">
      <c r="B103" s="968">
        <v>10.199999999999999</v>
      </c>
      <c r="C103" s="969" t="s">
        <v>1478</v>
      </c>
      <c r="D103" s="964" t="str">
        <f t="shared" si="9"/>
        <v>10.2 - [Name of sub-vote]</v>
      </c>
      <c r="E103" s="970"/>
    </row>
    <row r="104" spans="2:5" x14ac:dyDescent="0.2">
      <c r="B104" s="968">
        <v>10.3</v>
      </c>
      <c r="C104" s="969" t="s">
        <v>1478</v>
      </c>
      <c r="D104" s="964" t="str">
        <f t="shared" si="9"/>
        <v>10.3 - [Name of sub-vote]</v>
      </c>
      <c r="E104" s="970"/>
    </row>
    <row r="105" spans="2:5" x14ac:dyDescent="0.2">
      <c r="B105" s="968">
        <v>10.4</v>
      </c>
      <c r="C105" s="969" t="s">
        <v>1478</v>
      </c>
      <c r="D105" s="964" t="str">
        <f t="shared" si="9"/>
        <v>10.4 - [Name of sub-vote]</v>
      </c>
      <c r="E105" s="970"/>
    </row>
    <row r="106" spans="2:5" x14ac:dyDescent="0.2">
      <c r="B106" s="968">
        <v>10.5</v>
      </c>
      <c r="C106" s="969" t="s">
        <v>1478</v>
      </c>
      <c r="D106" s="964" t="str">
        <f t="shared" si="9"/>
        <v>10.5 - [Name of sub-vote]</v>
      </c>
      <c r="E106" s="970"/>
    </row>
    <row r="107" spans="2:5" x14ac:dyDescent="0.2">
      <c r="B107" s="968">
        <v>10.6</v>
      </c>
      <c r="C107" s="969" t="s">
        <v>1478</v>
      </c>
      <c r="D107" s="964" t="str">
        <f t="shared" si="9"/>
        <v>10.6 - [Name of sub-vote]</v>
      </c>
      <c r="E107" s="970"/>
    </row>
    <row r="108" spans="2:5" x14ac:dyDescent="0.2">
      <c r="B108" s="968">
        <v>10.7</v>
      </c>
      <c r="C108" s="969" t="s">
        <v>1478</v>
      </c>
      <c r="D108" s="964" t="str">
        <f t="shared" si="9"/>
        <v>10.7 - [Name of sub-vote]</v>
      </c>
      <c r="E108" s="970"/>
    </row>
    <row r="109" spans="2:5" x14ac:dyDescent="0.2">
      <c r="B109" s="968">
        <v>10.8</v>
      </c>
      <c r="C109" s="969" t="s">
        <v>1478</v>
      </c>
      <c r="D109" s="964" t="str">
        <f t="shared" si="9"/>
        <v>10.8 - [Name of sub-vote]</v>
      </c>
      <c r="E109" s="970"/>
    </row>
    <row r="110" spans="2:5" x14ac:dyDescent="0.2">
      <c r="B110" s="968">
        <v>10.9</v>
      </c>
      <c r="C110" s="969" t="s">
        <v>1478</v>
      </c>
      <c r="D110" s="964" t="str">
        <f t="shared" si="9"/>
        <v>10.9 - [Name of sub-vote]</v>
      </c>
      <c r="E110" s="970"/>
    </row>
    <row r="111" spans="2:5" x14ac:dyDescent="0.2">
      <c r="B111" s="968" t="s">
        <v>1500</v>
      </c>
      <c r="C111" s="969" t="s">
        <v>1478</v>
      </c>
      <c r="D111" s="964" t="str">
        <f t="shared" si="9"/>
        <v>10.10 - [Name of sub-vote]</v>
      </c>
      <c r="E111" s="970"/>
    </row>
    <row r="112" spans="2:5" x14ac:dyDescent="0.2">
      <c r="B112" s="971" t="s">
        <v>733</v>
      </c>
      <c r="C112" s="966" t="s">
        <v>1501</v>
      </c>
      <c r="E112" s="970"/>
    </row>
    <row r="113" spans="2:5" x14ac:dyDescent="0.2">
      <c r="B113" s="968">
        <v>11.1</v>
      </c>
      <c r="C113" s="969" t="s">
        <v>1478</v>
      </c>
      <c r="D113" s="964" t="str">
        <f t="shared" ref="D113:D122" si="10">CONCATENATE(B113, " - ", C113)</f>
        <v>11.1 - [Name of sub-vote]</v>
      </c>
      <c r="E113" s="970" t="s">
        <v>1502</v>
      </c>
    </row>
    <row r="114" spans="2:5" x14ac:dyDescent="0.2">
      <c r="B114" s="968">
        <v>11.2</v>
      </c>
      <c r="C114" s="969" t="s">
        <v>1478</v>
      </c>
      <c r="D114" s="964" t="str">
        <f t="shared" si="10"/>
        <v>11.2 - [Name of sub-vote]</v>
      </c>
      <c r="E114" s="970"/>
    </row>
    <row r="115" spans="2:5" x14ac:dyDescent="0.2">
      <c r="B115" s="968">
        <v>11.3</v>
      </c>
      <c r="C115" s="969" t="s">
        <v>1478</v>
      </c>
      <c r="D115" s="964" t="str">
        <f t="shared" si="10"/>
        <v>11.3 - [Name of sub-vote]</v>
      </c>
      <c r="E115" s="970"/>
    </row>
    <row r="116" spans="2:5" x14ac:dyDescent="0.2">
      <c r="B116" s="968">
        <v>11.4</v>
      </c>
      <c r="C116" s="969" t="s">
        <v>1478</v>
      </c>
      <c r="D116" s="964" t="str">
        <f t="shared" si="10"/>
        <v>11.4 - [Name of sub-vote]</v>
      </c>
      <c r="E116" s="970"/>
    </row>
    <row r="117" spans="2:5" x14ac:dyDescent="0.2">
      <c r="B117" s="968">
        <v>11.5</v>
      </c>
      <c r="C117" s="969" t="s">
        <v>1478</v>
      </c>
      <c r="D117" s="964" t="str">
        <f t="shared" si="10"/>
        <v>11.5 - [Name of sub-vote]</v>
      </c>
      <c r="E117" s="970"/>
    </row>
    <row r="118" spans="2:5" x14ac:dyDescent="0.2">
      <c r="B118" s="968">
        <v>11.6</v>
      </c>
      <c r="C118" s="969" t="s">
        <v>1478</v>
      </c>
      <c r="D118" s="964" t="str">
        <f t="shared" si="10"/>
        <v>11.6 - [Name of sub-vote]</v>
      </c>
      <c r="E118" s="970"/>
    </row>
    <row r="119" spans="2:5" x14ac:dyDescent="0.2">
      <c r="B119" s="968">
        <v>11.7</v>
      </c>
      <c r="C119" s="969" t="s">
        <v>1478</v>
      </c>
      <c r="D119" s="964" t="str">
        <f t="shared" si="10"/>
        <v>11.7 - [Name of sub-vote]</v>
      </c>
      <c r="E119" s="970"/>
    </row>
    <row r="120" spans="2:5" x14ac:dyDescent="0.2">
      <c r="B120" s="968">
        <v>11.8</v>
      </c>
      <c r="C120" s="969" t="s">
        <v>1478</v>
      </c>
      <c r="D120" s="964" t="str">
        <f t="shared" si="10"/>
        <v>11.8 - [Name of sub-vote]</v>
      </c>
      <c r="E120" s="970"/>
    </row>
    <row r="121" spans="2:5" x14ac:dyDescent="0.2">
      <c r="B121" s="968">
        <v>11.9</v>
      </c>
      <c r="C121" s="969" t="s">
        <v>1478</v>
      </c>
      <c r="D121" s="964" t="str">
        <f t="shared" si="10"/>
        <v>11.9 - [Name of sub-vote]</v>
      </c>
      <c r="E121" s="970"/>
    </row>
    <row r="122" spans="2:5" x14ac:dyDescent="0.2">
      <c r="B122" s="968" t="s">
        <v>1503</v>
      </c>
      <c r="C122" s="969" t="s">
        <v>1478</v>
      </c>
      <c r="D122" s="964" t="str">
        <f t="shared" si="10"/>
        <v>11.10 - [Name of sub-vote]</v>
      </c>
      <c r="E122" s="970"/>
    </row>
    <row r="123" spans="2:5" x14ac:dyDescent="0.2">
      <c r="B123" s="971" t="s">
        <v>734</v>
      </c>
      <c r="C123" s="966" t="s">
        <v>1504</v>
      </c>
      <c r="E123" s="970"/>
    </row>
    <row r="124" spans="2:5" x14ac:dyDescent="0.2">
      <c r="B124" s="968">
        <v>12.1</v>
      </c>
      <c r="C124" s="969" t="s">
        <v>1478</v>
      </c>
      <c r="D124" s="964" t="str">
        <f t="shared" ref="D124:D133" si="11">CONCATENATE(B124, " - ", C124)</f>
        <v>12.1 - [Name of sub-vote]</v>
      </c>
      <c r="E124" s="970" t="s">
        <v>1505</v>
      </c>
    </row>
    <row r="125" spans="2:5" x14ac:dyDescent="0.2">
      <c r="B125" s="968">
        <v>12.2</v>
      </c>
      <c r="C125" s="969" t="s">
        <v>1478</v>
      </c>
      <c r="D125" s="964" t="str">
        <f t="shared" si="11"/>
        <v>12.2 - [Name of sub-vote]</v>
      </c>
      <c r="E125" s="970"/>
    </row>
    <row r="126" spans="2:5" x14ac:dyDescent="0.2">
      <c r="B126" s="968">
        <v>12.3</v>
      </c>
      <c r="C126" s="969" t="s">
        <v>1478</v>
      </c>
      <c r="D126" s="964" t="str">
        <f t="shared" si="11"/>
        <v>12.3 - [Name of sub-vote]</v>
      </c>
      <c r="E126" s="970"/>
    </row>
    <row r="127" spans="2:5" x14ac:dyDescent="0.2">
      <c r="B127" s="968">
        <v>12.4</v>
      </c>
      <c r="C127" s="969" t="s">
        <v>1478</v>
      </c>
      <c r="D127" s="964" t="str">
        <f t="shared" si="11"/>
        <v>12.4 - [Name of sub-vote]</v>
      </c>
      <c r="E127" s="970"/>
    </row>
    <row r="128" spans="2:5" x14ac:dyDescent="0.2">
      <c r="B128" s="968">
        <v>12.5</v>
      </c>
      <c r="C128" s="969" t="s">
        <v>1478</v>
      </c>
      <c r="D128" s="964" t="str">
        <f t="shared" si="11"/>
        <v>12.5 - [Name of sub-vote]</v>
      </c>
      <c r="E128" s="970"/>
    </row>
    <row r="129" spans="2:5" x14ac:dyDescent="0.2">
      <c r="B129" s="968">
        <v>12.6</v>
      </c>
      <c r="C129" s="969" t="s">
        <v>1478</v>
      </c>
      <c r="D129" s="964" t="str">
        <f t="shared" si="11"/>
        <v>12.6 - [Name of sub-vote]</v>
      </c>
      <c r="E129" s="970"/>
    </row>
    <row r="130" spans="2:5" x14ac:dyDescent="0.2">
      <c r="B130" s="968">
        <v>12.7</v>
      </c>
      <c r="C130" s="969" t="s">
        <v>1478</v>
      </c>
      <c r="D130" s="964" t="str">
        <f t="shared" si="11"/>
        <v>12.7 - [Name of sub-vote]</v>
      </c>
      <c r="E130" s="970"/>
    </row>
    <row r="131" spans="2:5" x14ac:dyDescent="0.2">
      <c r="B131" s="968">
        <v>12.8</v>
      </c>
      <c r="C131" s="969" t="s">
        <v>1478</v>
      </c>
      <c r="D131" s="964" t="str">
        <f t="shared" si="11"/>
        <v>12.8 - [Name of sub-vote]</v>
      </c>
      <c r="E131" s="970"/>
    </row>
    <row r="132" spans="2:5" x14ac:dyDescent="0.2">
      <c r="B132" s="968">
        <v>12.9</v>
      </c>
      <c r="C132" s="969" t="s">
        <v>1478</v>
      </c>
      <c r="D132" s="964" t="str">
        <f t="shared" si="11"/>
        <v>12.9 - [Name of sub-vote]</v>
      </c>
      <c r="E132" s="970"/>
    </row>
    <row r="133" spans="2:5" x14ac:dyDescent="0.2">
      <c r="B133" s="968" t="s">
        <v>1506</v>
      </c>
      <c r="C133" s="969" t="s">
        <v>1478</v>
      </c>
      <c r="D133" s="964" t="str">
        <f t="shared" si="11"/>
        <v>12.10 - [Name of sub-vote]</v>
      </c>
      <c r="E133" s="970"/>
    </row>
    <row r="134" spans="2:5" x14ac:dyDescent="0.2">
      <c r="B134" s="971" t="s">
        <v>735</v>
      </c>
      <c r="C134" s="966" t="s">
        <v>1507</v>
      </c>
      <c r="E134" s="970"/>
    </row>
    <row r="135" spans="2:5" x14ac:dyDescent="0.2">
      <c r="B135" s="968">
        <v>13.1</v>
      </c>
      <c r="C135" s="969" t="s">
        <v>1478</v>
      </c>
      <c r="D135" s="964" t="str">
        <f t="shared" ref="D135:D144" si="12">CONCATENATE(B135, " - ", C135)</f>
        <v>13.1 - [Name of sub-vote]</v>
      </c>
      <c r="E135" s="970" t="s">
        <v>1508</v>
      </c>
    </row>
    <row r="136" spans="2:5" x14ac:dyDescent="0.2">
      <c r="B136" s="968">
        <v>13.2</v>
      </c>
      <c r="C136" s="969" t="s">
        <v>1478</v>
      </c>
      <c r="D136" s="964" t="str">
        <f t="shared" si="12"/>
        <v>13.2 - [Name of sub-vote]</v>
      </c>
      <c r="E136" s="970"/>
    </row>
    <row r="137" spans="2:5" x14ac:dyDescent="0.2">
      <c r="B137" s="968">
        <v>13.3</v>
      </c>
      <c r="C137" s="969" t="s">
        <v>1478</v>
      </c>
      <c r="D137" s="964" t="str">
        <f t="shared" si="12"/>
        <v>13.3 - [Name of sub-vote]</v>
      </c>
      <c r="E137" s="970"/>
    </row>
    <row r="138" spans="2:5" x14ac:dyDescent="0.2">
      <c r="B138" s="968">
        <v>13.4</v>
      </c>
      <c r="C138" s="969" t="s">
        <v>1478</v>
      </c>
      <c r="D138" s="964" t="str">
        <f t="shared" si="12"/>
        <v>13.4 - [Name of sub-vote]</v>
      </c>
      <c r="E138" s="970"/>
    </row>
    <row r="139" spans="2:5" x14ac:dyDescent="0.2">
      <c r="B139" s="968">
        <v>13.5</v>
      </c>
      <c r="C139" s="969" t="s">
        <v>1478</v>
      </c>
      <c r="D139" s="964" t="str">
        <f t="shared" si="12"/>
        <v>13.5 - [Name of sub-vote]</v>
      </c>
      <c r="E139" s="970"/>
    </row>
    <row r="140" spans="2:5" x14ac:dyDescent="0.2">
      <c r="B140" s="968">
        <v>13.6</v>
      </c>
      <c r="C140" s="969" t="s">
        <v>1478</v>
      </c>
      <c r="D140" s="964" t="str">
        <f t="shared" si="12"/>
        <v>13.6 - [Name of sub-vote]</v>
      </c>
      <c r="E140" s="970"/>
    </row>
    <row r="141" spans="2:5" x14ac:dyDescent="0.2">
      <c r="B141" s="968">
        <v>13.7</v>
      </c>
      <c r="C141" s="969" t="s">
        <v>1478</v>
      </c>
      <c r="D141" s="964" t="str">
        <f t="shared" si="12"/>
        <v>13.7 - [Name of sub-vote]</v>
      </c>
      <c r="E141" s="970"/>
    </row>
    <row r="142" spans="2:5" x14ac:dyDescent="0.2">
      <c r="B142" s="968">
        <v>13.8</v>
      </c>
      <c r="C142" s="969" t="s">
        <v>1478</v>
      </c>
      <c r="D142" s="964" t="str">
        <f t="shared" si="12"/>
        <v>13.8 - [Name of sub-vote]</v>
      </c>
      <c r="E142" s="970"/>
    </row>
    <row r="143" spans="2:5" x14ac:dyDescent="0.2">
      <c r="B143" s="968">
        <v>13.9</v>
      </c>
      <c r="C143" s="969" t="s">
        <v>1478</v>
      </c>
      <c r="D143" s="964" t="str">
        <f t="shared" si="12"/>
        <v>13.9 - [Name of sub-vote]</v>
      </c>
      <c r="E143" s="970"/>
    </row>
    <row r="144" spans="2:5" x14ac:dyDescent="0.2">
      <c r="B144" s="968" t="s">
        <v>1509</v>
      </c>
      <c r="C144" s="969" t="s">
        <v>1478</v>
      </c>
      <c r="D144" s="964" t="str">
        <f t="shared" si="12"/>
        <v>13.10 - [Name of sub-vote]</v>
      </c>
      <c r="E144" s="970"/>
    </row>
    <row r="145" spans="2:5" x14ac:dyDescent="0.2">
      <c r="B145" s="971" t="s">
        <v>736</v>
      </c>
      <c r="C145" s="966" t="s">
        <v>1510</v>
      </c>
      <c r="E145" s="970"/>
    </row>
    <row r="146" spans="2:5" x14ac:dyDescent="0.2">
      <c r="B146" s="968">
        <v>14.1</v>
      </c>
      <c r="C146" s="969" t="s">
        <v>1478</v>
      </c>
      <c r="D146" s="964" t="str">
        <f t="shared" ref="D146:D155" si="13">CONCATENATE(B146, " - ", C146)</f>
        <v>14.1 - [Name of sub-vote]</v>
      </c>
      <c r="E146" s="970" t="s">
        <v>1511</v>
      </c>
    </row>
    <row r="147" spans="2:5" x14ac:dyDescent="0.2">
      <c r="B147" s="968">
        <v>14.2</v>
      </c>
      <c r="C147" s="969" t="s">
        <v>1478</v>
      </c>
      <c r="D147" s="964" t="str">
        <f t="shared" si="13"/>
        <v>14.2 - [Name of sub-vote]</v>
      </c>
      <c r="E147" s="970"/>
    </row>
    <row r="148" spans="2:5" x14ac:dyDescent="0.2">
      <c r="B148" s="968">
        <v>14.3</v>
      </c>
      <c r="C148" s="969" t="s">
        <v>1478</v>
      </c>
      <c r="D148" s="964" t="str">
        <f t="shared" si="13"/>
        <v>14.3 - [Name of sub-vote]</v>
      </c>
      <c r="E148" s="970"/>
    </row>
    <row r="149" spans="2:5" x14ac:dyDescent="0.2">
      <c r="B149" s="968">
        <v>14.4</v>
      </c>
      <c r="C149" s="969" t="s">
        <v>1478</v>
      </c>
      <c r="D149" s="964" t="str">
        <f t="shared" si="13"/>
        <v>14.4 - [Name of sub-vote]</v>
      </c>
      <c r="E149" s="970"/>
    </row>
    <row r="150" spans="2:5" x14ac:dyDescent="0.2">
      <c r="B150" s="968">
        <v>14.5</v>
      </c>
      <c r="C150" s="969" t="s">
        <v>1478</v>
      </c>
      <c r="D150" s="964" t="str">
        <f t="shared" si="13"/>
        <v>14.5 - [Name of sub-vote]</v>
      </c>
      <c r="E150" s="970"/>
    </row>
    <row r="151" spans="2:5" x14ac:dyDescent="0.2">
      <c r="B151" s="968">
        <v>14.6</v>
      </c>
      <c r="C151" s="969" t="s">
        <v>1478</v>
      </c>
      <c r="D151" s="964" t="str">
        <f t="shared" si="13"/>
        <v>14.6 - [Name of sub-vote]</v>
      </c>
      <c r="E151" s="970"/>
    </row>
    <row r="152" spans="2:5" x14ac:dyDescent="0.2">
      <c r="B152" s="968">
        <v>14.7</v>
      </c>
      <c r="C152" s="969" t="s">
        <v>1478</v>
      </c>
      <c r="D152" s="964" t="str">
        <f t="shared" si="13"/>
        <v>14.7 - [Name of sub-vote]</v>
      </c>
      <c r="E152" s="970"/>
    </row>
    <row r="153" spans="2:5" x14ac:dyDescent="0.2">
      <c r="B153" s="968">
        <v>14.8</v>
      </c>
      <c r="C153" s="969" t="s">
        <v>1478</v>
      </c>
      <c r="D153" s="964" t="str">
        <f t="shared" si="13"/>
        <v>14.8 - [Name of sub-vote]</v>
      </c>
      <c r="E153" s="970"/>
    </row>
    <row r="154" spans="2:5" x14ac:dyDescent="0.2">
      <c r="B154" s="968">
        <v>14.9</v>
      </c>
      <c r="C154" s="969" t="s">
        <v>1478</v>
      </c>
      <c r="D154" s="964" t="str">
        <f t="shared" si="13"/>
        <v>14.9 - [Name of sub-vote]</v>
      </c>
      <c r="E154" s="970"/>
    </row>
    <row r="155" spans="2:5" x14ac:dyDescent="0.2">
      <c r="B155" s="968" t="s">
        <v>1512</v>
      </c>
      <c r="C155" s="969" t="s">
        <v>1478</v>
      </c>
      <c r="D155" s="964" t="str">
        <f t="shared" si="13"/>
        <v>14.10 - [Name of sub-vote]</v>
      </c>
      <c r="E155" s="970"/>
    </row>
    <row r="156" spans="2:5" x14ac:dyDescent="0.2">
      <c r="B156" s="971" t="s">
        <v>737</v>
      </c>
      <c r="C156" s="966" t="s">
        <v>1513</v>
      </c>
      <c r="E156" s="970"/>
    </row>
    <row r="157" spans="2:5" x14ac:dyDescent="0.2">
      <c r="B157" s="968">
        <v>15.1</v>
      </c>
      <c r="C157" s="969" t="s">
        <v>1478</v>
      </c>
      <c r="D157" s="964" t="str">
        <f t="shared" ref="D157:D166" si="14">CONCATENATE(B157, " - ", C157)</f>
        <v>15.1 - [Name of sub-vote]</v>
      </c>
      <c r="E157" s="970" t="s">
        <v>1514</v>
      </c>
    </row>
    <row r="158" spans="2:5" x14ac:dyDescent="0.2">
      <c r="B158" s="968">
        <v>15.2</v>
      </c>
      <c r="C158" s="969" t="s">
        <v>1478</v>
      </c>
      <c r="D158" s="964" t="str">
        <f t="shared" si="14"/>
        <v>15.2 - [Name of sub-vote]</v>
      </c>
      <c r="E158" s="970"/>
    </row>
    <row r="159" spans="2:5" x14ac:dyDescent="0.2">
      <c r="B159" s="968">
        <v>15.3</v>
      </c>
      <c r="C159" s="969" t="s">
        <v>1478</v>
      </c>
      <c r="D159" s="964" t="str">
        <f t="shared" si="14"/>
        <v>15.3 - [Name of sub-vote]</v>
      </c>
      <c r="E159" s="970"/>
    </row>
    <row r="160" spans="2:5" x14ac:dyDescent="0.2">
      <c r="B160" s="968">
        <v>15.4</v>
      </c>
      <c r="C160" s="969" t="s">
        <v>1478</v>
      </c>
      <c r="D160" s="964" t="str">
        <f t="shared" si="14"/>
        <v>15.4 - [Name of sub-vote]</v>
      </c>
      <c r="E160" s="970"/>
    </row>
    <row r="161" spans="2:5" x14ac:dyDescent="0.2">
      <c r="B161" s="968">
        <v>15.5</v>
      </c>
      <c r="C161" s="969" t="s">
        <v>1478</v>
      </c>
      <c r="D161" s="964" t="str">
        <f t="shared" si="14"/>
        <v>15.5 - [Name of sub-vote]</v>
      </c>
      <c r="E161" s="970"/>
    </row>
    <row r="162" spans="2:5" x14ac:dyDescent="0.2">
      <c r="B162" s="968">
        <v>15.6</v>
      </c>
      <c r="C162" s="969" t="s">
        <v>1478</v>
      </c>
      <c r="D162" s="964" t="str">
        <f t="shared" si="14"/>
        <v>15.6 - [Name of sub-vote]</v>
      </c>
      <c r="E162" s="970"/>
    </row>
    <row r="163" spans="2:5" x14ac:dyDescent="0.2">
      <c r="B163" s="968">
        <v>15.7</v>
      </c>
      <c r="C163" s="969" t="s">
        <v>1478</v>
      </c>
      <c r="D163" s="964" t="str">
        <f t="shared" si="14"/>
        <v>15.7 - [Name of sub-vote]</v>
      </c>
      <c r="E163" s="970"/>
    </row>
    <row r="164" spans="2:5" x14ac:dyDescent="0.2">
      <c r="B164" s="968">
        <v>15.8</v>
      </c>
      <c r="C164" s="969" t="s">
        <v>1478</v>
      </c>
      <c r="D164" s="964" t="str">
        <f t="shared" si="14"/>
        <v>15.8 - [Name of sub-vote]</v>
      </c>
      <c r="E164" s="970"/>
    </row>
    <row r="165" spans="2:5" x14ac:dyDescent="0.2">
      <c r="B165" s="968">
        <v>15.9</v>
      </c>
      <c r="C165" s="969" t="s">
        <v>1478</v>
      </c>
      <c r="D165" s="964" t="str">
        <f t="shared" si="14"/>
        <v>15.9 - [Name of sub-vote]</v>
      </c>
      <c r="E165" s="970"/>
    </row>
    <row r="166" spans="2:5" x14ac:dyDescent="0.2">
      <c r="B166" s="968" t="s">
        <v>1515</v>
      </c>
      <c r="C166" s="969" t="s">
        <v>1478</v>
      </c>
      <c r="D166" s="964" t="str">
        <f t="shared" si="14"/>
        <v>15.10 - [Name of sub-vote]</v>
      </c>
      <c r="E166" s="970"/>
    </row>
  </sheetData>
  <dataValidations count="15">
    <dataValidation type="list" allowBlank="1" showInputMessage="1" showErrorMessage="1" sqref="E157:E166">
      <formula1>Vote15</formula1>
    </dataValidation>
    <dataValidation type="list" allowBlank="1" showInputMessage="1" showErrorMessage="1" sqref="E146:E155">
      <formula1>Vote14</formula1>
    </dataValidation>
    <dataValidation type="list" allowBlank="1" showInputMessage="1" showErrorMessage="1" sqref="E135:E144">
      <formula1>Vote13</formula1>
    </dataValidation>
    <dataValidation type="list" allowBlank="1" showInputMessage="1" showErrorMessage="1" sqref="E124:E133">
      <formula1>Vote12</formula1>
    </dataValidation>
    <dataValidation type="list" allowBlank="1" showInputMessage="1" showErrorMessage="1" sqref="E113:E122">
      <formula1>Vote11</formula1>
    </dataValidation>
    <dataValidation type="list" allowBlank="1" showInputMessage="1" showErrorMessage="1" sqref="E102:E111">
      <formula1>Vote10</formula1>
    </dataValidation>
    <dataValidation type="list" allowBlank="1" showInputMessage="1" showErrorMessage="1" sqref="E91:E100">
      <formula1>Vote9</formula1>
    </dataValidation>
    <dataValidation type="list" allowBlank="1" showInputMessage="1" showErrorMessage="1" sqref="E80:E89">
      <formula1>Vote8</formula1>
    </dataValidation>
    <dataValidation type="list" allowBlank="1" showInputMessage="1" showErrorMessage="1" sqref="E69:E78">
      <formula1>Vote7</formula1>
    </dataValidation>
    <dataValidation type="list" allowBlank="1" showInputMessage="1" showErrorMessage="1" sqref="E58:E67">
      <formula1>Vote6</formula1>
    </dataValidation>
    <dataValidation type="list" allowBlank="1" showInputMessage="1" showErrorMessage="1" sqref="E47:E56">
      <formula1>Vote5</formula1>
    </dataValidation>
    <dataValidation type="list" allowBlank="1" showInputMessage="1" showErrorMessage="1" sqref="E36:E45">
      <formula1>Vote4</formula1>
    </dataValidation>
    <dataValidation type="list" allowBlank="1" showInputMessage="1" showErrorMessage="1" sqref="E25:E34">
      <formula1>Vote3</formula1>
    </dataValidation>
    <dataValidation type="list" allowBlank="1" showInputMessage="1" showErrorMessage="1" sqref="E14:E23">
      <formula1>Vote2</formula1>
    </dataValidation>
    <dataValidation type="list" allowBlank="1" showInputMessage="1" showErrorMessage="1" sqref="E3:E12">
      <formula1>Vote1</formula1>
    </dataValidation>
  </dataValidations>
  <pageMargins left="0.75" right="0.75" top="1" bottom="1" header="0.5" footer="0.5"/>
  <pageSetup paperSize="9" scale="37" orientation="portrait" r:id="rId1"/>
  <headerFooter alignWithMargins="0"/>
  <ignoredErrors>
    <ignoredError sqref="B12 B23 B34 B45 B56 B67 B78 B89 B100 B111 B122 B133 B144 B155 B166" numberStoredAsText="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indexed="44"/>
  </sheetPr>
  <dimension ref="A1:Y1528"/>
  <sheetViews>
    <sheetView showGridLines="0" topLeftCell="A61" workbookViewId="0">
      <selection activeCell="B23" sqref="B23"/>
    </sheetView>
  </sheetViews>
  <sheetFormatPr defaultRowHeight="12.75" x14ac:dyDescent="0.2"/>
  <cols>
    <col min="1" max="1" width="20.7109375" style="977" customWidth="1"/>
    <col min="2" max="2" width="40.7109375" style="977" customWidth="1"/>
    <col min="3" max="3" width="20.7109375" style="977" customWidth="1"/>
    <col min="4" max="4" width="40.7109375" style="977" customWidth="1"/>
    <col min="5" max="5" width="8.85546875" style="977" customWidth="1"/>
    <col min="6" max="10" width="8.7109375" style="254" customWidth="1"/>
    <col min="11" max="15" width="12.85546875" style="254" customWidth="1"/>
    <col min="16" max="17" width="30.7109375" style="254" customWidth="1"/>
    <col min="18" max="16384" width="9.140625" style="978"/>
  </cols>
  <sheetData>
    <row r="1" spans="1:17" ht="13.5" customHeight="1" x14ac:dyDescent="0.3">
      <c r="A1" s="929" t="str">
        <f>'Template names'!$B$63&amp;" - "&amp;" Contact Information"</f>
        <v>Choose name from list -  Contact Information</v>
      </c>
      <c r="B1" s="976"/>
    </row>
    <row r="2" spans="1:17" ht="13.5" customHeight="1" x14ac:dyDescent="0.2">
      <c r="A2" s="979"/>
      <c r="B2" s="980"/>
      <c r="C2" s="979"/>
      <c r="D2" s="979"/>
    </row>
    <row r="3" spans="1:17" ht="13.5" customHeight="1" thickBot="1" x14ac:dyDescent="0.3">
      <c r="A3" s="981" t="s">
        <v>1393</v>
      </c>
      <c r="B3" s="982"/>
      <c r="C3" s="979"/>
      <c r="D3" s="979"/>
    </row>
    <row r="4" spans="1:17" ht="13.5" customHeight="1" thickTop="1" x14ac:dyDescent="0.2">
      <c r="A4" s="983" t="s">
        <v>1394</v>
      </c>
      <c r="B4" s="984" t="str">
        <f>'Template names'!$B$63</f>
        <v>Choose name from list</v>
      </c>
      <c r="C4" s="985" t="s">
        <v>839</v>
      </c>
      <c r="D4" s="986"/>
      <c r="F4" s="987"/>
      <c r="G4" s="987"/>
      <c r="H4" s="987"/>
      <c r="I4" s="988"/>
      <c r="J4" s="987"/>
      <c r="K4" s="989"/>
      <c r="L4" s="989"/>
      <c r="M4" s="989"/>
      <c r="N4" s="989"/>
      <c r="O4" s="989"/>
      <c r="P4" s="990"/>
      <c r="Q4" s="991"/>
    </row>
    <row r="5" spans="1:17" ht="13.5" customHeight="1" x14ac:dyDescent="0.2">
      <c r="A5" s="992"/>
      <c r="B5" s="993"/>
      <c r="C5" s="986"/>
      <c r="D5" s="986"/>
      <c r="F5" s="987"/>
      <c r="G5" s="987"/>
      <c r="H5" s="987"/>
      <c r="I5" s="988"/>
      <c r="J5" s="987"/>
      <c r="K5" s="989"/>
      <c r="L5" s="989"/>
      <c r="M5" s="989"/>
      <c r="N5" s="989"/>
      <c r="O5" s="989"/>
      <c r="P5" s="990"/>
      <c r="Q5" s="994"/>
    </row>
    <row r="6" spans="1:17" s="1000" customFormat="1" ht="13.5" customHeight="1" x14ac:dyDescent="0.25">
      <c r="A6" s="995" t="s">
        <v>1395</v>
      </c>
      <c r="B6" s="996">
        <v>8</v>
      </c>
      <c r="C6" s="997" t="s">
        <v>1396</v>
      </c>
      <c r="D6" s="998"/>
      <c r="E6" s="999"/>
      <c r="F6" s="987"/>
      <c r="G6" s="987"/>
      <c r="H6" s="988"/>
      <c r="I6" s="988"/>
      <c r="J6" s="987"/>
      <c r="K6" s="989"/>
      <c r="L6" s="989"/>
      <c r="M6" s="989"/>
      <c r="N6" s="989"/>
      <c r="O6" s="989"/>
      <c r="P6" s="990"/>
      <c r="Q6" s="991"/>
    </row>
    <row r="7" spans="1:17" s="1000" customFormat="1" ht="13.5" customHeight="1" x14ac:dyDescent="0.2">
      <c r="A7" s="1001"/>
      <c r="B7" s="1002"/>
      <c r="C7" s="998"/>
      <c r="D7" s="998"/>
      <c r="E7" s="999"/>
      <c r="F7" s="987"/>
      <c r="G7" s="987"/>
      <c r="H7" s="988"/>
      <c r="I7" s="988"/>
      <c r="J7" s="987"/>
      <c r="K7" s="989"/>
      <c r="L7" s="989"/>
      <c r="M7" s="989"/>
      <c r="N7" s="989"/>
      <c r="O7" s="989"/>
      <c r="P7" s="990"/>
      <c r="Q7" s="991"/>
    </row>
    <row r="8" spans="1:17" s="1000" customFormat="1" ht="13.5" customHeight="1" x14ac:dyDescent="0.2">
      <c r="A8" s="1003" t="s">
        <v>1397</v>
      </c>
      <c r="B8" s="1004" t="str">
        <f>IF(B4&gt;" ",VLOOKUP(B4,'Lookup and lists'!B29:C312,2, FALSE)," ")</f>
        <v>Set name on 'Instructions' sheet</v>
      </c>
      <c r="C8" s="1191"/>
      <c r="D8" s="1191"/>
      <c r="E8" s="999"/>
      <c r="F8" s="987"/>
      <c r="G8" s="987"/>
      <c r="H8" s="988"/>
      <c r="I8" s="988"/>
      <c r="J8" s="987"/>
      <c r="K8" s="989"/>
      <c r="L8" s="989"/>
      <c r="M8" s="989"/>
      <c r="N8" s="989"/>
      <c r="O8" s="989"/>
      <c r="P8" s="990"/>
      <c r="Q8" s="991"/>
    </row>
    <row r="9" spans="1:17" s="1000" customFormat="1" ht="13.5" customHeight="1" x14ac:dyDescent="0.2">
      <c r="A9" s="1006"/>
      <c r="B9" s="1007"/>
      <c r="C9" s="1005"/>
      <c r="D9" s="1005"/>
      <c r="E9" s="999"/>
      <c r="F9" s="987"/>
      <c r="G9" s="987"/>
      <c r="H9" s="988"/>
      <c r="I9" s="988"/>
      <c r="J9" s="987"/>
      <c r="K9" s="989"/>
      <c r="L9" s="989"/>
      <c r="M9" s="989"/>
      <c r="N9" s="989"/>
      <c r="O9" s="989"/>
      <c r="P9" s="990"/>
      <c r="Q9" s="991"/>
    </row>
    <row r="10" spans="1:17" ht="13.5" customHeight="1" x14ac:dyDescent="0.2">
      <c r="A10" s="1008" t="s">
        <v>1398</v>
      </c>
      <c r="B10" s="1009" t="s">
        <v>2437</v>
      </c>
      <c r="C10" s="1010"/>
      <c r="D10" s="1011"/>
      <c r="F10" s="988"/>
      <c r="G10" s="987"/>
      <c r="H10" s="988"/>
      <c r="I10" s="988"/>
      <c r="J10" s="987"/>
      <c r="K10" s="989"/>
      <c r="L10" s="989"/>
      <c r="M10" s="989"/>
      <c r="N10" s="989"/>
      <c r="O10" s="989"/>
      <c r="P10" s="990"/>
      <c r="Q10" s="991"/>
    </row>
    <row r="11" spans="1:17" ht="13.5" customHeight="1" x14ac:dyDescent="0.2">
      <c r="A11" s="1012"/>
      <c r="B11" s="1013"/>
      <c r="C11" s="1192"/>
      <c r="D11" s="1193"/>
      <c r="F11" s="988"/>
      <c r="G11" s="987"/>
      <c r="H11" s="988"/>
      <c r="I11" s="988"/>
      <c r="J11" s="987"/>
      <c r="K11" s="989"/>
      <c r="L11" s="989"/>
      <c r="M11" s="989"/>
      <c r="N11" s="989"/>
      <c r="O11" s="989"/>
      <c r="P11" s="990"/>
      <c r="Q11" s="994"/>
    </row>
    <row r="12" spans="1:17" ht="13.5" customHeight="1" x14ac:dyDescent="0.2">
      <c r="A12" s="1008" t="s">
        <v>1399</v>
      </c>
      <c r="B12" s="1014" t="s">
        <v>2438</v>
      </c>
      <c r="C12" s="1015"/>
      <c r="D12" s="1015"/>
      <c r="F12" s="988"/>
      <c r="G12" s="988"/>
      <c r="H12" s="988"/>
      <c r="I12" s="988"/>
      <c r="J12" s="987"/>
      <c r="K12" s="989"/>
      <c r="L12" s="989"/>
      <c r="M12" s="989"/>
      <c r="N12" s="989"/>
      <c r="O12" s="989"/>
      <c r="P12" s="990"/>
      <c r="Q12" s="991"/>
    </row>
    <row r="13" spans="1:17" ht="13.5" customHeight="1" x14ac:dyDescent="0.2">
      <c r="A13" s="1016"/>
      <c r="B13" s="1017"/>
      <c r="C13" s="1194"/>
      <c r="D13" s="1194"/>
      <c r="F13" s="988"/>
      <c r="G13" s="988"/>
      <c r="H13" s="988"/>
      <c r="I13" s="1018"/>
      <c r="J13" s="988"/>
      <c r="K13" s="989"/>
      <c r="L13" s="989"/>
      <c r="M13" s="989"/>
      <c r="N13" s="989"/>
      <c r="O13" s="989"/>
      <c r="P13" s="990"/>
    </row>
    <row r="14" spans="1:17" ht="13.5" customHeight="1" thickBot="1" x14ac:dyDescent="0.25">
      <c r="A14" s="1195" t="s">
        <v>1400</v>
      </c>
      <c r="B14" s="1196"/>
      <c r="C14" s="999"/>
      <c r="D14" s="999"/>
      <c r="F14" s="988"/>
      <c r="G14" s="988"/>
      <c r="H14" s="1018"/>
      <c r="I14" s="1019"/>
      <c r="J14" s="988"/>
      <c r="K14" s="989"/>
      <c r="L14" s="989"/>
      <c r="M14" s="989"/>
      <c r="N14" s="989"/>
      <c r="O14" s="989"/>
      <c r="P14" s="990"/>
    </row>
    <row r="15" spans="1:17" ht="13.5" customHeight="1" thickTop="1" x14ac:dyDescent="0.2">
      <c r="A15" s="1020" t="s">
        <v>1401</v>
      </c>
      <c r="B15" s="1021"/>
      <c r="F15" s="1018"/>
      <c r="G15" s="988"/>
      <c r="H15" s="1019"/>
      <c r="I15" s="1019"/>
      <c r="J15" s="988"/>
      <c r="K15" s="989"/>
      <c r="L15" s="989"/>
      <c r="M15" s="989"/>
      <c r="N15" s="989"/>
      <c r="O15" s="989"/>
      <c r="P15" s="990"/>
    </row>
    <row r="16" spans="1:17" s="1000" customFormat="1" ht="13.5" customHeight="1" x14ac:dyDescent="0.2">
      <c r="A16" s="1022" t="s">
        <v>1402</v>
      </c>
      <c r="B16" s="1023" t="s">
        <v>2439</v>
      </c>
      <c r="C16" s="977"/>
      <c r="D16" s="977"/>
      <c r="E16" s="999"/>
      <c r="F16" s="1019"/>
      <c r="G16" s="1018"/>
      <c r="H16" s="1019"/>
      <c r="I16" s="1019"/>
      <c r="J16" s="988"/>
      <c r="K16" s="989"/>
      <c r="L16" s="989"/>
      <c r="M16" s="989"/>
      <c r="N16" s="989"/>
      <c r="O16" s="989"/>
      <c r="P16" s="990"/>
      <c r="Q16" s="254"/>
    </row>
    <row r="17" spans="1:16" ht="13.5" customHeight="1" x14ac:dyDescent="0.2">
      <c r="A17" s="1022" t="s">
        <v>1403</v>
      </c>
      <c r="B17" s="1023" t="s">
        <v>2440</v>
      </c>
      <c r="F17" s="1019"/>
      <c r="G17" s="1019"/>
      <c r="H17" s="1019"/>
      <c r="I17" s="1019"/>
      <c r="J17" s="1018"/>
      <c r="K17" s="989"/>
      <c r="L17" s="989"/>
      <c r="M17" s="989"/>
      <c r="N17" s="989"/>
      <c r="O17" s="989"/>
      <c r="P17" s="990"/>
    </row>
    <row r="18" spans="1:16" ht="13.5" customHeight="1" x14ac:dyDescent="0.2">
      <c r="A18" s="1024" t="s">
        <v>1404</v>
      </c>
      <c r="B18" s="1025">
        <v>6970</v>
      </c>
      <c r="F18" s="1019"/>
      <c r="G18" s="1019"/>
      <c r="H18" s="1019"/>
      <c r="I18" s="1019"/>
      <c r="J18" s="1019"/>
      <c r="K18" s="989"/>
      <c r="L18" s="989"/>
      <c r="M18" s="989"/>
      <c r="N18" s="989"/>
      <c r="O18" s="989"/>
      <c r="P18" s="990"/>
    </row>
    <row r="19" spans="1:16" ht="13.5" customHeight="1" x14ac:dyDescent="0.2">
      <c r="A19" s="1026"/>
      <c r="B19" s="1027"/>
      <c r="F19" s="1019"/>
      <c r="G19" s="1019"/>
      <c r="H19" s="1019"/>
      <c r="I19" s="1019"/>
      <c r="J19" s="1019"/>
      <c r="K19" s="989"/>
      <c r="L19" s="989"/>
      <c r="M19" s="989"/>
      <c r="N19" s="989"/>
      <c r="O19" s="989"/>
      <c r="P19" s="990"/>
    </row>
    <row r="20" spans="1:16" ht="13.5" customHeight="1" x14ac:dyDescent="0.2">
      <c r="A20" s="1028" t="s">
        <v>1405</v>
      </c>
      <c r="B20" s="1029"/>
      <c r="F20" s="1019"/>
      <c r="G20" s="1019"/>
      <c r="H20" s="1019"/>
      <c r="I20" s="1019"/>
      <c r="J20" s="1019"/>
      <c r="K20" s="989"/>
      <c r="L20" s="989"/>
      <c r="M20" s="989"/>
      <c r="N20" s="989"/>
      <c r="O20" s="989"/>
      <c r="P20" s="990"/>
    </row>
    <row r="21" spans="1:16" ht="13.5" customHeight="1" x14ac:dyDescent="0.2">
      <c r="A21" s="1022" t="s">
        <v>1406</v>
      </c>
      <c r="B21" s="1023"/>
      <c r="F21" s="1019"/>
      <c r="G21" s="1019"/>
      <c r="H21" s="1019"/>
      <c r="I21" s="1019"/>
      <c r="J21" s="1019"/>
      <c r="K21" s="989"/>
      <c r="L21" s="989"/>
      <c r="M21" s="989"/>
      <c r="N21" s="989"/>
      <c r="O21" s="989"/>
      <c r="P21" s="990"/>
    </row>
    <row r="22" spans="1:16" ht="13.5" customHeight="1" x14ac:dyDescent="0.2">
      <c r="A22" s="1022" t="s">
        <v>1407</v>
      </c>
      <c r="B22" s="1023" t="s">
        <v>2441</v>
      </c>
      <c r="F22" s="1019"/>
      <c r="G22" s="1019"/>
      <c r="H22" s="1019"/>
      <c r="I22" s="1019"/>
      <c r="J22" s="1019"/>
      <c r="K22" s="989"/>
      <c r="L22" s="989"/>
      <c r="M22" s="989"/>
      <c r="N22" s="989"/>
      <c r="O22" s="989"/>
      <c r="P22" s="990"/>
    </row>
    <row r="23" spans="1:16" ht="13.5" customHeight="1" x14ac:dyDescent="0.2">
      <c r="A23" s="1022" t="s">
        <v>1403</v>
      </c>
      <c r="B23" s="1023" t="s">
        <v>2440</v>
      </c>
      <c r="F23" s="1019"/>
      <c r="G23" s="1019"/>
      <c r="H23" s="1019"/>
      <c r="I23" s="1019"/>
      <c r="J23" s="1019"/>
      <c r="K23" s="989"/>
      <c r="L23" s="989"/>
      <c r="M23" s="989"/>
      <c r="N23" s="989"/>
      <c r="O23" s="989"/>
      <c r="P23" s="990"/>
    </row>
    <row r="24" spans="1:16" ht="13.5" customHeight="1" x14ac:dyDescent="0.2">
      <c r="A24" s="1024" t="s">
        <v>1404</v>
      </c>
      <c r="B24" s="1025">
        <v>6970</v>
      </c>
      <c r="F24" s="1019"/>
      <c r="G24" s="1019"/>
      <c r="H24" s="1019"/>
      <c r="I24" s="1019"/>
      <c r="J24" s="1019"/>
      <c r="K24" s="989"/>
      <c r="L24" s="989"/>
      <c r="M24" s="989"/>
      <c r="N24" s="989"/>
      <c r="O24" s="989"/>
      <c r="P24" s="990"/>
    </row>
    <row r="25" spans="1:16" ht="13.5" customHeight="1" x14ac:dyDescent="0.2">
      <c r="A25" s="1026"/>
      <c r="B25" s="1027"/>
      <c r="F25" s="1019"/>
      <c r="G25" s="1019"/>
      <c r="H25" s="1019"/>
      <c r="I25" s="1019"/>
      <c r="J25" s="1019"/>
      <c r="K25" s="989"/>
      <c r="L25" s="989"/>
      <c r="M25" s="989"/>
      <c r="N25" s="989"/>
      <c r="O25" s="989"/>
      <c r="P25" s="990"/>
    </row>
    <row r="26" spans="1:16" ht="13.5" customHeight="1" x14ac:dyDescent="0.2">
      <c r="A26" s="1028" t="s">
        <v>1408</v>
      </c>
      <c r="B26" s="1030"/>
      <c r="F26" s="1019"/>
      <c r="G26" s="1019"/>
      <c r="H26" s="1019"/>
      <c r="I26" s="1019"/>
      <c r="J26" s="1019"/>
      <c r="K26" s="989"/>
      <c r="L26" s="989"/>
      <c r="M26" s="989"/>
      <c r="N26" s="989"/>
      <c r="O26" s="989"/>
      <c r="P26" s="990"/>
    </row>
    <row r="27" spans="1:16" ht="13.5" customHeight="1" x14ac:dyDescent="0.2">
      <c r="A27" s="1022" t="s">
        <v>1409</v>
      </c>
      <c r="B27" s="1023" t="s">
        <v>2442</v>
      </c>
      <c r="F27" s="1019"/>
      <c r="G27" s="1019"/>
      <c r="H27" s="1019"/>
      <c r="I27" s="1019"/>
      <c r="J27" s="1019"/>
      <c r="K27" s="989"/>
      <c r="L27" s="989"/>
      <c r="M27" s="989"/>
      <c r="N27" s="989"/>
      <c r="O27" s="989"/>
      <c r="P27" s="990"/>
    </row>
    <row r="28" spans="1:16" ht="13.5" customHeight="1" x14ac:dyDescent="0.2">
      <c r="A28" s="1024" t="s">
        <v>1410</v>
      </c>
      <c r="B28" s="1031" t="s">
        <v>2443</v>
      </c>
      <c r="J28" s="1019"/>
      <c r="K28" s="1019"/>
      <c r="L28" s="1019"/>
      <c r="M28" s="1019"/>
      <c r="N28" s="1019"/>
      <c r="O28" s="1019"/>
      <c r="P28" s="990"/>
    </row>
    <row r="29" spans="1:16" ht="13.5" customHeight="1" x14ac:dyDescent="0.2">
      <c r="A29" s="1026"/>
      <c r="B29" s="1032"/>
      <c r="P29" s="990"/>
    </row>
    <row r="30" spans="1:16" ht="13.5" customHeight="1" thickBot="1" x14ac:dyDescent="0.25">
      <c r="A30" s="1197" t="s">
        <v>1411</v>
      </c>
      <c r="B30" s="1198"/>
      <c r="C30" s="1199"/>
      <c r="D30" s="1200"/>
      <c r="P30" s="990"/>
    </row>
    <row r="31" spans="1:16" ht="13.5" customHeight="1" thickTop="1" x14ac:dyDescent="0.2">
      <c r="A31" s="1028" t="s">
        <v>1412</v>
      </c>
      <c r="B31" s="1029"/>
      <c r="C31" s="1201" t="s">
        <v>1413</v>
      </c>
      <c r="D31" s="1202"/>
      <c r="P31" s="990"/>
    </row>
    <row r="32" spans="1:16" ht="13.5" customHeight="1" x14ac:dyDescent="0.2">
      <c r="A32" s="1022" t="s">
        <v>1414</v>
      </c>
      <c r="B32" s="1033" t="s">
        <v>2444</v>
      </c>
      <c r="C32" s="1022" t="s">
        <v>1414</v>
      </c>
      <c r="D32" s="1033"/>
      <c r="P32" s="990"/>
    </row>
    <row r="33" spans="1:16" ht="13.5" customHeight="1" x14ac:dyDescent="0.2">
      <c r="A33" s="1022" t="s">
        <v>1409</v>
      </c>
      <c r="B33" s="1033" t="s">
        <v>2442</v>
      </c>
      <c r="C33" s="1022" t="s">
        <v>1409</v>
      </c>
      <c r="D33" s="1033"/>
      <c r="F33" s="987"/>
      <c r="G33" s="989"/>
      <c r="P33" s="990"/>
    </row>
    <row r="34" spans="1:16" ht="13.5" customHeight="1" x14ac:dyDescent="0.2">
      <c r="A34" s="1022" t="s">
        <v>1415</v>
      </c>
      <c r="B34" s="1033"/>
      <c r="C34" s="1022" t="s">
        <v>1415</v>
      </c>
      <c r="D34" s="1033"/>
      <c r="F34" s="987"/>
      <c r="G34" s="989"/>
      <c r="P34" s="990"/>
    </row>
    <row r="35" spans="1:16" ht="13.5" customHeight="1" x14ac:dyDescent="0.2">
      <c r="A35" s="1022" t="s">
        <v>1410</v>
      </c>
      <c r="B35" s="1033" t="s">
        <v>2443</v>
      </c>
      <c r="C35" s="1022" t="s">
        <v>1410</v>
      </c>
      <c r="D35" s="1033"/>
      <c r="F35" s="988"/>
      <c r="G35" s="989"/>
      <c r="P35" s="990"/>
    </row>
    <row r="36" spans="1:16" ht="13.5" customHeight="1" x14ac:dyDescent="0.2">
      <c r="A36" s="1022" t="s">
        <v>1416</v>
      </c>
      <c r="B36" s="1033" t="s">
        <v>2445</v>
      </c>
      <c r="C36" s="1022" t="s">
        <v>1416</v>
      </c>
      <c r="D36" s="1033"/>
      <c r="F36" s="988"/>
      <c r="G36" s="989"/>
      <c r="P36" s="990"/>
    </row>
    <row r="37" spans="1:16" ht="13.5" customHeight="1" x14ac:dyDescent="0.2">
      <c r="A37" s="1022"/>
      <c r="B37" s="1033"/>
      <c r="C37" s="1022"/>
      <c r="D37" s="1033"/>
      <c r="F37" s="988"/>
      <c r="G37" s="989"/>
      <c r="P37" s="990"/>
    </row>
    <row r="38" spans="1:16" ht="13.5" customHeight="1" x14ac:dyDescent="0.2">
      <c r="A38" s="1203" t="s">
        <v>1417</v>
      </c>
      <c r="B38" s="1204"/>
      <c r="C38" s="1203" t="s">
        <v>1418</v>
      </c>
      <c r="D38" s="1204"/>
      <c r="F38" s="988"/>
      <c r="G38" s="989"/>
      <c r="P38" s="990"/>
    </row>
    <row r="39" spans="1:16" ht="13.5" customHeight="1" x14ac:dyDescent="0.2">
      <c r="A39" s="1022" t="s">
        <v>1414</v>
      </c>
      <c r="B39" s="1023" t="s">
        <v>2446</v>
      </c>
      <c r="C39" s="1022" t="s">
        <v>1414</v>
      </c>
      <c r="D39" s="1023"/>
      <c r="F39" s="988"/>
      <c r="G39" s="989"/>
      <c r="P39" s="990"/>
    </row>
    <row r="40" spans="1:16" ht="13.5" customHeight="1" x14ac:dyDescent="0.2">
      <c r="A40" s="1022" t="s">
        <v>1409</v>
      </c>
      <c r="B40" s="1023" t="s">
        <v>2442</v>
      </c>
      <c r="C40" s="1022" t="s">
        <v>1409</v>
      </c>
      <c r="D40" s="1023"/>
      <c r="F40" s="1018"/>
      <c r="G40" s="989"/>
      <c r="P40" s="990"/>
    </row>
    <row r="41" spans="1:16" ht="13.5" customHeight="1" x14ac:dyDescent="0.2">
      <c r="A41" s="1022" t="s">
        <v>1415</v>
      </c>
      <c r="B41" s="1023"/>
      <c r="C41" s="1022" t="s">
        <v>1415</v>
      </c>
      <c r="D41" s="1023"/>
      <c r="F41" s="1019"/>
      <c r="G41" s="989"/>
      <c r="P41" s="990"/>
    </row>
    <row r="42" spans="1:16" ht="13.5" customHeight="1" x14ac:dyDescent="0.2">
      <c r="A42" s="1022" t="s">
        <v>1410</v>
      </c>
      <c r="B42" s="1023" t="s">
        <v>2443</v>
      </c>
      <c r="C42" s="1022" t="s">
        <v>1410</v>
      </c>
      <c r="D42" s="1023"/>
      <c r="F42" s="1019"/>
      <c r="G42" s="989"/>
      <c r="P42" s="990"/>
    </row>
    <row r="43" spans="1:16" ht="13.5" customHeight="1" x14ac:dyDescent="0.2">
      <c r="A43" s="1034" t="s">
        <v>1416</v>
      </c>
      <c r="B43" s="1035" t="s">
        <v>2447</v>
      </c>
      <c r="C43" s="1034" t="s">
        <v>1416</v>
      </c>
      <c r="D43" s="1035"/>
      <c r="F43" s="1019"/>
      <c r="G43" s="989"/>
      <c r="P43" s="990"/>
    </row>
    <row r="44" spans="1:16" ht="13.5" customHeight="1" x14ac:dyDescent="0.2">
      <c r="A44" s="1026"/>
      <c r="B44" s="1032"/>
      <c r="C44" s="1026"/>
      <c r="D44" s="1032"/>
      <c r="F44" s="1019"/>
      <c r="G44" s="989"/>
      <c r="P44" s="990"/>
    </row>
    <row r="45" spans="1:16" ht="13.5" customHeight="1" x14ac:dyDescent="0.2">
      <c r="A45" s="1203" t="s">
        <v>1419</v>
      </c>
      <c r="B45" s="1204"/>
      <c r="C45" s="1203" t="s">
        <v>1420</v>
      </c>
      <c r="D45" s="1204"/>
      <c r="F45" s="1019"/>
      <c r="G45" s="989"/>
      <c r="P45" s="990"/>
    </row>
    <row r="46" spans="1:16" ht="13.5" customHeight="1" x14ac:dyDescent="0.2">
      <c r="A46" s="1022" t="s">
        <v>1414</v>
      </c>
      <c r="B46" s="1023" t="s">
        <v>2448</v>
      </c>
      <c r="C46" s="1022" t="s">
        <v>1414</v>
      </c>
      <c r="D46" s="1023"/>
      <c r="F46" s="1019"/>
      <c r="G46" s="989"/>
      <c r="P46" s="990"/>
    </row>
    <row r="47" spans="1:16" s="254" customFormat="1" ht="13.5" customHeight="1" x14ac:dyDescent="0.2">
      <c r="A47" s="1022" t="s">
        <v>1409</v>
      </c>
      <c r="B47" s="1023" t="s">
        <v>2442</v>
      </c>
      <c r="C47" s="1022" t="s">
        <v>1409</v>
      </c>
      <c r="D47" s="1023"/>
      <c r="E47" s="977"/>
      <c r="F47" s="1019"/>
      <c r="G47" s="989"/>
      <c r="P47" s="990"/>
    </row>
    <row r="48" spans="1:16" s="254" customFormat="1" ht="13.5" customHeight="1" x14ac:dyDescent="0.2">
      <c r="A48" s="1022" t="s">
        <v>1415</v>
      </c>
      <c r="B48" s="1023"/>
      <c r="C48" s="1022" t="s">
        <v>1415</v>
      </c>
      <c r="D48" s="1023"/>
      <c r="E48" s="977"/>
      <c r="F48" s="1019"/>
      <c r="G48" s="989"/>
      <c r="P48" s="990"/>
    </row>
    <row r="49" spans="1:17" s="254" customFormat="1" ht="13.5" customHeight="1" x14ac:dyDescent="0.2">
      <c r="A49" s="1022" t="s">
        <v>1410</v>
      </c>
      <c r="B49" s="1023" t="s">
        <v>2443</v>
      </c>
      <c r="C49" s="1022" t="s">
        <v>1410</v>
      </c>
      <c r="D49" s="1023"/>
      <c r="E49" s="977"/>
      <c r="F49" s="1019"/>
      <c r="G49" s="989"/>
      <c r="P49" s="990"/>
    </row>
    <row r="50" spans="1:17" s="254" customFormat="1" ht="13.5" customHeight="1" x14ac:dyDescent="0.2">
      <c r="A50" s="1024" t="s">
        <v>1416</v>
      </c>
      <c r="B50" s="1031" t="s">
        <v>2449</v>
      </c>
      <c r="C50" s="1024" t="s">
        <v>1416</v>
      </c>
      <c r="D50" s="1031"/>
      <c r="E50" s="977"/>
      <c r="F50" s="1019"/>
      <c r="G50" s="989"/>
      <c r="P50" s="990"/>
    </row>
    <row r="51" spans="1:17" s="254" customFormat="1" ht="13.5" customHeight="1" x14ac:dyDescent="0.2">
      <c r="A51" s="1026"/>
      <c r="B51" s="1032"/>
      <c r="C51" s="1026"/>
      <c r="D51" s="1032"/>
      <c r="E51" s="977"/>
      <c r="F51" s="1019"/>
      <c r="G51" s="989"/>
      <c r="P51" s="990"/>
    </row>
    <row r="52" spans="1:17" s="254" customFormat="1" ht="13.5" customHeight="1" thickBot="1" x14ac:dyDescent="0.25">
      <c r="A52" s="1187" t="s">
        <v>1421</v>
      </c>
      <c r="B52" s="1188"/>
      <c r="C52" s="1189"/>
      <c r="D52" s="1190"/>
      <c r="E52" s="977"/>
      <c r="F52" s="1019"/>
      <c r="G52" s="989"/>
      <c r="P52" s="990"/>
    </row>
    <row r="53" spans="1:17" s="1038" customFormat="1" ht="13.5" customHeight="1" thickTop="1" x14ac:dyDescent="0.2">
      <c r="A53" s="1028" t="s">
        <v>1422</v>
      </c>
      <c r="B53" s="1029"/>
      <c r="C53" s="1203" t="s">
        <v>1423</v>
      </c>
      <c r="D53" s="1204"/>
      <c r="E53" s="979"/>
      <c r="F53" s="1036"/>
      <c r="G53" s="1037"/>
      <c r="P53" s="990"/>
      <c r="Q53" s="254"/>
    </row>
    <row r="54" spans="1:17" s="1038" customFormat="1" ht="13.5" customHeight="1" x14ac:dyDescent="0.2">
      <c r="A54" s="1022" t="s">
        <v>1414</v>
      </c>
      <c r="B54" s="1023" t="s">
        <v>2450</v>
      </c>
      <c r="C54" s="1022" t="s">
        <v>1414</v>
      </c>
      <c r="D54" s="1023" t="s">
        <v>2453</v>
      </c>
      <c r="E54" s="979"/>
      <c r="F54" s="1036"/>
      <c r="G54" s="1037"/>
      <c r="P54" s="990"/>
      <c r="Q54" s="254"/>
    </row>
    <row r="55" spans="1:17" s="254" customFormat="1" ht="13.5" customHeight="1" x14ac:dyDescent="0.2">
      <c r="A55" s="1022" t="s">
        <v>1409</v>
      </c>
      <c r="B55" s="1023" t="s">
        <v>2442</v>
      </c>
      <c r="C55" s="1022" t="s">
        <v>1409</v>
      </c>
      <c r="D55" s="1023" t="s">
        <v>2442</v>
      </c>
      <c r="E55" s="977"/>
      <c r="F55" s="1019"/>
      <c r="G55" s="989"/>
      <c r="P55" s="990"/>
    </row>
    <row r="56" spans="1:17" s="254" customFormat="1" ht="13.5" customHeight="1" x14ac:dyDescent="0.2">
      <c r="A56" s="1022" t="s">
        <v>1415</v>
      </c>
      <c r="B56" s="1023" t="s">
        <v>2451</v>
      </c>
      <c r="C56" s="1022" t="s">
        <v>1415</v>
      </c>
      <c r="D56" s="1023"/>
      <c r="E56" s="977"/>
      <c r="F56" s="1019"/>
      <c r="G56" s="989"/>
      <c r="P56" s="990"/>
    </row>
    <row r="57" spans="1:17" s="254" customFormat="1" ht="13.5" customHeight="1" x14ac:dyDescent="0.2">
      <c r="A57" s="1022" t="s">
        <v>1410</v>
      </c>
      <c r="B57" s="1023" t="s">
        <v>2443</v>
      </c>
      <c r="C57" s="1022" t="s">
        <v>1410</v>
      </c>
      <c r="D57" s="1023" t="s">
        <v>2443</v>
      </c>
      <c r="E57" s="977"/>
      <c r="F57" s="1019"/>
      <c r="G57" s="989"/>
      <c r="P57" s="990"/>
    </row>
    <row r="58" spans="1:17" ht="13.5" customHeight="1" x14ac:dyDescent="0.2">
      <c r="A58" s="1024" t="s">
        <v>1416</v>
      </c>
      <c r="B58" s="1039" t="s">
        <v>2452</v>
      </c>
      <c r="C58" s="1024" t="s">
        <v>1416</v>
      </c>
      <c r="D58" s="1031" t="s">
        <v>2454</v>
      </c>
      <c r="F58" s="1019"/>
      <c r="G58" s="989"/>
      <c r="P58" s="990"/>
    </row>
    <row r="59" spans="1:17" ht="13.5" customHeight="1" x14ac:dyDescent="0.2">
      <c r="A59" s="1026"/>
      <c r="B59" s="1032"/>
      <c r="C59" s="1026"/>
      <c r="D59" s="1032"/>
      <c r="F59" s="1019"/>
      <c r="G59" s="989"/>
      <c r="P59" s="990"/>
    </row>
    <row r="60" spans="1:17" ht="13.5" customHeight="1" x14ac:dyDescent="0.2">
      <c r="A60" s="1040" t="s">
        <v>1424</v>
      </c>
      <c r="B60" s="1030"/>
      <c r="C60" s="1203" t="s">
        <v>1425</v>
      </c>
      <c r="D60" s="1204"/>
      <c r="F60" s="1019"/>
      <c r="G60" s="989"/>
      <c r="P60" s="990"/>
    </row>
    <row r="61" spans="1:17" s="1041" customFormat="1" ht="13.5" customHeight="1" x14ac:dyDescent="0.2">
      <c r="A61" s="1022" t="s">
        <v>1414</v>
      </c>
      <c r="B61" s="1023" t="s">
        <v>2455</v>
      </c>
      <c r="C61" s="1022" t="s">
        <v>1414</v>
      </c>
      <c r="D61" s="1023" t="s">
        <v>2457</v>
      </c>
      <c r="E61" s="979"/>
      <c r="F61" s="1036"/>
      <c r="G61" s="1037"/>
      <c r="H61" s="1038"/>
      <c r="I61" s="1038"/>
      <c r="J61" s="1038"/>
      <c r="K61" s="1038"/>
      <c r="L61" s="1038"/>
      <c r="M61" s="1038"/>
      <c r="N61" s="1038"/>
      <c r="O61" s="1038"/>
      <c r="P61" s="990"/>
      <c r="Q61" s="254"/>
    </row>
    <row r="62" spans="1:17" ht="13.5" customHeight="1" x14ac:dyDescent="0.2">
      <c r="A62" s="1022" t="s">
        <v>1409</v>
      </c>
      <c r="B62" s="1023" t="s">
        <v>2442</v>
      </c>
      <c r="C62" s="1022" t="s">
        <v>1409</v>
      </c>
      <c r="D62" s="1023" t="s">
        <v>2442</v>
      </c>
      <c r="F62" s="1019"/>
      <c r="G62" s="989"/>
      <c r="P62" s="990"/>
    </row>
    <row r="63" spans="1:17" ht="13.5" customHeight="1" x14ac:dyDescent="0.2">
      <c r="A63" s="1022" t="s">
        <v>1415</v>
      </c>
      <c r="B63" s="1023" t="s">
        <v>2456</v>
      </c>
      <c r="C63" s="1022" t="s">
        <v>1415</v>
      </c>
      <c r="D63" s="1023"/>
      <c r="F63" s="1019"/>
      <c r="G63" s="989"/>
      <c r="P63" s="990"/>
    </row>
    <row r="64" spans="1:17" ht="13.5" customHeight="1" x14ac:dyDescent="0.2">
      <c r="A64" s="1022" t="s">
        <v>1410</v>
      </c>
      <c r="B64" s="1023" t="s">
        <v>2443</v>
      </c>
      <c r="C64" s="1022" t="s">
        <v>1410</v>
      </c>
      <c r="D64" s="1023" t="s">
        <v>2443</v>
      </c>
      <c r="F64" s="1019"/>
      <c r="G64" s="989"/>
      <c r="P64" s="990"/>
    </row>
    <row r="65" spans="1:17" ht="13.5" customHeight="1" x14ac:dyDescent="0.2">
      <c r="A65" s="1024" t="s">
        <v>1416</v>
      </c>
      <c r="B65" s="1039" t="s">
        <v>2438</v>
      </c>
      <c r="C65" s="1024" t="s">
        <v>1416</v>
      </c>
      <c r="D65" s="1031" t="s">
        <v>2458</v>
      </c>
      <c r="F65" s="1019"/>
      <c r="G65" s="989"/>
      <c r="P65" s="990"/>
    </row>
    <row r="66" spans="1:17" ht="13.5" customHeight="1" x14ac:dyDescent="0.2">
      <c r="A66" s="1026"/>
      <c r="B66" s="1032"/>
      <c r="C66" s="1026"/>
      <c r="D66" s="1032"/>
      <c r="F66" s="1019"/>
      <c r="G66" s="989"/>
      <c r="P66" s="990"/>
    </row>
    <row r="67" spans="1:17" ht="13.5" customHeight="1" x14ac:dyDescent="0.2">
      <c r="A67" s="1203" t="s">
        <v>1426</v>
      </c>
      <c r="B67" s="1204"/>
      <c r="C67" s="1207"/>
      <c r="D67" s="1208"/>
      <c r="F67" s="1019"/>
      <c r="G67" s="989"/>
      <c r="P67" s="990"/>
    </row>
    <row r="68" spans="1:17" s="1041" customFormat="1" ht="13.5" customHeight="1" x14ac:dyDescent="0.2">
      <c r="A68" s="1022" t="s">
        <v>1414</v>
      </c>
      <c r="B68" s="1023" t="s">
        <v>2459</v>
      </c>
      <c r="C68" s="1042"/>
      <c r="D68" s="1043"/>
      <c r="E68" s="979"/>
      <c r="F68" s="1036"/>
      <c r="G68" s="1037"/>
      <c r="H68" s="1038"/>
      <c r="I68" s="1038"/>
      <c r="J68" s="1038"/>
      <c r="K68" s="1038"/>
      <c r="L68" s="1038"/>
      <c r="M68" s="1038"/>
      <c r="N68" s="1038"/>
      <c r="O68" s="1038"/>
      <c r="P68" s="990"/>
      <c r="Q68" s="254"/>
    </row>
    <row r="69" spans="1:17" ht="13.5" customHeight="1" x14ac:dyDescent="0.2">
      <c r="A69" s="1022" t="s">
        <v>1409</v>
      </c>
      <c r="B69" s="1023" t="s">
        <v>2442</v>
      </c>
      <c r="C69" s="1042"/>
      <c r="D69" s="1043"/>
      <c r="F69" s="1019"/>
      <c r="G69" s="989"/>
      <c r="P69" s="990"/>
    </row>
    <row r="70" spans="1:17" ht="13.5" customHeight="1" x14ac:dyDescent="0.2">
      <c r="A70" s="1022" t="s">
        <v>1415</v>
      </c>
      <c r="B70" s="1023" t="s">
        <v>2456</v>
      </c>
      <c r="C70" s="1042"/>
      <c r="D70" s="1043"/>
      <c r="F70" s="1019"/>
      <c r="G70" s="989"/>
      <c r="P70" s="990"/>
    </row>
    <row r="71" spans="1:17" ht="13.5" customHeight="1" x14ac:dyDescent="0.2">
      <c r="A71" s="1022" t="s">
        <v>1410</v>
      </c>
      <c r="B71" s="1023" t="s">
        <v>2443</v>
      </c>
      <c r="C71" s="1042"/>
      <c r="D71" s="1043"/>
      <c r="F71" s="1019"/>
      <c r="G71" s="989"/>
      <c r="P71" s="990"/>
    </row>
    <row r="72" spans="1:17" ht="13.5" customHeight="1" x14ac:dyDescent="0.2">
      <c r="A72" s="1022" t="s">
        <v>1416</v>
      </c>
      <c r="B72" s="1023" t="s">
        <v>2438</v>
      </c>
      <c r="C72" s="1042"/>
      <c r="D72" s="1043"/>
      <c r="F72" s="1019"/>
      <c r="G72" s="989"/>
      <c r="P72" s="990"/>
    </row>
    <row r="73" spans="1:17" ht="13.5" customHeight="1" x14ac:dyDescent="0.2">
      <c r="A73" s="1203" t="s">
        <v>1426</v>
      </c>
      <c r="B73" s="1204"/>
      <c r="C73" s="1205"/>
      <c r="D73" s="1206"/>
      <c r="F73" s="1019"/>
      <c r="G73" s="989"/>
      <c r="P73" s="990"/>
    </row>
    <row r="74" spans="1:17" ht="13.5" customHeight="1" x14ac:dyDescent="0.2">
      <c r="A74" s="1022" t="s">
        <v>1414</v>
      </c>
      <c r="B74" s="1023" t="s">
        <v>2460</v>
      </c>
      <c r="C74" s="1042"/>
      <c r="D74" s="1043"/>
      <c r="F74" s="1019"/>
      <c r="G74" s="989"/>
      <c r="P74" s="990"/>
    </row>
    <row r="75" spans="1:17" ht="13.5" customHeight="1" x14ac:dyDescent="0.2">
      <c r="A75" s="1022" t="s">
        <v>1409</v>
      </c>
      <c r="B75" s="1023" t="s">
        <v>2442</v>
      </c>
      <c r="C75" s="1042"/>
      <c r="D75" s="1043"/>
      <c r="F75" s="1019"/>
      <c r="G75" s="989"/>
      <c r="P75" s="990"/>
    </row>
    <row r="76" spans="1:17" s="254" customFormat="1" ht="13.5" customHeight="1" x14ac:dyDescent="0.2">
      <c r="A76" s="1022" t="s">
        <v>1415</v>
      </c>
      <c r="B76" s="1023"/>
      <c r="C76" s="1042"/>
      <c r="D76" s="1043"/>
      <c r="E76" s="977"/>
      <c r="F76" s="1019"/>
      <c r="G76" s="989"/>
      <c r="P76" s="990"/>
    </row>
    <row r="77" spans="1:17" s="254" customFormat="1" ht="13.5" customHeight="1" x14ac:dyDescent="0.2">
      <c r="A77" s="1022" t="s">
        <v>1410</v>
      </c>
      <c r="B77" s="1023" t="s">
        <v>2443</v>
      </c>
      <c r="C77" s="1042"/>
      <c r="D77" s="1043"/>
      <c r="E77" s="977"/>
      <c r="F77" s="1019"/>
      <c r="G77" s="989"/>
      <c r="P77" s="990"/>
    </row>
    <row r="78" spans="1:17" s="254" customFormat="1" ht="13.5" customHeight="1" x14ac:dyDescent="0.2">
      <c r="A78" s="1022" t="s">
        <v>1416</v>
      </c>
      <c r="B78" s="1023" t="s">
        <v>2461</v>
      </c>
      <c r="C78" s="1042"/>
      <c r="D78" s="1043"/>
      <c r="E78" s="977"/>
      <c r="F78" s="1019"/>
      <c r="G78" s="989"/>
      <c r="P78" s="990"/>
    </row>
    <row r="79" spans="1:17" s="254" customFormat="1" ht="13.5" customHeight="1" x14ac:dyDescent="0.2">
      <c r="A79" s="1203" t="s">
        <v>1426</v>
      </c>
      <c r="B79" s="1204"/>
      <c r="C79" s="1205"/>
      <c r="D79" s="1206"/>
      <c r="E79" s="977"/>
      <c r="F79" s="1019"/>
      <c r="G79" s="989"/>
      <c r="P79" s="990"/>
    </row>
    <row r="80" spans="1:17" s="254" customFormat="1" ht="13.5" customHeight="1" x14ac:dyDescent="0.2">
      <c r="A80" s="1022" t="s">
        <v>1414</v>
      </c>
      <c r="B80" s="1023"/>
      <c r="C80" s="1042"/>
      <c r="D80" s="1043"/>
      <c r="E80" s="977"/>
      <c r="F80" s="1019"/>
      <c r="G80" s="989"/>
      <c r="P80" s="990"/>
    </row>
    <row r="81" spans="1:25" s="254" customFormat="1" ht="13.5" customHeight="1" x14ac:dyDescent="0.2">
      <c r="A81" s="1022" t="s">
        <v>1409</v>
      </c>
      <c r="B81" s="1023"/>
      <c r="C81" s="1042"/>
      <c r="D81" s="1043"/>
      <c r="E81" s="977"/>
      <c r="F81" s="1019"/>
      <c r="G81" s="989"/>
      <c r="P81" s="990"/>
    </row>
    <row r="82" spans="1:25" s="254" customFormat="1" ht="13.5" customHeight="1" x14ac:dyDescent="0.2">
      <c r="A82" s="1022" t="s">
        <v>1415</v>
      </c>
      <c r="B82" s="1023"/>
      <c r="C82" s="1042"/>
      <c r="D82" s="1043"/>
      <c r="E82" s="977"/>
      <c r="F82" s="1019"/>
      <c r="G82" s="989"/>
      <c r="P82" s="990"/>
    </row>
    <row r="83" spans="1:25" s="254" customFormat="1" ht="13.5" customHeight="1" x14ac:dyDescent="0.2">
      <c r="A83" s="1022" t="s">
        <v>1410</v>
      </c>
      <c r="B83" s="1023"/>
      <c r="C83" s="1042"/>
      <c r="D83" s="1043"/>
      <c r="E83" s="977"/>
      <c r="F83" s="1019"/>
      <c r="G83" s="989"/>
      <c r="P83" s="990"/>
    </row>
    <row r="84" spans="1:25" s="254" customFormat="1" ht="13.5" customHeight="1" x14ac:dyDescent="0.2">
      <c r="A84" s="1022" t="s">
        <v>1416</v>
      </c>
      <c r="B84" s="1023"/>
      <c r="C84" s="1026"/>
      <c r="D84" s="1032"/>
      <c r="E84" s="977"/>
      <c r="F84" s="1019"/>
      <c r="G84" s="989"/>
      <c r="P84" s="990"/>
    </row>
    <row r="85" spans="1:25" s="254" customFormat="1" ht="12.75" customHeight="1" x14ac:dyDescent="0.2">
      <c r="C85" s="977"/>
      <c r="D85" s="977"/>
      <c r="E85" s="977"/>
      <c r="F85" s="1019"/>
      <c r="G85" s="989"/>
      <c r="P85" s="990"/>
    </row>
    <row r="86" spans="1:25" s="254" customFormat="1" ht="12.75" customHeight="1" x14ac:dyDescent="0.2">
      <c r="E86" s="977"/>
      <c r="F86" s="1019"/>
      <c r="G86" s="989"/>
      <c r="P86" s="990"/>
    </row>
    <row r="87" spans="1:25" s="254" customFormat="1" ht="12.75" customHeight="1" x14ac:dyDescent="0.25">
      <c r="A87" s="997"/>
      <c r="B87" s="284"/>
      <c r="C87" s="284"/>
      <c r="D87" s="284"/>
      <c r="E87" s="977"/>
      <c r="F87" s="1019"/>
      <c r="G87" s="989"/>
      <c r="P87" s="990"/>
    </row>
    <row r="88" spans="1:25" s="254" customFormat="1" ht="12.75" customHeight="1" x14ac:dyDescent="0.2">
      <c r="E88" s="977"/>
      <c r="F88" s="1019"/>
      <c r="G88" s="989"/>
      <c r="P88" s="990"/>
    </row>
    <row r="89" spans="1:25" s="284" customFormat="1" ht="12.75" customHeight="1" x14ac:dyDescent="0.25">
      <c r="A89" s="977"/>
      <c r="B89" s="977"/>
      <c r="C89" s="977"/>
      <c r="D89" s="977"/>
      <c r="E89" s="1044"/>
      <c r="F89" s="1019"/>
      <c r="G89" s="989"/>
      <c r="I89" s="254"/>
      <c r="J89" s="254"/>
      <c r="K89" s="254"/>
      <c r="L89" s="254"/>
      <c r="M89" s="254"/>
      <c r="N89" s="254"/>
      <c r="O89" s="254"/>
      <c r="P89" s="990"/>
      <c r="Q89" s="254"/>
    </row>
    <row r="90" spans="1:25" s="254" customFormat="1" ht="12.75" customHeight="1" x14ac:dyDescent="0.2">
      <c r="A90" s="977"/>
      <c r="B90" s="977"/>
      <c r="C90" s="977"/>
      <c r="D90" s="977"/>
      <c r="E90" s="977"/>
      <c r="F90" s="1019"/>
      <c r="G90" s="989"/>
      <c r="P90" s="990"/>
    </row>
    <row r="91" spans="1:25" s="254" customFormat="1" ht="12.75" customHeight="1" x14ac:dyDescent="0.2">
      <c r="A91" s="977"/>
      <c r="B91" s="977"/>
      <c r="C91" s="977"/>
      <c r="D91" s="977"/>
      <c r="E91" s="977"/>
      <c r="F91" s="1019"/>
      <c r="G91" s="989"/>
      <c r="P91" s="990"/>
    </row>
    <row r="92" spans="1:25" s="254" customFormat="1" ht="12.75" customHeight="1" x14ac:dyDescent="0.2">
      <c r="A92" s="1045"/>
      <c r="B92" s="977"/>
      <c r="C92" s="977"/>
      <c r="D92" s="977"/>
      <c r="E92" s="977"/>
      <c r="P92" s="990"/>
    </row>
    <row r="93" spans="1:25" s="254" customFormat="1" ht="12.75" customHeight="1" x14ac:dyDescent="0.2">
      <c r="A93" s="1046"/>
      <c r="B93" s="977"/>
      <c r="C93" s="977"/>
      <c r="D93" s="977"/>
      <c r="E93" s="977"/>
      <c r="P93" s="990"/>
    </row>
    <row r="94" spans="1:25" s="254" customFormat="1" ht="12.75" customHeight="1" x14ac:dyDescent="0.2">
      <c r="A94" s="1046"/>
      <c r="B94" s="977"/>
      <c r="C94" s="977"/>
      <c r="D94" s="977"/>
      <c r="E94" s="977"/>
      <c r="P94" s="990"/>
    </row>
    <row r="95" spans="1:25" s="254" customFormat="1" ht="12.75" customHeight="1" x14ac:dyDescent="0.2">
      <c r="A95" s="1046"/>
      <c r="B95" s="977"/>
      <c r="C95" s="977"/>
      <c r="D95" s="977"/>
      <c r="E95" s="977"/>
      <c r="P95" s="990"/>
    </row>
    <row r="96" spans="1:25" ht="12.75" customHeight="1" x14ac:dyDescent="0.2">
      <c r="A96" s="1046"/>
      <c r="E96" s="1047"/>
      <c r="P96" s="990"/>
      <c r="R96" s="1048"/>
      <c r="S96" s="1048"/>
      <c r="T96" s="1048"/>
      <c r="U96" s="1048"/>
      <c r="V96" s="1048"/>
      <c r="W96" s="1048"/>
      <c r="X96" s="1048"/>
      <c r="Y96" s="1048"/>
    </row>
    <row r="97" spans="1:25" ht="12.75" customHeight="1" x14ac:dyDescent="0.2">
      <c r="A97" s="1049"/>
      <c r="B97" s="1047"/>
      <c r="C97" s="1047"/>
      <c r="D97" s="1047"/>
      <c r="E97" s="1047"/>
      <c r="P97" s="990"/>
      <c r="R97" s="1048"/>
      <c r="S97" s="1048"/>
      <c r="T97" s="1048"/>
      <c r="U97" s="1048"/>
      <c r="V97" s="1048"/>
      <c r="W97" s="1048"/>
      <c r="X97" s="1048"/>
      <c r="Y97" s="1048"/>
    </row>
    <row r="98" spans="1:25" ht="12.75" customHeight="1" x14ac:dyDescent="0.2">
      <c r="A98" s="1049"/>
      <c r="B98" s="1047"/>
      <c r="C98" s="1047"/>
      <c r="D98" s="1047"/>
      <c r="E98" s="1047"/>
      <c r="P98" s="990"/>
      <c r="R98" s="1048"/>
      <c r="S98" s="1048"/>
      <c r="T98" s="1048"/>
      <c r="U98" s="1048"/>
      <c r="V98" s="1048"/>
      <c r="W98" s="1048"/>
      <c r="X98" s="1048"/>
      <c r="Y98" s="1048"/>
    </row>
    <row r="99" spans="1:25" ht="12.75" customHeight="1" x14ac:dyDescent="0.2">
      <c r="A99" s="1049"/>
      <c r="B99" s="1047"/>
      <c r="C99" s="1047"/>
      <c r="D99" s="1047"/>
      <c r="E99" s="1047"/>
      <c r="P99" s="990"/>
      <c r="R99" s="1048"/>
      <c r="S99" s="1048"/>
      <c r="T99" s="1048"/>
      <c r="U99" s="1048"/>
      <c r="V99" s="1048"/>
      <c r="W99" s="1048"/>
      <c r="X99" s="1048"/>
      <c r="Y99" s="1048"/>
    </row>
    <row r="100" spans="1:25" ht="12.75" customHeight="1" x14ac:dyDescent="0.2">
      <c r="A100" s="1049"/>
      <c r="B100" s="1047"/>
      <c r="C100" s="1047"/>
      <c r="D100" s="1047"/>
      <c r="E100" s="1047"/>
      <c r="P100" s="990"/>
      <c r="R100" s="1048"/>
      <c r="S100" s="1048"/>
      <c r="T100" s="1048"/>
      <c r="U100" s="1048"/>
      <c r="V100" s="1048"/>
      <c r="W100" s="1048"/>
      <c r="X100" s="1048"/>
      <c r="Y100" s="1048"/>
    </row>
    <row r="101" spans="1:25" ht="12.75" customHeight="1" x14ac:dyDescent="0.2">
      <c r="A101" s="1049"/>
      <c r="B101" s="1047"/>
      <c r="C101" s="1047"/>
      <c r="D101" s="1047"/>
      <c r="E101" s="1047"/>
      <c r="P101" s="990"/>
      <c r="R101" s="1048"/>
      <c r="S101" s="1048"/>
      <c r="T101" s="1048"/>
      <c r="U101" s="1048"/>
      <c r="V101" s="1048"/>
      <c r="W101" s="1048"/>
      <c r="X101" s="1048"/>
      <c r="Y101" s="1048"/>
    </row>
    <row r="102" spans="1:25" ht="12.75" customHeight="1" x14ac:dyDescent="0.2">
      <c r="A102" s="1049"/>
      <c r="B102" s="1047"/>
      <c r="C102" s="1047"/>
      <c r="D102" s="1047"/>
      <c r="E102" s="1047"/>
      <c r="P102" s="990"/>
      <c r="R102" s="1048"/>
      <c r="S102" s="1048"/>
      <c r="T102" s="1048"/>
      <c r="U102" s="1048"/>
      <c r="V102" s="1048"/>
      <c r="W102" s="1048"/>
      <c r="X102" s="1048"/>
      <c r="Y102" s="1048"/>
    </row>
    <row r="103" spans="1:25" ht="12.75" customHeight="1" x14ac:dyDescent="0.2">
      <c r="A103" s="1049"/>
      <c r="B103" s="1047"/>
      <c r="C103" s="1047"/>
      <c r="D103" s="1047"/>
      <c r="E103" s="1047"/>
      <c r="P103" s="990"/>
      <c r="R103" s="1048"/>
      <c r="S103" s="1048"/>
      <c r="T103" s="1048"/>
      <c r="U103" s="1048"/>
      <c r="V103" s="1048"/>
      <c r="W103" s="1048"/>
      <c r="X103" s="1048"/>
      <c r="Y103" s="1048"/>
    </row>
    <row r="104" spans="1:25" ht="12.75" customHeight="1" x14ac:dyDescent="0.2">
      <c r="A104" s="1049"/>
      <c r="B104" s="1047"/>
      <c r="C104" s="1047"/>
      <c r="D104" s="1047"/>
      <c r="E104" s="1047"/>
      <c r="P104" s="990"/>
      <c r="R104" s="1048"/>
      <c r="S104" s="1048"/>
      <c r="T104" s="1048"/>
      <c r="U104" s="1048"/>
      <c r="V104" s="1048"/>
      <c r="W104" s="1048"/>
      <c r="X104" s="1048"/>
      <c r="Y104" s="1048"/>
    </row>
    <row r="105" spans="1:25" ht="12.75" customHeight="1" x14ac:dyDescent="0.2">
      <c r="A105" s="1049"/>
      <c r="B105" s="1047"/>
      <c r="C105" s="1047"/>
      <c r="D105" s="1047"/>
      <c r="E105" s="1047"/>
      <c r="P105" s="990"/>
      <c r="R105" s="1048"/>
      <c r="S105" s="1048"/>
      <c r="T105" s="1048"/>
      <c r="U105" s="1048"/>
      <c r="V105" s="1048"/>
      <c r="W105" s="1048"/>
      <c r="X105" s="1048"/>
      <c r="Y105" s="1048"/>
    </row>
    <row r="106" spans="1:25" ht="12.75" customHeight="1" x14ac:dyDescent="0.2">
      <c r="A106" s="1049"/>
      <c r="B106" s="1047"/>
      <c r="C106" s="1047"/>
      <c r="D106" s="1047"/>
      <c r="E106" s="1047"/>
      <c r="P106" s="990"/>
      <c r="R106" s="1048"/>
      <c r="S106" s="1048"/>
      <c r="T106" s="1048"/>
      <c r="U106" s="1048"/>
      <c r="V106" s="1048"/>
      <c r="W106" s="1048"/>
      <c r="X106" s="1048"/>
      <c r="Y106" s="1048"/>
    </row>
    <row r="107" spans="1:25" ht="12.75" customHeight="1" x14ac:dyDescent="0.2">
      <c r="A107" s="1049"/>
      <c r="B107" s="1047"/>
      <c r="C107" s="1047"/>
      <c r="D107" s="1047"/>
      <c r="E107" s="1047"/>
      <c r="P107" s="990"/>
      <c r="R107" s="1048"/>
      <c r="S107" s="1048"/>
      <c r="T107" s="1048"/>
      <c r="U107" s="1048"/>
      <c r="V107" s="1048"/>
      <c r="W107" s="1048"/>
      <c r="X107" s="1048"/>
      <c r="Y107" s="1048"/>
    </row>
    <row r="108" spans="1:25" ht="12.75" customHeight="1" x14ac:dyDescent="0.2">
      <c r="A108" s="1049"/>
      <c r="B108" s="1047"/>
      <c r="C108" s="1047"/>
      <c r="D108" s="1047"/>
      <c r="E108" s="1047"/>
      <c r="P108" s="990"/>
      <c r="R108" s="1048"/>
      <c r="S108" s="1048"/>
      <c r="T108" s="1048"/>
      <c r="U108" s="1048"/>
      <c r="V108" s="1048"/>
      <c r="W108" s="1048"/>
      <c r="X108" s="1048"/>
      <c r="Y108" s="1048"/>
    </row>
    <row r="109" spans="1:25" ht="12.75" customHeight="1" x14ac:dyDescent="0.2">
      <c r="A109" s="1049"/>
      <c r="B109" s="1047"/>
      <c r="C109" s="1047"/>
      <c r="D109" s="1047"/>
      <c r="E109" s="1047"/>
      <c r="P109" s="990"/>
      <c r="R109" s="1048"/>
      <c r="S109" s="1048"/>
      <c r="T109" s="1048"/>
      <c r="U109" s="1048"/>
      <c r="V109" s="1048"/>
      <c r="W109" s="1048"/>
      <c r="X109" s="1048"/>
      <c r="Y109" s="1048"/>
    </row>
    <row r="110" spans="1:25" ht="12.75" customHeight="1" x14ac:dyDescent="0.2">
      <c r="A110" s="1049"/>
      <c r="B110" s="1047"/>
      <c r="C110" s="1047"/>
      <c r="D110" s="1047"/>
      <c r="E110" s="1047"/>
      <c r="P110" s="990"/>
      <c r="R110" s="1048"/>
      <c r="S110" s="1048"/>
      <c r="T110" s="1048"/>
      <c r="U110" s="1048"/>
      <c r="V110" s="1048"/>
      <c r="W110" s="1048"/>
      <c r="X110" s="1048"/>
      <c r="Y110" s="1048"/>
    </row>
    <row r="111" spans="1:25" ht="12.75" customHeight="1" x14ac:dyDescent="0.2">
      <c r="A111" s="1049"/>
      <c r="B111" s="1047"/>
      <c r="C111" s="1047"/>
      <c r="D111" s="1047"/>
      <c r="E111" s="1047"/>
      <c r="P111" s="990"/>
      <c r="R111" s="1048"/>
      <c r="S111" s="1048"/>
      <c r="T111" s="1048"/>
      <c r="U111" s="1048"/>
      <c r="V111" s="1048"/>
      <c r="W111" s="1048"/>
      <c r="X111" s="1048"/>
      <c r="Y111" s="1048"/>
    </row>
    <row r="112" spans="1:25" ht="12.75" customHeight="1" x14ac:dyDescent="0.2">
      <c r="A112" s="1049"/>
      <c r="B112" s="1047"/>
      <c r="C112" s="1047"/>
      <c r="D112" s="1047"/>
      <c r="E112" s="1047"/>
      <c r="P112" s="990"/>
      <c r="R112" s="1048"/>
      <c r="S112" s="1048"/>
      <c r="T112" s="1048"/>
      <c r="U112" s="1048"/>
      <c r="V112" s="1048"/>
      <c r="W112" s="1048"/>
      <c r="X112" s="1048"/>
      <c r="Y112" s="1048"/>
    </row>
    <row r="113" spans="1:25" ht="12.75" customHeight="1" x14ac:dyDescent="0.2">
      <c r="A113" s="1049"/>
      <c r="B113" s="1047"/>
      <c r="C113" s="1047"/>
      <c r="D113" s="1047"/>
      <c r="E113" s="1047"/>
      <c r="P113" s="990"/>
      <c r="R113" s="1048"/>
      <c r="S113" s="1048"/>
      <c r="T113" s="1048"/>
      <c r="U113" s="1048"/>
      <c r="V113" s="1048"/>
      <c r="W113" s="1048"/>
      <c r="X113" s="1048"/>
      <c r="Y113" s="1048"/>
    </row>
    <row r="114" spans="1:25" ht="12.75" customHeight="1" x14ac:dyDescent="0.2">
      <c r="A114" s="1049"/>
      <c r="B114" s="1047"/>
      <c r="C114" s="1047"/>
      <c r="D114" s="1047"/>
      <c r="E114" s="1047"/>
      <c r="P114" s="990"/>
      <c r="R114" s="1048"/>
      <c r="S114" s="1048"/>
      <c r="T114" s="1048"/>
      <c r="U114" s="1048"/>
      <c r="V114" s="1048"/>
      <c r="W114" s="1048"/>
      <c r="X114" s="1048"/>
      <c r="Y114" s="1048"/>
    </row>
    <row r="115" spans="1:25" ht="12.75" customHeight="1" x14ac:dyDescent="0.2">
      <c r="A115" s="1049"/>
      <c r="B115" s="1047"/>
      <c r="C115" s="1047"/>
      <c r="D115" s="1047"/>
      <c r="E115" s="1047"/>
      <c r="P115" s="990"/>
      <c r="R115" s="1048"/>
      <c r="S115" s="1048"/>
      <c r="T115" s="1048"/>
      <c r="U115" s="1048"/>
      <c r="V115" s="1048"/>
      <c r="W115" s="1048"/>
      <c r="X115" s="1048"/>
      <c r="Y115" s="1048"/>
    </row>
    <row r="116" spans="1:25" ht="12.75" customHeight="1" x14ac:dyDescent="0.2">
      <c r="A116" s="1049"/>
      <c r="B116" s="1047"/>
      <c r="C116" s="1047"/>
      <c r="D116" s="1047"/>
      <c r="E116" s="1047"/>
      <c r="P116" s="990"/>
      <c r="R116" s="1048"/>
      <c r="S116" s="1048"/>
      <c r="T116" s="1048"/>
      <c r="U116" s="1048"/>
      <c r="V116" s="1048"/>
      <c r="W116" s="1048"/>
      <c r="X116" s="1048"/>
      <c r="Y116" s="1048"/>
    </row>
    <row r="117" spans="1:25" ht="12.75" customHeight="1" x14ac:dyDescent="0.2">
      <c r="A117" s="1049"/>
      <c r="B117" s="1047"/>
      <c r="C117" s="1047"/>
      <c r="D117" s="1047"/>
      <c r="E117" s="1047"/>
      <c r="P117" s="990"/>
      <c r="R117" s="1048"/>
      <c r="S117" s="1048"/>
      <c r="T117" s="1048"/>
      <c r="U117" s="1048"/>
      <c r="V117" s="1048"/>
      <c r="W117" s="1048"/>
      <c r="X117" s="1048"/>
      <c r="Y117" s="1048"/>
    </row>
    <row r="118" spans="1:25" ht="12.75" customHeight="1" x14ac:dyDescent="0.2">
      <c r="A118" s="1049"/>
      <c r="B118" s="1047"/>
      <c r="C118" s="1047"/>
      <c r="D118" s="1047"/>
      <c r="E118" s="1047"/>
      <c r="P118" s="990"/>
      <c r="R118" s="1048"/>
      <c r="S118" s="1048"/>
      <c r="T118" s="1048"/>
      <c r="U118" s="1048"/>
      <c r="V118" s="1048"/>
      <c r="W118" s="1048"/>
      <c r="X118" s="1048"/>
      <c r="Y118" s="1048"/>
    </row>
    <row r="119" spans="1:25" ht="12.75" customHeight="1" x14ac:dyDescent="0.2">
      <c r="A119" s="1047"/>
      <c r="B119" s="1047"/>
      <c r="C119" s="1047"/>
      <c r="D119" s="1047"/>
      <c r="E119" s="1047"/>
      <c r="P119" s="990"/>
      <c r="R119" s="1048"/>
      <c r="S119" s="1048"/>
      <c r="T119" s="1048"/>
      <c r="U119" s="1048"/>
      <c r="V119" s="1048"/>
      <c r="W119" s="1048"/>
      <c r="X119" s="1048"/>
      <c r="Y119" s="1048"/>
    </row>
    <row r="120" spans="1:25" ht="12.75" customHeight="1" x14ac:dyDescent="0.2">
      <c r="A120" s="1047"/>
      <c r="B120" s="1047"/>
      <c r="C120" s="1047"/>
      <c r="D120" s="1047"/>
      <c r="E120" s="1047"/>
      <c r="P120" s="990"/>
      <c r="R120" s="1048"/>
      <c r="S120" s="1048"/>
      <c r="T120" s="1048"/>
      <c r="U120" s="1048"/>
      <c r="V120" s="1048"/>
      <c r="W120" s="1048"/>
      <c r="X120" s="1048"/>
      <c r="Y120" s="1048"/>
    </row>
    <row r="121" spans="1:25" ht="12.75" customHeight="1" x14ac:dyDescent="0.2">
      <c r="A121" s="1047"/>
      <c r="B121" s="1047"/>
      <c r="C121" s="1047"/>
      <c r="D121" s="1047"/>
      <c r="E121" s="1047"/>
      <c r="P121" s="990"/>
      <c r="R121" s="1048"/>
      <c r="S121" s="1048"/>
      <c r="T121" s="1048"/>
      <c r="U121" s="1048"/>
      <c r="V121" s="1048"/>
      <c r="W121" s="1048"/>
      <c r="X121" s="1048"/>
      <c r="Y121" s="1048"/>
    </row>
    <row r="122" spans="1:25" ht="12.75" customHeight="1" x14ac:dyDescent="0.2">
      <c r="A122" s="1047"/>
      <c r="B122" s="1047"/>
      <c r="C122" s="1047"/>
      <c r="D122" s="1047"/>
      <c r="E122" s="1047"/>
      <c r="P122" s="990"/>
      <c r="R122" s="1048"/>
      <c r="S122" s="1048"/>
      <c r="T122" s="1048"/>
      <c r="U122" s="1048"/>
      <c r="V122" s="1048"/>
      <c r="W122" s="1048"/>
      <c r="X122" s="1048"/>
      <c r="Y122" s="1048"/>
    </row>
    <row r="123" spans="1:25" ht="12.75" customHeight="1" x14ac:dyDescent="0.2">
      <c r="A123" s="1047"/>
      <c r="B123" s="1047"/>
      <c r="C123" s="1047"/>
      <c r="D123" s="1047"/>
      <c r="E123" s="1047"/>
      <c r="P123" s="990"/>
      <c r="R123" s="1048"/>
      <c r="S123" s="1048"/>
      <c r="T123" s="1048"/>
      <c r="U123" s="1048"/>
      <c r="V123" s="1048"/>
      <c r="W123" s="1048"/>
      <c r="X123" s="1048"/>
      <c r="Y123" s="1048"/>
    </row>
    <row r="124" spans="1:25" ht="12.75" customHeight="1" x14ac:dyDescent="0.2">
      <c r="A124" s="1047"/>
      <c r="B124" s="1047"/>
      <c r="C124" s="1047"/>
      <c r="D124" s="1047"/>
      <c r="E124" s="1047"/>
      <c r="P124" s="990"/>
      <c r="R124" s="1048"/>
      <c r="S124" s="1048"/>
      <c r="T124" s="1048"/>
      <c r="U124" s="1048"/>
      <c r="V124" s="1048"/>
      <c r="W124" s="1048"/>
      <c r="X124" s="1048"/>
      <c r="Y124" s="1048"/>
    </row>
    <row r="125" spans="1:25" ht="12.75" customHeight="1" x14ac:dyDescent="0.2">
      <c r="A125" s="1047"/>
      <c r="B125" s="1047"/>
      <c r="C125" s="1047"/>
      <c r="D125" s="1047"/>
      <c r="E125" s="1047"/>
      <c r="P125" s="990"/>
      <c r="R125" s="1048"/>
      <c r="S125" s="1048"/>
      <c r="T125" s="1048"/>
      <c r="U125" s="1048"/>
      <c r="V125" s="1048"/>
      <c r="W125" s="1048"/>
      <c r="X125" s="1048"/>
      <c r="Y125" s="1048"/>
    </row>
    <row r="126" spans="1:25" ht="12.75" customHeight="1" x14ac:dyDescent="0.2">
      <c r="A126" s="1047"/>
      <c r="B126" s="1047"/>
      <c r="C126" s="1047"/>
      <c r="D126" s="1047"/>
      <c r="E126" s="1047"/>
      <c r="P126" s="990"/>
      <c r="R126" s="1048"/>
      <c r="S126" s="1048"/>
      <c r="T126" s="1048"/>
      <c r="U126" s="1048"/>
      <c r="V126" s="1048"/>
      <c r="W126" s="1048"/>
      <c r="X126" s="1048"/>
      <c r="Y126" s="1048"/>
    </row>
    <row r="127" spans="1:25" ht="12.75" customHeight="1" x14ac:dyDescent="0.2">
      <c r="A127" s="1047"/>
      <c r="B127" s="1047"/>
      <c r="C127" s="1047"/>
      <c r="D127" s="1047"/>
      <c r="E127" s="1047"/>
      <c r="P127" s="990"/>
      <c r="R127" s="1048"/>
      <c r="S127" s="1048"/>
      <c r="T127" s="1048"/>
      <c r="U127" s="1048"/>
      <c r="V127" s="1048"/>
      <c r="W127" s="1048"/>
      <c r="X127" s="1048"/>
      <c r="Y127" s="1048"/>
    </row>
    <row r="128" spans="1:25" x14ac:dyDescent="0.2">
      <c r="A128" s="1047"/>
      <c r="B128" s="1047"/>
      <c r="C128" s="1047"/>
      <c r="D128" s="1047"/>
      <c r="E128" s="1047"/>
      <c r="P128" s="990"/>
      <c r="R128" s="1048"/>
      <c r="S128" s="1048"/>
      <c r="T128" s="1048"/>
      <c r="U128" s="1048"/>
      <c r="V128" s="1048"/>
      <c r="W128" s="1048"/>
      <c r="X128" s="1048"/>
      <c r="Y128" s="1048"/>
    </row>
    <row r="129" spans="1:25" x14ac:dyDescent="0.2">
      <c r="A129" s="1047"/>
      <c r="B129" s="1047"/>
      <c r="C129" s="1047"/>
      <c r="D129" s="1047"/>
      <c r="E129" s="1047"/>
      <c r="P129" s="990"/>
      <c r="R129" s="1048"/>
      <c r="S129" s="1048"/>
      <c r="T129" s="1048"/>
      <c r="U129" s="1048"/>
      <c r="V129" s="1048"/>
      <c r="W129" s="1048"/>
      <c r="X129" s="1048"/>
      <c r="Y129" s="1048"/>
    </row>
    <row r="130" spans="1:25" x14ac:dyDescent="0.2">
      <c r="A130" s="1047"/>
      <c r="B130" s="1047"/>
      <c r="C130" s="1047"/>
      <c r="D130" s="1047"/>
      <c r="E130" s="1047"/>
      <c r="P130" s="990"/>
      <c r="R130" s="1048"/>
      <c r="S130" s="1048"/>
      <c r="T130" s="1048"/>
      <c r="U130" s="1048"/>
      <c r="V130" s="1048"/>
      <c r="W130" s="1048"/>
      <c r="X130" s="1048"/>
      <c r="Y130" s="1048"/>
    </row>
    <row r="131" spans="1:25" x14ac:dyDescent="0.2">
      <c r="A131" s="1047"/>
      <c r="B131" s="1047"/>
      <c r="C131" s="1047"/>
      <c r="D131" s="1047"/>
      <c r="E131" s="1047"/>
      <c r="P131" s="990"/>
      <c r="R131" s="1048"/>
      <c r="S131" s="1048"/>
      <c r="T131" s="1048"/>
      <c r="U131" s="1048"/>
      <c r="V131" s="1048"/>
      <c r="W131" s="1048"/>
      <c r="X131" s="1048"/>
      <c r="Y131" s="1048"/>
    </row>
    <row r="132" spans="1:25" x14ac:dyDescent="0.2">
      <c r="A132" s="1047"/>
      <c r="B132" s="1047"/>
      <c r="C132" s="1047"/>
      <c r="D132" s="1047"/>
      <c r="E132" s="1047"/>
      <c r="P132" s="990"/>
      <c r="R132" s="1048"/>
      <c r="S132" s="1048"/>
      <c r="T132" s="1048"/>
      <c r="U132" s="1048"/>
      <c r="V132" s="1048"/>
      <c r="W132" s="1048"/>
      <c r="X132" s="1048"/>
      <c r="Y132" s="1048"/>
    </row>
    <row r="133" spans="1:25" x14ac:dyDescent="0.2">
      <c r="A133" s="1047"/>
      <c r="B133" s="1047"/>
      <c r="C133" s="1047"/>
      <c r="D133" s="1047"/>
      <c r="E133" s="1047"/>
      <c r="P133" s="990"/>
      <c r="R133" s="1048"/>
      <c r="S133" s="1048"/>
      <c r="T133" s="1048"/>
      <c r="U133" s="1048"/>
      <c r="V133" s="1048"/>
      <c r="W133" s="1048"/>
      <c r="X133" s="1048"/>
      <c r="Y133" s="1048"/>
    </row>
    <row r="134" spans="1:25" x14ac:dyDescent="0.2">
      <c r="A134" s="1047"/>
      <c r="B134" s="1047"/>
      <c r="C134" s="1047"/>
      <c r="D134" s="1047"/>
      <c r="E134" s="1047"/>
      <c r="P134" s="990"/>
      <c r="R134" s="1048"/>
      <c r="S134" s="1048"/>
      <c r="T134" s="1048"/>
      <c r="U134" s="1048"/>
      <c r="V134" s="1048"/>
      <c r="W134" s="1048"/>
      <c r="X134" s="1048"/>
      <c r="Y134" s="1048"/>
    </row>
    <row r="135" spans="1:25" x14ac:dyDescent="0.2">
      <c r="A135" s="1047"/>
      <c r="B135" s="1047"/>
      <c r="C135" s="1047"/>
      <c r="D135" s="1047"/>
      <c r="E135" s="1047"/>
      <c r="P135" s="990"/>
      <c r="R135" s="1048"/>
      <c r="S135" s="1048"/>
      <c r="T135" s="1048"/>
      <c r="U135" s="1048"/>
      <c r="V135" s="1048"/>
      <c r="W135" s="1048"/>
      <c r="X135" s="1048"/>
      <c r="Y135" s="1048"/>
    </row>
    <row r="136" spans="1:25" x14ac:dyDescent="0.2">
      <c r="A136" s="1047"/>
      <c r="B136" s="1047"/>
      <c r="C136" s="1047"/>
      <c r="D136" s="1047"/>
      <c r="E136" s="1047"/>
      <c r="P136" s="990"/>
      <c r="R136" s="1048"/>
      <c r="S136" s="1048"/>
      <c r="T136" s="1048"/>
      <c r="U136" s="1048"/>
      <c r="V136" s="1048"/>
      <c r="W136" s="1048"/>
      <c r="X136" s="1048"/>
      <c r="Y136" s="1048"/>
    </row>
    <row r="137" spans="1:25" x14ac:dyDescent="0.2">
      <c r="A137" s="1047"/>
      <c r="B137" s="1047"/>
      <c r="C137" s="1047"/>
      <c r="D137" s="1047"/>
      <c r="E137" s="1047"/>
      <c r="P137" s="990"/>
      <c r="R137" s="1048"/>
      <c r="S137" s="1048"/>
      <c r="T137" s="1048"/>
      <c r="U137" s="1048"/>
      <c r="V137" s="1048"/>
      <c r="W137" s="1048"/>
      <c r="X137" s="1048"/>
      <c r="Y137" s="1048"/>
    </row>
    <row r="138" spans="1:25" x14ac:dyDescent="0.2">
      <c r="A138" s="1047"/>
      <c r="B138" s="1047"/>
      <c r="C138" s="1047"/>
      <c r="D138" s="1047"/>
      <c r="E138" s="1047"/>
      <c r="P138" s="990"/>
      <c r="R138" s="1048"/>
      <c r="S138" s="1048"/>
      <c r="T138" s="1048"/>
      <c r="U138" s="1048"/>
      <c r="V138" s="1048"/>
      <c r="W138" s="1048"/>
      <c r="X138" s="1048"/>
      <c r="Y138" s="1048"/>
    </row>
    <row r="139" spans="1:25" x14ac:dyDescent="0.2">
      <c r="A139" s="1047"/>
      <c r="B139" s="1047"/>
      <c r="C139" s="1047"/>
      <c r="D139" s="1047"/>
      <c r="E139" s="1047"/>
      <c r="P139" s="990"/>
      <c r="R139" s="1048"/>
      <c r="S139" s="1048"/>
      <c r="T139" s="1048"/>
      <c r="U139" s="1048"/>
      <c r="V139" s="1048"/>
      <c r="W139" s="1048"/>
      <c r="X139" s="1048"/>
      <c r="Y139" s="1048"/>
    </row>
    <row r="140" spans="1:25" x14ac:dyDescent="0.2">
      <c r="A140" s="1047"/>
      <c r="B140" s="1047"/>
      <c r="C140" s="1047"/>
      <c r="D140" s="1047"/>
      <c r="E140" s="1047"/>
      <c r="P140" s="990"/>
      <c r="R140" s="1048"/>
      <c r="S140" s="1048"/>
      <c r="T140" s="1048"/>
      <c r="U140" s="1048"/>
      <c r="V140" s="1048"/>
      <c r="W140" s="1048"/>
      <c r="X140" s="1048"/>
      <c r="Y140" s="1048"/>
    </row>
    <row r="141" spans="1:25" x14ac:dyDescent="0.2">
      <c r="A141" s="1047"/>
      <c r="B141" s="1047"/>
      <c r="C141" s="1047"/>
      <c r="D141" s="1047"/>
      <c r="E141" s="1047"/>
      <c r="P141" s="990"/>
      <c r="R141" s="1048"/>
      <c r="S141" s="1048"/>
      <c r="T141" s="1048"/>
      <c r="U141" s="1048"/>
      <c r="V141" s="1048"/>
      <c r="W141" s="1048"/>
      <c r="X141" s="1048"/>
      <c r="Y141" s="1048"/>
    </row>
    <row r="142" spans="1:25" x14ac:dyDescent="0.2">
      <c r="A142" s="1047"/>
      <c r="B142" s="1047"/>
      <c r="C142" s="1047"/>
      <c r="D142" s="1047"/>
      <c r="E142" s="1047"/>
      <c r="P142" s="990"/>
      <c r="R142" s="1048"/>
      <c r="S142" s="1048"/>
      <c r="T142" s="1048"/>
      <c r="U142" s="1048"/>
      <c r="V142" s="1048"/>
      <c r="W142" s="1048"/>
      <c r="X142" s="1048"/>
      <c r="Y142" s="1048"/>
    </row>
    <row r="143" spans="1:25" x14ac:dyDescent="0.2">
      <c r="A143" s="1047"/>
      <c r="B143" s="1047"/>
      <c r="C143" s="1047"/>
      <c r="D143" s="1047"/>
      <c r="E143" s="1047"/>
      <c r="P143" s="990"/>
      <c r="R143" s="1048"/>
      <c r="S143" s="1048"/>
      <c r="T143" s="1048"/>
      <c r="U143" s="1048"/>
      <c r="V143" s="1048"/>
      <c r="W143" s="1048"/>
      <c r="X143" s="1048"/>
      <c r="Y143" s="1048"/>
    </row>
    <row r="144" spans="1:25" x14ac:dyDescent="0.2">
      <c r="A144" s="1047"/>
      <c r="B144" s="1047"/>
      <c r="C144" s="1047"/>
      <c r="D144" s="1047"/>
      <c r="E144" s="1047"/>
      <c r="P144" s="990"/>
      <c r="R144" s="1048"/>
      <c r="S144" s="1048"/>
      <c r="T144" s="1048"/>
      <c r="U144" s="1048"/>
      <c r="V144" s="1048"/>
      <c r="W144" s="1048"/>
      <c r="X144" s="1048"/>
      <c r="Y144" s="1048"/>
    </row>
    <row r="145" spans="1:25" x14ac:dyDescent="0.2">
      <c r="A145" s="1047"/>
      <c r="B145" s="1047"/>
      <c r="C145" s="1047"/>
      <c r="D145" s="1047"/>
      <c r="E145" s="1047"/>
      <c r="P145" s="990"/>
      <c r="R145" s="1048"/>
      <c r="S145" s="1048"/>
      <c r="T145" s="1048"/>
      <c r="U145" s="1048"/>
      <c r="V145" s="1048"/>
      <c r="W145" s="1048"/>
      <c r="X145" s="1048"/>
      <c r="Y145" s="1048"/>
    </row>
    <row r="146" spans="1:25" x14ac:dyDescent="0.2">
      <c r="A146" s="1047"/>
      <c r="B146" s="1047"/>
      <c r="C146" s="1047"/>
      <c r="D146" s="1047"/>
      <c r="E146" s="1047"/>
      <c r="P146" s="990"/>
      <c r="R146" s="1048"/>
      <c r="S146" s="1048"/>
      <c r="T146" s="1048"/>
      <c r="U146" s="1048"/>
      <c r="V146" s="1048"/>
      <c r="W146" s="1048"/>
      <c r="X146" s="1048"/>
      <c r="Y146" s="1048"/>
    </row>
    <row r="147" spans="1:25" x14ac:dyDescent="0.2">
      <c r="A147" s="1047"/>
      <c r="B147" s="1047"/>
      <c r="C147" s="1047"/>
      <c r="D147" s="1047"/>
      <c r="E147" s="1047"/>
      <c r="P147" s="990"/>
      <c r="R147" s="1048"/>
      <c r="S147" s="1048"/>
      <c r="T147" s="1048"/>
      <c r="U147" s="1048"/>
      <c r="V147" s="1048"/>
      <c r="W147" s="1048"/>
      <c r="X147" s="1048"/>
      <c r="Y147" s="1048"/>
    </row>
    <row r="148" spans="1:25" x14ac:dyDescent="0.2">
      <c r="A148" s="1047"/>
      <c r="B148" s="1047"/>
      <c r="C148" s="1047"/>
      <c r="D148" s="1047"/>
      <c r="E148" s="1047"/>
      <c r="P148" s="990"/>
      <c r="R148" s="1048"/>
      <c r="S148" s="1048"/>
      <c r="T148" s="1048"/>
      <c r="U148" s="1048"/>
      <c r="V148" s="1048"/>
      <c r="W148" s="1048"/>
      <c r="X148" s="1048"/>
      <c r="Y148" s="1048"/>
    </row>
    <row r="149" spans="1:25" x14ac:dyDescent="0.2">
      <c r="A149" s="1047"/>
      <c r="B149" s="1047"/>
      <c r="C149" s="1047"/>
      <c r="D149" s="1047"/>
      <c r="E149" s="1047"/>
      <c r="P149" s="990"/>
      <c r="R149" s="1048"/>
      <c r="S149" s="1048"/>
      <c r="T149" s="1048"/>
      <c r="U149" s="1048"/>
      <c r="V149" s="1048"/>
      <c r="W149" s="1048"/>
      <c r="X149" s="1048"/>
      <c r="Y149" s="1048"/>
    </row>
    <row r="150" spans="1:25" x14ac:dyDescent="0.2">
      <c r="A150" s="1047"/>
      <c r="B150" s="1047"/>
      <c r="C150" s="1047"/>
      <c r="D150" s="1047"/>
      <c r="E150" s="1047"/>
      <c r="P150" s="990"/>
      <c r="R150" s="1048"/>
      <c r="S150" s="1048"/>
      <c r="T150" s="1048"/>
      <c r="U150" s="1048"/>
      <c r="V150" s="1048"/>
      <c r="W150" s="1048"/>
      <c r="X150" s="1048"/>
      <c r="Y150" s="1048"/>
    </row>
    <row r="151" spans="1:25" x14ac:dyDescent="0.2">
      <c r="A151" s="1047"/>
      <c r="B151" s="1047"/>
      <c r="C151" s="1047"/>
      <c r="D151" s="1047"/>
      <c r="E151" s="1047"/>
      <c r="P151" s="990"/>
      <c r="R151" s="1048"/>
      <c r="S151" s="1048"/>
      <c r="T151" s="1048"/>
      <c r="U151" s="1048"/>
      <c r="V151" s="1048"/>
      <c r="W151" s="1048"/>
      <c r="X151" s="1048"/>
      <c r="Y151" s="1048"/>
    </row>
    <row r="152" spans="1:25" x14ac:dyDescent="0.2">
      <c r="A152" s="1047"/>
      <c r="B152" s="1047"/>
      <c r="C152" s="1047"/>
      <c r="D152" s="1047"/>
      <c r="E152" s="1047"/>
      <c r="P152" s="990"/>
      <c r="R152" s="1048"/>
      <c r="S152" s="1048"/>
      <c r="T152" s="1048"/>
      <c r="U152" s="1048"/>
      <c r="V152" s="1048"/>
      <c r="W152" s="1048"/>
      <c r="X152" s="1048"/>
      <c r="Y152" s="1048"/>
    </row>
    <row r="153" spans="1:25" x14ac:dyDescent="0.2">
      <c r="A153" s="1047"/>
      <c r="B153" s="1047"/>
      <c r="C153" s="1047"/>
      <c r="D153" s="1047"/>
      <c r="E153" s="1047"/>
      <c r="P153" s="990"/>
      <c r="R153" s="1048"/>
      <c r="S153" s="1048"/>
      <c r="T153" s="1048"/>
      <c r="U153" s="1048"/>
      <c r="V153" s="1048"/>
      <c r="W153" s="1048"/>
      <c r="X153" s="1048"/>
      <c r="Y153" s="1048"/>
    </row>
    <row r="154" spans="1:25" x14ac:dyDescent="0.2">
      <c r="A154" s="1047"/>
      <c r="B154" s="1047"/>
      <c r="C154" s="1047"/>
      <c r="D154" s="1047"/>
      <c r="E154" s="1047"/>
      <c r="P154" s="990"/>
      <c r="R154" s="1048"/>
      <c r="S154" s="1048"/>
      <c r="T154" s="1048"/>
      <c r="U154" s="1048"/>
      <c r="V154" s="1048"/>
      <c r="W154" s="1048"/>
      <c r="X154" s="1048"/>
      <c r="Y154" s="1048"/>
    </row>
    <row r="155" spans="1:25" x14ac:dyDescent="0.2">
      <c r="A155" s="1047"/>
      <c r="B155" s="1047"/>
      <c r="C155" s="1047"/>
      <c r="D155" s="1047"/>
      <c r="E155" s="1047"/>
      <c r="P155" s="990"/>
      <c r="R155" s="1048"/>
      <c r="S155" s="1048"/>
      <c r="T155" s="1048"/>
      <c r="U155" s="1048"/>
      <c r="V155" s="1048"/>
      <c r="W155" s="1048"/>
      <c r="X155" s="1048"/>
      <c r="Y155" s="1048"/>
    </row>
    <row r="156" spans="1:25" x14ac:dyDescent="0.2">
      <c r="A156" s="1047"/>
      <c r="B156" s="1047"/>
      <c r="C156" s="1047"/>
      <c r="D156" s="1047"/>
      <c r="E156" s="1047"/>
      <c r="P156" s="990"/>
      <c r="R156" s="1048"/>
      <c r="S156" s="1048"/>
      <c r="T156" s="1048"/>
      <c r="U156" s="1048"/>
      <c r="V156" s="1048"/>
      <c r="W156" s="1048"/>
      <c r="X156" s="1048"/>
      <c r="Y156" s="1048"/>
    </row>
    <row r="157" spans="1:25" x14ac:dyDescent="0.2">
      <c r="A157" s="1047"/>
      <c r="B157" s="1047"/>
      <c r="C157" s="1047"/>
      <c r="D157" s="1047"/>
      <c r="E157" s="1047"/>
      <c r="P157" s="990"/>
      <c r="R157" s="1048"/>
      <c r="S157" s="1048"/>
      <c r="T157" s="1048"/>
      <c r="U157" s="1048"/>
      <c r="V157" s="1048"/>
      <c r="W157" s="1048"/>
      <c r="X157" s="1048"/>
      <c r="Y157" s="1048"/>
    </row>
    <row r="158" spans="1:25" x14ac:dyDescent="0.2">
      <c r="A158" s="1047"/>
      <c r="B158" s="1047"/>
      <c r="C158" s="1047"/>
      <c r="D158" s="1047"/>
      <c r="E158" s="1047"/>
      <c r="P158" s="990"/>
      <c r="R158" s="1048"/>
      <c r="S158" s="1048"/>
      <c r="T158" s="1048"/>
      <c r="U158" s="1048"/>
      <c r="V158" s="1048"/>
      <c r="W158" s="1048"/>
      <c r="X158" s="1048"/>
      <c r="Y158" s="1048"/>
    </row>
    <row r="159" spans="1:25" x14ac:dyDescent="0.2">
      <c r="A159" s="1047"/>
      <c r="B159" s="1047"/>
      <c r="C159" s="1047"/>
      <c r="D159" s="1047"/>
      <c r="E159" s="1047"/>
      <c r="P159" s="990"/>
      <c r="R159" s="1048"/>
      <c r="S159" s="1048"/>
      <c r="T159" s="1048"/>
      <c r="U159" s="1048"/>
      <c r="V159" s="1048"/>
      <c r="W159" s="1048"/>
      <c r="X159" s="1048"/>
      <c r="Y159" s="1048"/>
    </row>
    <row r="160" spans="1:25" x14ac:dyDescent="0.2">
      <c r="A160" s="1047"/>
      <c r="B160" s="1047"/>
      <c r="C160" s="1047"/>
      <c r="D160" s="1047"/>
      <c r="E160" s="1047"/>
      <c r="P160" s="990"/>
      <c r="R160" s="1048"/>
      <c r="S160" s="1048"/>
      <c r="T160" s="1048"/>
      <c r="U160" s="1048"/>
      <c r="V160" s="1048"/>
      <c r="W160" s="1048"/>
      <c r="X160" s="1048"/>
      <c r="Y160" s="1048"/>
    </row>
    <row r="161" spans="1:25" x14ac:dyDescent="0.2">
      <c r="A161" s="1047"/>
      <c r="B161" s="1047"/>
      <c r="C161" s="1047"/>
      <c r="D161" s="1047"/>
      <c r="E161" s="1047"/>
      <c r="P161" s="990"/>
      <c r="R161" s="1048"/>
      <c r="S161" s="1048"/>
      <c r="T161" s="1048"/>
      <c r="U161" s="1048"/>
      <c r="V161" s="1048"/>
      <c r="W161" s="1048"/>
      <c r="X161" s="1048"/>
      <c r="Y161" s="1048"/>
    </row>
    <row r="162" spans="1:25" x14ac:dyDescent="0.2">
      <c r="A162" s="1047"/>
      <c r="B162" s="1047"/>
      <c r="C162" s="1047"/>
      <c r="D162" s="1047"/>
      <c r="E162" s="1047"/>
      <c r="P162" s="990"/>
      <c r="R162" s="1048"/>
      <c r="S162" s="1048"/>
      <c r="T162" s="1048"/>
      <c r="U162" s="1048"/>
      <c r="V162" s="1048"/>
      <c r="W162" s="1048"/>
      <c r="X162" s="1048"/>
      <c r="Y162" s="1048"/>
    </row>
    <row r="163" spans="1:25" x14ac:dyDescent="0.2">
      <c r="A163" s="1047"/>
      <c r="B163" s="1047"/>
      <c r="C163" s="1047"/>
      <c r="D163" s="1047"/>
      <c r="E163" s="1047"/>
      <c r="P163" s="990"/>
      <c r="R163" s="1048"/>
      <c r="S163" s="1048"/>
      <c r="T163" s="1048"/>
      <c r="U163" s="1048"/>
      <c r="V163" s="1048"/>
      <c r="W163" s="1048"/>
      <c r="X163" s="1048"/>
      <c r="Y163" s="1048"/>
    </row>
    <row r="164" spans="1:25" x14ac:dyDescent="0.2">
      <c r="A164" s="1047"/>
      <c r="B164" s="1047"/>
      <c r="C164" s="1047"/>
      <c r="D164" s="1047"/>
      <c r="E164" s="1047"/>
      <c r="P164" s="990"/>
      <c r="R164" s="1048"/>
      <c r="S164" s="1048"/>
      <c r="T164" s="1048"/>
      <c r="U164" s="1048"/>
      <c r="V164" s="1048"/>
      <c r="W164" s="1048"/>
      <c r="X164" s="1048"/>
      <c r="Y164" s="1048"/>
    </row>
    <row r="165" spans="1:25" x14ac:dyDescent="0.2">
      <c r="A165" s="1047"/>
      <c r="B165" s="1047"/>
      <c r="C165" s="1047"/>
      <c r="D165" s="1047"/>
      <c r="E165" s="1047"/>
      <c r="P165" s="990"/>
      <c r="R165" s="1048"/>
      <c r="S165" s="1048"/>
      <c r="T165" s="1048"/>
      <c r="U165" s="1048"/>
      <c r="V165" s="1048"/>
      <c r="W165" s="1048"/>
      <c r="X165" s="1048"/>
      <c r="Y165" s="1048"/>
    </row>
    <row r="166" spans="1:25" x14ac:dyDescent="0.2">
      <c r="A166" s="1047"/>
      <c r="B166" s="1047"/>
      <c r="C166" s="1047"/>
      <c r="D166" s="1047"/>
      <c r="E166" s="1047"/>
      <c r="P166" s="990"/>
      <c r="R166" s="1048"/>
      <c r="S166" s="1048"/>
      <c r="T166" s="1048"/>
      <c r="U166" s="1048"/>
      <c r="V166" s="1048"/>
      <c r="W166" s="1048"/>
      <c r="X166" s="1048"/>
      <c r="Y166" s="1048"/>
    </row>
    <row r="167" spans="1:25" x14ac:dyDescent="0.2">
      <c r="A167" s="1047"/>
      <c r="B167" s="1047"/>
      <c r="C167" s="1047"/>
      <c r="D167" s="1047"/>
      <c r="E167" s="1047"/>
      <c r="P167" s="990"/>
      <c r="R167" s="1048"/>
      <c r="S167" s="1048"/>
      <c r="T167" s="1048"/>
      <c r="U167" s="1048"/>
      <c r="V167" s="1048"/>
      <c r="W167" s="1048"/>
      <c r="X167" s="1048"/>
      <c r="Y167" s="1048"/>
    </row>
    <row r="168" spans="1:25" x14ac:dyDescent="0.2">
      <c r="A168" s="1047"/>
      <c r="B168" s="1047"/>
      <c r="C168" s="1047"/>
      <c r="D168" s="1047"/>
      <c r="E168" s="1047"/>
      <c r="P168" s="990"/>
      <c r="R168" s="1048"/>
      <c r="S168" s="1048"/>
      <c r="T168" s="1048"/>
      <c r="U168" s="1048"/>
      <c r="V168" s="1048"/>
      <c r="W168" s="1048"/>
      <c r="X168" s="1048"/>
      <c r="Y168" s="1048"/>
    </row>
    <row r="169" spans="1:25" x14ac:dyDescent="0.2">
      <c r="A169" s="1047"/>
      <c r="B169" s="1047"/>
      <c r="C169" s="1047"/>
      <c r="D169" s="1047"/>
      <c r="E169" s="1047"/>
      <c r="P169" s="990"/>
      <c r="R169" s="1048"/>
      <c r="S169" s="1048"/>
      <c r="T169" s="1048"/>
      <c r="U169" s="1048"/>
      <c r="V169" s="1048"/>
      <c r="W169" s="1048"/>
      <c r="X169" s="1048"/>
      <c r="Y169" s="1048"/>
    </row>
    <row r="170" spans="1:25" x14ac:dyDescent="0.2">
      <c r="A170" s="1047"/>
      <c r="B170" s="1047"/>
      <c r="C170" s="1047"/>
      <c r="D170" s="1047"/>
      <c r="E170" s="1047"/>
      <c r="P170" s="990"/>
      <c r="R170" s="1048"/>
      <c r="S170" s="1048"/>
      <c r="T170" s="1048"/>
      <c r="U170" s="1048"/>
      <c r="V170" s="1048"/>
      <c r="W170" s="1048"/>
      <c r="X170" s="1048"/>
      <c r="Y170" s="1048"/>
    </row>
    <row r="171" spans="1:25" x14ac:dyDescent="0.2">
      <c r="A171" s="1047"/>
      <c r="B171" s="1047"/>
      <c r="C171" s="1047"/>
      <c r="D171" s="1047"/>
      <c r="E171" s="1047"/>
      <c r="P171" s="990"/>
      <c r="R171" s="1048"/>
      <c r="S171" s="1048"/>
      <c r="T171" s="1048"/>
      <c r="U171" s="1048"/>
      <c r="V171" s="1048"/>
      <c r="W171" s="1048"/>
      <c r="X171" s="1048"/>
      <c r="Y171" s="1048"/>
    </row>
    <row r="172" spans="1:25" x14ac:dyDescent="0.2">
      <c r="A172" s="1047"/>
      <c r="B172" s="1047"/>
      <c r="C172" s="1047"/>
      <c r="D172" s="1047"/>
      <c r="E172" s="1047"/>
      <c r="P172" s="990"/>
      <c r="R172" s="1048"/>
      <c r="S172" s="1048"/>
      <c r="T172" s="1048"/>
      <c r="U172" s="1048"/>
      <c r="V172" s="1048"/>
      <c r="W172" s="1048"/>
      <c r="X172" s="1048"/>
      <c r="Y172" s="1048"/>
    </row>
    <row r="173" spans="1:25" x14ac:dyDescent="0.2">
      <c r="A173" s="1047"/>
      <c r="B173" s="1047"/>
      <c r="C173" s="1047"/>
      <c r="D173" s="1047"/>
      <c r="E173" s="1047"/>
      <c r="P173" s="990"/>
      <c r="R173" s="1048"/>
      <c r="S173" s="1048"/>
      <c r="T173" s="1048"/>
      <c r="U173" s="1048"/>
      <c r="V173" s="1048"/>
      <c r="W173" s="1048"/>
      <c r="X173" s="1048"/>
      <c r="Y173" s="1048"/>
    </row>
    <row r="174" spans="1:25" x14ac:dyDescent="0.2">
      <c r="A174" s="1047"/>
      <c r="B174" s="1047"/>
      <c r="C174" s="1047"/>
      <c r="D174" s="1047"/>
      <c r="E174" s="1047"/>
      <c r="P174" s="990"/>
      <c r="R174" s="1048"/>
      <c r="S174" s="1048"/>
      <c r="T174" s="1048"/>
      <c r="U174" s="1048"/>
      <c r="V174" s="1048"/>
      <c r="W174" s="1048"/>
      <c r="X174" s="1048"/>
      <c r="Y174" s="1048"/>
    </row>
    <row r="175" spans="1:25" x14ac:dyDescent="0.2">
      <c r="A175" s="1047"/>
      <c r="B175" s="1047"/>
      <c r="C175" s="1047"/>
      <c r="D175" s="1047"/>
      <c r="E175" s="1047"/>
      <c r="P175" s="990"/>
      <c r="R175" s="1048"/>
      <c r="S175" s="1048"/>
      <c r="T175" s="1048"/>
      <c r="U175" s="1048"/>
      <c r="V175" s="1048"/>
      <c r="W175" s="1048"/>
      <c r="X175" s="1048"/>
      <c r="Y175" s="1048"/>
    </row>
    <row r="176" spans="1:25" x14ac:dyDescent="0.2">
      <c r="A176" s="1047"/>
      <c r="B176" s="1047"/>
      <c r="C176" s="1047"/>
      <c r="D176" s="1047"/>
      <c r="E176" s="1047"/>
      <c r="P176" s="990"/>
      <c r="R176" s="1048"/>
      <c r="S176" s="1048"/>
      <c r="T176" s="1048"/>
      <c r="U176" s="1048"/>
      <c r="V176" s="1048"/>
      <c r="W176" s="1048"/>
      <c r="X176" s="1048"/>
      <c r="Y176" s="1048"/>
    </row>
    <row r="177" spans="1:25" x14ac:dyDescent="0.2">
      <c r="A177" s="1047"/>
      <c r="B177" s="1047"/>
      <c r="C177" s="1047"/>
      <c r="D177" s="1047"/>
      <c r="E177" s="1047"/>
      <c r="P177" s="990"/>
      <c r="R177" s="1048"/>
      <c r="S177" s="1048"/>
      <c r="T177" s="1048"/>
      <c r="U177" s="1048"/>
      <c r="V177" s="1048"/>
      <c r="W177" s="1048"/>
      <c r="X177" s="1048"/>
      <c r="Y177" s="1048"/>
    </row>
    <row r="178" spans="1:25" x14ac:dyDescent="0.2">
      <c r="A178" s="1047"/>
      <c r="B178" s="1047"/>
      <c r="C178" s="1047"/>
      <c r="D178" s="1047"/>
      <c r="E178" s="1047"/>
      <c r="P178" s="990"/>
      <c r="R178" s="1048"/>
      <c r="S178" s="1048"/>
      <c r="T178" s="1048"/>
      <c r="U178" s="1048"/>
      <c r="V178" s="1048"/>
      <c r="W178" s="1048"/>
      <c r="X178" s="1048"/>
      <c r="Y178" s="1048"/>
    </row>
    <row r="179" spans="1:25" x14ac:dyDescent="0.2">
      <c r="A179" s="1047"/>
      <c r="B179" s="1047"/>
      <c r="C179" s="1047"/>
      <c r="D179" s="1047"/>
      <c r="E179" s="1047"/>
      <c r="P179" s="990"/>
      <c r="R179" s="1048"/>
      <c r="S179" s="1048"/>
      <c r="T179" s="1048"/>
      <c r="U179" s="1048"/>
      <c r="V179" s="1048"/>
      <c r="W179" s="1048"/>
      <c r="X179" s="1048"/>
      <c r="Y179" s="1048"/>
    </row>
    <row r="180" spans="1:25" x14ac:dyDescent="0.2">
      <c r="A180" s="1047"/>
      <c r="B180" s="1047"/>
      <c r="C180" s="1047"/>
      <c r="D180" s="1047"/>
      <c r="E180" s="1047"/>
      <c r="P180" s="990"/>
      <c r="R180" s="1048"/>
      <c r="S180" s="1048"/>
      <c r="T180" s="1048"/>
      <c r="U180" s="1048"/>
      <c r="V180" s="1048"/>
      <c r="W180" s="1048"/>
      <c r="X180" s="1048"/>
      <c r="Y180" s="1048"/>
    </row>
    <row r="181" spans="1:25" x14ac:dyDescent="0.2">
      <c r="A181" s="1047"/>
      <c r="B181" s="1047"/>
      <c r="C181" s="1047"/>
      <c r="D181" s="1047"/>
      <c r="E181" s="1047"/>
      <c r="P181" s="990"/>
      <c r="R181" s="1048"/>
      <c r="S181" s="1048"/>
      <c r="T181" s="1048"/>
      <c r="U181" s="1048"/>
      <c r="V181" s="1048"/>
      <c r="W181" s="1048"/>
      <c r="X181" s="1048"/>
      <c r="Y181" s="1048"/>
    </row>
    <row r="182" spans="1:25" x14ac:dyDescent="0.2">
      <c r="A182" s="1047"/>
      <c r="B182" s="1047"/>
      <c r="C182" s="1047"/>
      <c r="D182" s="1047"/>
      <c r="E182" s="1047"/>
      <c r="P182" s="990"/>
      <c r="R182" s="1048"/>
      <c r="S182" s="1048"/>
      <c r="T182" s="1048"/>
      <c r="U182" s="1048"/>
      <c r="V182" s="1048"/>
      <c r="W182" s="1048"/>
      <c r="X182" s="1048"/>
      <c r="Y182" s="1048"/>
    </row>
    <row r="183" spans="1:25" x14ac:dyDescent="0.2">
      <c r="A183" s="1047"/>
      <c r="B183" s="1047"/>
      <c r="C183" s="1047"/>
      <c r="D183" s="1047"/>
      <c r="E183" s="1047"/>
      <c r="P183" s="990"/>
      <c r="R183" s="1048"/>
      <c r="S183" s="1048"/>
      <c r="T183" s="1048"/>
      <c r="U183" s="1048"/>
      <c r="V183" s="1048"/>
      <c r="W183" s="1048"/>
      <c r="X183" s="1048"/>
      <c r="Y183" s="1048"/>
    </row>
    <row r="184" spans="1:25" x14ac:dyDescent="0.2">
      <c r="A184" s="1047"/>
      <c r="B184" s="1047"/>
      <c r="C184" s="1047"/>
      <c r="D184" s="1047"/>
      <c r="E184" s="1047"/>
      <c r="P184" s="990"/>
      <c r="R184" s="1048"/>
      <c r="S184" s="1048"/>
      <c r="T184" s="1048"/>
      <c r="U184" s="1048"/>
      <c r="V184" s="1048"/>
      <c r="W184" s="1048"/>
      <c r="X184" s="1048"/>
      <c r="Y184" s="1048"/>
    </row>
    <row r="185" spans="1:25" x14ac:dyDescent="0.2">
      <c r="A185" s="1047"/>
      <c r="B185" s="1047"/>
      <c r="C185" s="1047"/>
      <c r="D185" s="1047"/>
      <c r="E185" s="1047"/>
      <c r="P185" s="990"/>
      <c r="R185" s="1048"/>
      <c r="S185" s="1048"/>
      <c r="T185" s="1048"/>
      <c r="U185" s="1048"/>
      <c r="V185" s="1048"/>
      <c r="W185" s="1048"/>
      <c r="X185" s="1048"/>
      <c r="Y185" s="1048"/>
    </row>
    <row r="186" spans="1:25" x14ac:dyDescent="0.2">
      <c r="A186" s="1047"/>
      <c r="B186" s="1047"/>
      <c r="C186" s="1047"/>
      <c r="D186" s="1047"/>
      <c r="E186" s="1047"/>
      <c r="P186" s="990"/>
      <c r="R186" s="1048"/>
      <c r="S186" s="1048"/>
      <c r="T186" s="1048"/>
      <c r="U186" s="1048"/>
      <c r="V186" s="1048"/>
      <c r="W186" s="1048"/>
      <c r="X186" s="1048"/>
      <c r="Y186" s="1048"/>
    </row>
    <row r="187" spans="1:25" x14ac:dyDescent="0.2">
      <c r="A187" s="1047"/>
      <c r="B187" s="1047"/>
      <c r="C187" s="1047"/>
      <c r="D187" s="1047"/>
      <c r="E187" s="1047"/>
      <c r="P187" s="990"/>
      <c r="R187" s="1048"/>
      <c r="S187" s="1048"/>
      <c r="T187" s="1048"/>
      <c r="U187" s="1048"/>
      <c r="V187" s="1048"/>
      <c r="W187" s="1048"/>
      <c r="X187" s="1048"/>
      <c r="Y187" s="1048"/>
    </row>
    <row r="188" spans="1:25" x14ac:dyDescent="0.2">
      <c r="A188" s="1047"/>
      <c r="B188" s="1047"/>
      <c r="C188" s="1047"/>
      <c r="D188" s="1047"/>
      <c r="E188" s="1047"/>
      <c r="P188" s="990"/>
      <c r="R188" s="1048"/>
      <c r="S188" s="1048"/>
      <c r="T188" s="1048"/>
      <c r="U188" s="1048"/>
      <c r="V188" s="1048"/>
      <c r="W188" s="1048"/>
      <c r="X188" s="1048"/>
      <c r="Y188" s="1048"/>
    </row>
    <row r="189" spans="1:25" x14ac:dyDescent="0.2">
      <c r="A189" s="1047"/>
      <c r="B189" s="1047"/>
      <c r="C189" s="1047"/>
      <c r="D189" s="1047"/>
      <c r="E189" s="1047"/>
      <c r="P189" s="990"/>
      <c r="R189" s="1048"/>
      <c r="S189" s="1048"/>
      <c r="T189" s="1048"/>
      <c r="U189" s="1048"/>
      <c r="V189" s="1048"/>
      <c r="W189" s="1048"/>
      <c r="X189" s="1048"/>
      <c r="Y189" s="1048"/>
    </row>
    <row r="190" spans="1:25" x14ac:dyDescent="0.2">
      <c r="A190" s="1047"/>
      <c r="B190" s="1047"/>
      <c r="C190" s="1047"/>
      <c r="D190" s="1047"/>
      <c r="E190" s="1047"/>
      <c r="P190" s="990"/>
      <c r="R190" s="1048"/>
      <c r="S190" s="1048"/>
      <c r="T190" s="1048"/>
      <c r="U190" s="1048"/>
      <c r="V190" s="1048"/>
      <c r="W190" s="1048"/>
      <c r="X190" s="1048"/>
      <c r="Y190" s="1048"/>
    </row>
    <row r="191" spans="1:25" x14ac:dyDescent="0.2">
      <c r="A191" s="1047"/>
      <c r="B191" s="1047"/>
      <c r="C191" s="1047"/>
      <c r="D191" s="1047"/>
      <c r="E191" s="1047"/>
      <c r="P191" s="990"/>
      <c r="R191" s="1048"/>
      <c r="S191" s="1048"/>
      <c r="T191" s="1048"/>
      <c r="U191" s="1048"/>
      <c r="V191" s="1048"/>
      <c r="W191" s="1048"/>
      <c r="X191" s="1048"/>
      <c r="Y191" s="1048"/>
    </row>
    <row r="192" spans="1:25" x14ac:dyDescent="0.2">
      <c r="A192" s="1047"/>
      <c r="B192" s="1047"/>
      <c r="C192" s="1047"/>
      <c r="D192" s="1047"/>
      <c r="E192" s="1047"/>
      <c r="P192" s="990"/>
      <c r="R192" s="1048"/>
      <c r="S192" s="1048"/>
      <c r="T192" s="1048"/>
      <c r="U192" s="1048"/>
      <c r="V192" s="1048"/>
      <c r="W192" s="1048"/>
      <c r="X192" s="1048"/>
      <c r="Y192" s="1048"/>
    </row>
    <row r="193" spans="1:25" x14ac:dyDescent="0.2">
      <c r="A193" s="1047"/>
      <c r="B193" s="1047"/>
      <c r="C193" s="1047"/>
      <c r="D193" s="1047"/>
      <c r="E193" s="1047"/>
      <c r="P193" s="990"/>
      <c r="R193" s="1048"/>
      <c r="S193" s="1048"/>
      <c r="T193" s="1048"/>
      <c r="U193" s="1048"/>
      <c r="V193" s="1048"/>
      <c r="W193" s="1048"/>
      <c r="X193" s="1048"/>
      <c r="Y193" s="1048"/>
    </row>
    <row r="194" spans="1:25" x14ac:dyDescent="0.2">
      <c r="A194" s="1047"/>
      <c r="B194" s="1047"/>
      <c r="C194" s="1047"/>
      <c r="D194" s="1047"/>
      <c r="E194" s="1047"/>
      <c r="P194" s="990"/>
      <c r="R194" s="1048"/>
      <c r="S194" s="1048"/>
      <c r="T194" s="1048"/>
      <c r="U194" s="1048"/>
      <c r="V194" s="1048"/>
      <c r="W194" s="1048"/>
      <c r="X194" s="1048"/>
      <c r="Y194" s="1048"/>
    </row>
    <row r="195" spans="1:25" x14ac:dyDescent="0.2">
      <c r="A195" s="1047"/>
      <c r="B195" s="1047"/>
      <c r="C195" s="1047"/>
      <c r="D195" s="1047"/>
      <c r="E195" s="1047"/>
      <c r="P195" s="990"/>
      <c r="R195" s="1048"/>
      <c r="S195" s="1048"/>
      <c r="T195" s="1048"/>
      <c r="U195" s="1048"/>
      <c r="V195" s="1048"/>
      <c r="W195" s="1048"/>
      <c r="X195" s="1048"/>
      <c r="Y195" s="1048"/>
    </row>
    <row r="196" spans="1:25" x14ac:dyDescent="0.2">
      <c r="A196" s="1047"/>
      <c r="B196" s="1047"/>
      <c r="C196" s="1047"/>
      <c r="D196" s="1047"/>
      <c r="E196" s="1047"/>
      <c r="P196" s="990"/>
      <c r="R196" s="1048"/>
      <c r="S196" s="1048"/>
      <c r="T196" s="1048"/>
      <c r="U196" s="1048"/>
      <c r="V196" s="1048"/>
      <c r="W196" s="1048"/>
      <c r="X196" s="1048"/>
      <c r="Y196" s="1048"/>
    </row>
    <row r="197" spans="1:25" x14ac:dyDescent="0.2">
      <c r="A197" s="1047"/>
      <c r="B197" s="1047"/>
      <c r="C197" s="1047"/>
      <c r="D197" s="1047"/>
      <c r="E197" s="1047"/>
      <c r="P197" s="990"/>
      <c r="R197" s="1048"/>
      <c r="S197" s="1048"/>
      <c r="T197" s="1048"/>
      <c r="U197" s="1048"/>
      <c r="V197" s="1048"/>
      <c r="W197" s="1048"/>
      <c r="X197" s="1048"/>
      <c r="Y197" s="1048"/>
    </row>
    <row r="198" spans="1:25" x14ac:dyDescent="0.2">
      <c r="A198" s="1047"/>
      <c r="B198" s="1047"/>
      <c r="C198" s="1047"/>
      <c r="D198" s="1047"/>
      <c r="E198" s="1047"/>
      <c r="P198" s="990"/>
      <c r="R198" s="1048"/>
      <c r="S198" s="1048"/>
      <c r="T198" s="1048"/>
      <c r="U198" s="1048"/>
      <c r="V198" s="1048"/>
      <c r="W198" s="1048"/>
      <c r="X198" s="1048"/>
      <c r="Y198" s="1048"/>
    </row>
    <row r="199" spans="1:25" x14ac:dyDescent="0.2">
      <c r="A199" s="1047"/>
      <c r="B199" s="1047"/>
      <c r="C199" s="1047"/>
      <c r="D199" s="1047"/>
      <c r="E199" s="1047"/>
      <c r="P199" s="990"/>
      <c r="R199" s="1048"/>
      <c r="S199" s="1048"/>
      <c r="T199" s="1048"/>
      <c r="U199" s="1048"/>
      <c r="V199" s="1048"/>
      <c r="W199" s="1048"/>
      <c r="X199" s="1048"/>
      <c r="Y199" s="1048"/>
    </row>
    <row r="200" spans="1:25" x14ac:dyDescent="0.2">
      <c r="A200" s="1047"/>
      <c r="B200" s="1047"/>
      <c r="C200" s="1047"/>
      <c r="D200" s="1047"/>
      <c r="E200" s="1047"/>
      <c r="P200" s="990"/>
      <c r="R200" s="1048"/>
      <c r="S200" s="1048"/>
      <c r="T200" s="1048"/>
      <c r="U200" s="1048"/>
      <c r="V200" s="1048"/>
      <c r="W200" s="1048"/>
      <c r="X200" s="1048"/>
      <c r="Y200" s="1048"/>
    </row>
    <row r="201" spans="1:25" x14ac:dyDescent="0.2">
      <c r="A201" s="1047"/>
      <c r="B201" s="1047"/>
      <c r="C201" s="1047"/>
      <c r="D201" s="1047"/>
      <c r="E201" s="1047"/>
      <c r="P201" s="990"/>
      <c r="R201" s="1048"/>
      <c r="S201" s="1048"/>
      <c r="T201" s="1048"/>
      <c r="U201" s="1048"/>
      <c r="V201" s="1048"/>
      <c r="W201" s="1048"/>
      <c r="X201" s="1048"/>
      <c r="Y201" s="1048"/>
    </row>
    <row r="202" spans="1:25" x14ac:dyDescent="0.2">
      <c r="A202" s="1047"/>
      <c r="B202" s="1047"/>
      <c r="C202" s="1047"/>
      <c r="D202" s="1047"/>
      <c r="E202" s="1047"/>
      <c r="P202" s="990"/>
      <c r="R202" s="1048"/>
      <c r="S202" s="1048"/>
      <c r="T202" s="1048"/>
      <c r="U202" s="1048"/>
      <c r="V202" s="1048"/>
      <c r="W202" s="1048"/>
      <c r="X202" s="1048"/>
      <c r="Y202" s="1048"/>
    </row>
    <row r="203" spans="1:25" x14ac:dyDescent="0.2">
      <c r="A203" s="1047"/>
      <c r="B203" s="1047"/>
      <c r="C203" s="1047"/>
      <c r="D203" s="1047"/>
      <c r="E203" s="1047"/>
      <c r="P203" s="990"/>
      <c r="R203" s="1048"/>
      <c r="S203" s="1048"/>
      <c r="T203" s="1048"/>
      <c r="U203" s="1048"/>
      <c r="V203" s="1048"/>
      <c r="W203" s="1048"/>
      <c r="X203" s="1048"/>
      <c r="Y203" s="1048"/>
    </row>
    <row r="204" spans="1:25" x14ac:dyDescent="0.2">
      <c r="A204" s="1047"/>
      <c r="B204" s="1047"/>
      <c r="C204" s="1047"/>
      <c r="D204" s="1047"/>
      <c r="E204" s="1047"/>
      <c r="P204" s="990"/>
      <c r="R204" s="1048"/>
      <c r="S204" s="1048"/>
      <c r="T204" s="1048"/>
      <c r="U204" s="1048"/>
      <c r="V204" s="1048"/>
      <c r="W204" s="1048"/>
      <c r="X204" s="1048"/>
      <c r="Y204" s="1048"/>
    </row>
    <row r="205" spans="1:25" x14ac:dyDescent="0.2">
      <c r="A205" s="1047"/>
      <c r="B205" s="1047"/>
      <c r="C205" s="1047"/>
      <c r="D205" s="1047"/>
      <c r="E205" s="1047"/>
      <c r="P205" s="990"/>
      <c r="R205" s="1048"/>
      <c r="S205" s="1048"/>
      <c r="T205" s="1048"/>
      <c r="U205" s="1048"/>
      <c r="V205" s="1048"/>
      <c r="W205" s="1048"/>
      <c r="X205" s="1048"/>
      <c r="Y205" s="1048"/>
    </row>
    <row r="206" spans="1:25" x14ac:dyDescent="0.2">
      <c r="A206" s="1047"/>
      <c r="B206" s="1047"/>
      <c r="C206" s="1047"/>
      <c r="D206" s="1047"/>
      <c r="E206" s="1047"/>
      <c r="P206" s="990"/>
      <c r="R206" s="1048"/>
      <c r="S206" s="1048"/>
      <c r="T206" s="1048"/>
      <c r="U206" s="1048"/>
      <c r="V206" s="1048"/>
      <c r="W206" s="1048"/>
      <c r="X206" s="1048"/>
      <c r="Y206" s="1048"/>
    </row>
    <row r="207" spans="1:25" x14ac:dyDescent="0.2">
      <c r="A207" s="1047"/>
      <c r="B207" s="1047"/>
      <c r="C207" s="1047"/>
      <c r="D207" s="1047"/>
      <c r="E207" s="1047"/>
      <c r="P207" s="990"/>
      <c r="R207" s="1048"/>
      <c r="S207" s="1048"/>
      <c r="T207" s="1048"/>
      <c r="U207" s="1048"/>
      <c r="V207" s="1048"/>
      <c r="W207" s="1048"/>
      <c r="X207" s="1048"/>
      <c r="Y207" s="1048"/>
    </row>
    <row r="208" spans="1:25" x14ac:dyDescent="0.2">
      <c r="A208" s="1047"/>
      <c r="B208" s="1047"/>
      <c r="C208" s="1047"/>
      <c r="D208" s="1047"/>
      <c r="E208" s="1047"/>
      <c r="P208" s="990"/>
      <c r="R208" s="1048"/>
      <c r="S208" s="1048"/>
      <c r="T208" s="1048"/>
      <c r="U208" s="1048"/>
      <c r="V208" s="1048"/>
      <c r="W208" s="1048"/>
      <c r="X208" s="1048"/>
      <c r="Y208" s="1048"/>
    </row>
    <row r="209" spans="1:25" x14ac:dyDescent="0.2">
      <c r="A209" s="1047"/>
      <c r="B209" s="1047"/>
      <c r="C209" s="1047"/>
      <c r="D209" s="1047"/>
      <c r="E209" s="1047"/>
      <c r="P209" s="990"/>
      <c r="R209" s="1048"/>
      <c r="S209" s="1048"/>
      <c r="T209" s="1048"/>
      <c r="U209" s="1048"/>
      <c r="V209" s="1048"/>
      <c r="W209" s="1048"/>
      <c r="X209" s="1048"/>
      <c r="Y209" s="1048"/>
    </row>
    <row r="210" spans="1:25" x14ac:dyDescent="0.2">
      <c r="A210" s="1047"/>
      <c r="B210" s="1047"/>
      <c r="C210" s="1047"/>
      <c r="D210" s="1047"/>
      <c r="E210" s="1047"/>
      <c r="P210" s="990"/>
      <c r="R210" s="1048"/>
      <c r="S210" s="1048"/>
      <c r="T210" s="1048"/>
      <c r="U210" s="1048"/>
      <c r="V210" s="1048"/>
      <c r="W210" s="1048"/>
      <c r="X210" s="1048"/>
      <c r="Y210" s="1048"/>
    </row>
    <row r="211" spans="1:25" x14ac:dyDescent="0.2">
      <c r="A211" s="1047"/>
      <c r="B211" s="1047"/>
      <c r="C211" s="1047"/>
      <c r="D211" s="1047"/>
      <c r="E211" s="1047"/>
      <c r="P211" s="990"/>
      <c r="R211" s="1048"/>
      <c r="S211" s="1048"/>
      <c r="T211" s="1048"/>
      <c r="U211" s="1048"/>
      <c r="V211" s="1048"/>
      <c r="W211" s="1048"/>
      <c r="X211" s="1048"/>
      <c r="Y211" s="1048"/>
    </row>
    <row r="212" spans="1:25" x14ac:dyDescent="0.2">
      <c r="A212" s="1047"/>
      <c r="B212" s="1047"/>
      <c r="C212" s="1047"/>
      <c r="D212" s="1047"/>
      <c r="E212" s="1047"/>
      <c r="P212" s="990"/>
      <c r="R212" s="1048"/>
      <c r="S212" s="1048"/>
      <c r="T212" s="1048"/>
      <c r="U212" s="1048"/>
      <c r="V212" s="1048"/>
      <c r="W212" s="1048"/>
      <c r="X212" s="1048"/>
      <c r="Y212" s="1048"/>
    </row>
    <row r="213" spans="1:25" x14ac:dyDescent="0.2">
      <c r="A213" s="1047"/>
      <c r="B213" s="1047"/>
      <c r="C213" s="1047"/>
      <c r="D213" s="1047"/>
      <c r="E213" s="1047"/>
      <c r="P213" s="990"/>
      <c r="R213" s="1048"/>
      <c r="S213" s="1048"/>
      <c r="T213" s="1048"/>
      <c r="U213" s="1048"/>
      <c r="V213" s="1048"/>
      <c r="W213" s="1048"/>
      <c r="X213" s="1048"/>
      <c r="Y213" s="1048"/>
    </row>
    <row r="214" spans="1:25" x14ac:dyDescent="0.2">
      <c r="A214" s="1047"/>
      <c r="B214" s="1047"/>
      <c r="C214" s="1047"/>
      <c r="D214" s="1047"/>
      <c r="E214" s="1047"/>
      <c r="P214" s="990"/>
      <c r="R214" s="1048"/>
      <c r="S214" s="1048"/>
      <c r="T214" s="1048"/>
      <c r="U214" s="1048"/>
      <c r="V214" s="1048"/>
      <c r="W214" s="1048"/>
      <c r="X214" s="1048"/>
      <c r="Y214" s="1048"/>
    </row>
    <row r="215" spans="1:25" x14ac:dyDescent="0.2">
      <c r="A215" s="1047"/>
      <c r="B215" s="1047"/>
      <c r="C215" s="1047"/>
      <c r="D215" s="1047"/>
      <c r="E215" s="1047"/>
      <c r="P215" s="990"/>
      <c r="R215" s="1048"/>
      <c r="S215" s="1048"/>
      <c r="T215" s="1048"/>
      <c r="U215" s="1048"/>
      <c r="V215" s="1048"/>
      <c r="W215" s="1048"/>
      <c r="X215" s="1048"/>
      <c r="Y215" s="1048"/>
    </row>
    <row r="216" spans="1:25" x14ac:dyDescent="0.2">
      <c r="A216" s="1047"/>
      <c r="B216" s="1047"/>
      <c r="C216" s="1047"/>
      <c r="D216" s="1047"/>
      <c r="E216" s="1047"/>
      <c r="P216" s="990"/>
      <c r="R216" s="1048"/>
      <c r="S216" s="1048"/>
      <c r="T216" s="1048"/>
      <c r="U216" s="1048"/>
      <c r="V216" s="1048"/>
      <c r="W216" s="1048"/>
      <c r="X216" s="1048"/>
      <c r="Y216" s="1048"/>
    </row>
    <row r="217" spans="1:25" x14ac:dyDescent="0.2">
      <c r="A217" s="1047"/>
      <c r="B217" s="1047"/>
      <c r="C217" s="1047"/>
      <c r="D217" s="1047"/>
      <c r="E217" s="1047"/>
      <c r="P217" s="990"/>
      <c r="R217" s="1048"/>
      <c r="S217" s="1048"/>
      <c r="T217" s="1048"/>
      <c r="U217" s="1048"/>
      <c r="V217" s="1048"/>
      <c r="W217" s="1048"/>
      <c r="X217" s="1048"/>
      <c r="Y217" s="1048"/>
    </row>
    <row r="218" spans="1:25" x14ac:dyDescent="0.2">
      <c r="A218" s="1047"/>
      <c r="B218" s="1047"/>
      <c r="C218" s="1047"/>
      <c r="D218" s="1047"/>
      <c r="E218" s="1047"/>
      <c r="P218" s="990"/>
      <c r="R218" s="1048"/>
      <c r="S218" s="1048"/>
      <c r="T218" s="1048"/>
      <c r="U218" s="1048"/>
      <c r="V218" s="1048"/>
      <c r="W218" s="1048"/>
      <c r="X218" s="1048"/>
      <c r="Y218" s="1048"/>
    </row>
    <row r="219" spans="1:25" x14ac:dyDescent="0.2">
      <c r="A219" s="1047"/>
      <c r="B219" s="1047"/>
      <c r="C219" s="1047"/>
      <c r="D219" s="1047"/>
      <c r="E219" s="1047"/>
      <c r="P219" s="990"/>
      <c r="R219" s="1048"/>
      <c r="S219" s="1048"/>
      <c r="T219" s="1048"/>
      <c r="U219" s="1048"/>
      <c r="V219" s="1048"/>
      <c r="W219" s="1048"/>
      <c r="X219" s="1048"/>
      <c r="Y219" s="1048"/>
    </row>
    <row r="220" spans="1:25" x14ac:dyDescent="0.2">
      <c r="A220" s="1047"/>
      <c r="B220" s="1047"/>
      <c r="C220" s="1047"/>
      <c r="D220" s="1047"/>
      <c r="E220" s="1047"/>
      <c r="P220" s="990"/>
      <c r="R220" s="1048"/>
      <c r="S220" s="1048"/>
      <c r="T220" s="1048"/>
      <c r="U220" s="1048"/>
      <c r="V220" s="1048"/>
      <c r="W220" s="1048"/>
      <c r="X220" s="1048"/>
      <c r="Y220" s="1048"/>
    </row>
    <row r="221" spans="1:25" x14ac:dyDescent="0.2">
      <c r="A221" s="1047"/>
      <c r="B221" s="1047"/>
      <c r="C221" s="1047"/>
      <c r="D221" s="1047"/>
      <c r="E221" s="1047"/>
      <c r="P221" s="990"/>
      <c r="R221" s="1048"/>
      <c r="S221" s="1048"/>
      <c r="T221" s="1048"/>
      <c r="U221" s="1048"/>
      <c r="V221" s="1048"/>
      <c r="W221" s="1048"/>
      <c r="X221" s="1048"/>
      <c r="Y221" s="1048"/>
    </row>
    <row r="222" spans="1:25" x14ac:dyDescent="0.2">
      <c r="A222" s="1047"/>
      <c r="B222" s="1047"/>
      <c r="C222" s="1047"/>
      <c r="D222" s="1047"/>
      <c r="E222" s="1047"/>
      <c r="P222" s="990"/>
      <c r="R222" s="1048"/>
      <c r="S222" s="1048"/>
      <c r="T222" s="1048"/>
      <c r="U222" s="1048"/>
      <c r="V222" s="1048"/>
      <c r="W222" s="1048"/>
      <c r="X222" s="1048"/>
      <c r="Y222" s="1048"/>
    </row>
    <row r="223" spans="1:25" x14ac:dyDescent="0.2">
      <c r="A223" s="1047"/>
      <c r="B223" s="1047"/>
      <c r="C223" s="1047"/>
      <c r="D223" s="1047"/>
      <c r="E223" s="1047"/>
      <c r="P223" s="990"/>
      <c r="R223" s="1048"/>
      <c r="S223" s="1048"/>
      <c r="T223" s="1048"/>
      <c r="U223" s="1048"/>
      <c r="V223" s="1048"/>
      <c r="W223" s="1048"/>
      <c r="X223" s="1048"/>
      <c r="Y223" s="1048"/>
    </row>
    <row r="224" spans="1:25" x14ac:dyDescent="0.2">
      <c r="A224" s="1047"/>
      <c r="B224" s="1047"/>
      <c r="C224" s="1047"/>
      <c r="D224" s="1047"/>
      <c r="E224" s="1047"/>
      <c r="P224" s="990"/>
      <c r="R224" s="1048"/>
      <c r="S224" s="1048"/>
      <c r="T224" s="1048"/>
      <c r="U224" s="1048"/>
      <c r="V224" s="1048"/>
      <c r="W224" s="1048"/>
      <c r="X224" s="1048"/>
      <c r="Y224" s="1048"/>
    </row>
    <row r="225" spans="1:25" x14ac:dyDescent="0.2">
      <c r="A225" s="1047"/>
      <c r="B225" s="1047"/>
      <c r="C225" s="1047"/>
      <c r="D225" s="1047"/>
      <c r="E225" s="1047"/>
      <c r="P225" s="990"/>
      <c r="R225" s="1048"/>
      <c r="S225" s="1048"/>
      <c r="T225" s="1048"/>
      <c r="U225" s="1048"/>
      <c r="V225" s="1048"/>
      <c r="W225" s="1048"/>
      <c r="X225" s="1048"/>
      <c r="Y225" s="1048"/>
    </row>
    <row r="226" spans="1:25" x14ac:dyDescent="0.2">
      <c r="A226" s="1047"/>
      <c r="B226" s="1047"/>
      <c r="C226" s="1047"/>
      <c r="D226" s="1047"/>
      <c r="E226" s="1047"/>
      <c r="P226" s="990"/>
      <c r="R226" s="1048"/>
      <c r="S226" s="1048"/>
      <c r="T226" s="1048"/>
      <c r="U226" s="1048"/>
      <c r="V226" s="1048"/>
      <c r="W226" s="1048"/>
      <c r="X226" s="1048"/>
      <c r="Y226" s="1048"/>
    </row>
    <row r="227" spans="1:25" x14ac:dyDescent="0.2">
      <c r="A227" s="1047"/>
      <c r="B227" s="1047"/>
      <c r="C227" s="1047"/>
      <c r="D227" s="1047"/>
      <c r="E227" s="1047"/>
      <c r="P227" s="990"/>
      <c r="R227" s="1048"/>
      <c r="S227" s="1048"/>
      <c r="T227" s="1048"/>
      <c r="U227" s="1048"/>
      <c r="V227" s="1048"/>
      <c r="W227" s="1048"/>
      <c r="X227" s="1048"/>
      <c r="Y227" s="1048"/>
    </row>
    <row r="228" spans="1:25" x14ac:dyDescent="0.2">
      <c r="A228" s="1047"/>
      <c r="B228" s="1047"/>
      <c r="C228" s="1047"/>
      <c r="D228" s="1047"/>
      <c r="E228" s="1047"/>
      <c r="P228" s="990"/>
      <c r="R228" s="1048"/>
      <c r="S228" s="1048"/>
      <c r="T228" s="1048"/>
      <c r="U228" s="1048"/>
      <c r="V228" s="1048"/>
      <c r="W228" s="1048"/>
      <c r="X228" s="1048"/>
      <c r="Y228" s="1048"/>
    </row>
    <row r="229" spans="1:25" x14ac:dyDescent="0.2">
      <c r="A229" s="1047"/>
      <c r="B229" s="1047"/>
      <c r="C229" s="1047"/>
      <c r="D229" s="1047"/>
      <c r="E229" s="1047"/>
      <c r="P229" s="990"/>
      <c r="R229" s="1048"/>
      <c r="S229" s="1048"/>
      <c r="T229" s="1048"/>
      <c r="U229" s="1048"/>
      <c r="V229" s="1048"/>
      <c r="W229" s="1048"/>
      <c r="X229" s="1048"/>
      <c r="Y229" s="1048"/>
    </row>
    <row r="230" spans="1:25" x14ac:dyDescent="0.2">
      <c r="A230" s="1047"/>
      <c r="B230" s="1047"/>
      <c r="C230" s="1047"/>
      <c r="D230" s="1047"/>
      <c r="E230" s="1047"/>
      <c r="P230" s="990"/>
      <c r="R230" s="1048"/>
      <c r="S230" s="1048"/>
      <c r="T230" s="1048"/>
      <c r="U230" s="1048"/>
      <c r="V230" s="1048"/>
      <c r="W230" s="1048"/>
      <c r="X230" s="1048"/>
      <c r="Y230" s="1048"/>
    </row>
    <row r="231" spans="1:25" x14ac:dyDescent="0.2">
      <c r="A231" s="1047"/>
      <c r="B231" s="1047"/>
      <c r="C231" s="1047"/>
      <c r="D231" s="1047"/>
      <c r="E231" s="1047"/>
      <c r="P231" s="990"/>
      <c r="R231" s="1048"/>
      <c r="S231" s="1048"/>
      <c r="T231" s="1048"/>
      <c r="U231" s="1048"/>
      <c r="V231" s="1048"/>
      <c r="W231" s="1048"/>
      <c r="X231" s="1048"/>
      <c r="Y231" s="1048"/>
    </row>
    <row r="232" spans="1:25" x14ac:dyDescent="0.2">
      <c r="A232" s="1047"/>
      <c r="B232" s="1047"/>
      <c r="C232" s="1047"/>
      <c r="D232" s="1047"/>
      <c r="E232" s="1047"/>
      <c r="P232" s="990"/>
      <c r="R232" s="1048"/>
      <c r="S232" s="1048"/>
      <c r="T232" s="1048"/>
      <c r="U232" s="1048"/>
      <c r="V232" s="1048"/>
      <c r="W232" s="1048"/>
      <c r="X232" s="1048"/>
      <c r="Y232" s="1048"/>
    </row>
    <row r="233" spans="1:25" x14ac:dyDescent="0.2">
      <c r="A233" s="1047"/>
      <c r="B233" s="1047"/>
      <c r="C233" s="1047"/>
      <c r="D233" s="1047"/>
      <c r="E233" s="1047"/>
      <c r="P233" s="990"/>
      <c r="R233" s="1048"/>
      <c r="S233" s="1048"/>
      <c r="T233" s="1048"/>
      <c r="U233" s="1048"/>
      <c r="V233" s="1048"/>
      <c r="W233" s="1048"/>
      <c r="X233" s="1048"/>
      <c r="Y233" s="1048"/>
    </row>
    <row r="234" spans="1:25" x14ac:dyDescent="0.2">
      <c r="A234" s="1047"/>
      <c r="B234" s="1047"/>
      <c r="C234" s="1047"/>
      <c r="D234" s="1047"/>
      <c r="E234" s="1047"/>
      <c r="P234" s="990"/>
      <c r="R234" s="1048"/>
      <c r="S234" s="1048"/>
      <c r="T234" s="1048"/>
      <c r="U234" s="1048"/>
      <c r="V234" s="1048"/>
      <c r="W234" s="1048"/>
      <c r="X234" s="1048"/>
      <c r="Y234" s="1048"/>
    </row>
    <row r="235" spans="1:25" x14ac:dyDescent="0.2">
      <c r="A235" s="1047"/>
      <c r="B235" s="1047"/>
      <c r="C235" s="1047"/>
      <c r="D235" s="1047"/>
      <c r="E235" s="1047"/>
      <c r="P235" s="990"/>
      <c r="R235" s="1048"/>
      <c r="S235" s="1048"/>
      <c r="T235" s="1048"/>
      <c r="U235" s="1048"/>
      <c r="V235" s="1048"/>
      <c r="W235" s="1048"/>
      <c r="X235" s="1048"/>
      <c r="Y235" s="1048"/>
    </row>
    <row r="236" spans="1:25" x14ac:dyDescent="0.2">
      <c r="A236" s="1047"/>
      <c r="B236" s="1047"/>
      <c r="C236" s="1047"/>
      <c r="D236" s="1047"/>
      <c r="E236" s="1047"/>
      <c r="P236" s="990"/>
      <c r="R236" s="1048"/>
      <c r="S236" s="1048"/>
      <c r="T236" s="1048"/>
      <c r="U236" s="1048"/>
      <c r="V236" s="1048"/>
      <c r="W236" s="1048"/>
      <c r="X236" s="1048"/>
      <c r="Y236" s="1048"/>
    </row>
    <row r="237" spans="1:25" x14ac:dyDescent="0.2">
      <c r="A237" s="1047"/>
      <c r="B237" s="1047"/>
      <c r="C237" s="1047"/>
      <c r="D237" s="1047"/>
      <c r="E237" s="1047"/>
      <c r="P237" s="990"/>
      <c r="R237" s="1048"/>
      <c r="S237" s="1048"/>
      <c r="T237" s="1048"/>
      <c r="U237" s="1048"/>
      <c r="V237" s="1048"/>
      <c r="W237" s="1048"/>
      <c r="X237" s="1048"/>
      <c r="Y237" s="1048"/>
    </row>
    <row r="238" spans="1:25" x14ac:dyDescent="0.2">
      <c r="A238" s="1047"/>
      <c r="B238" s="1047"/>
      <c r="C238" s="1047"/>
      <c r="D238" s="1047"/>
      <c r="E238" s="1047"/>
      <c r="P238" s="990"/>
      <c r="R238" s="1048"/>
      <c r="S238" s="1048"/>
      <c r="T238" s="1048"/>
      <c r="U238" s="1048"/>
      <c r="V238" s="1048"/>
      <c r="W238" s="1048"/>
      <c r="X238" s="1048"/>
      <c r="Y238" s="1048"/>
    </row>
    <row r="239" spans="1:25" x14ac:dyDescent="0.2">
      <c r="A239" s="1047"/>
      <c r="B239" s="1047"/>
      <c r="C239" s="1047"/>
      <c r="D239" s="1047"/>
      <c r="E239" s="1047"/>
      <c r="P239" s="990"/>
      <c r="R239" s="1048"/>
      <c r="S239" s="1048"/>
      <c r="T239" s="1048"/>
      <c r="U239" s="1048"/>
      <c r="V239" s="1048"/>
      <c r="W239" s="1048"/>
      <c r="X239" s="1048"/>
      <c r="Y239" s="1048"/>
    </row>
    <row r="240" spans="1:25" x14ac:dyDescent="0.2">
      <c r="A240" s="1047"/>
      <c r="B240" s="1047"/>
      <c r="C240" s="1047"/>
      <c r="D240" s="1047"/>
      <c r="E240" s="1047"/>
      <c r="P240" s="990"/>
      <c r="R240" s="1048"/>
      <c r="S240" s="1048"/>
      <c r="T240" s="1048"/>
      <c r="U240" s="1048"/>
      <c r="V240" s="1048"/>
      <c r="W240" s="1048"/>
      <c r="X240" s="1048"/>
      <c r="Y240" s="1048"/>
    </row>
    <row r="241" spans="1:25" x14ac:dyDescent="0.2">
      <c r="A241" s="1047"/>
      <c r="B241" s="1047"/>
      <c r="C241" s="1047"/>
      <c r="D241" s="1047"/>
      <c r="E241" s="1047"/>
      <c r="P241" s="990"/>
      <c r="R241" s="1048"/>
      <c r="S241" s="1048"/>
      <c r="T241" s="1048"/>
      <c r="U241" s="1048"/>
      <c r="V241" s="1048"/>
      <c r="W241" s="1048"/>
      <c r="X241" s="1048"/>
      <c r="Y241" s="1048"/>
    </row>
    <row r="242" spans="1:25" x14ac:dyDescent="0.2">
      <c r="A242" s="1047"/>
      <c r="B242" s="1047"/>
      <c r="C242" s="1047"/>
      <c r="D242" s="1047"/>
      <c r="E242" s="1047"/>
      <c r="P242" s="990"/>
      <c r="R242" s="1048"/>
      <c r="S242" s="1048"/>
      <c r="T242" s="1048"/>
      <c r="U242" s="1048"/>
      <c r="V242" s="1048"/>
      <c r="W242" s="1048"/>
      <c r="X242" s="1048"/>
      <c r="Y242" s="1048"/>
    </row>
    <row r="243" spans="1:25" x14ac:dyDescent="0.2">
      <c r="A243" s="1047"/>
      <c r="B243" s="1047"/>
      <c r="C243" s="1047"/>
      <c r="D243" s="1047"/>
      <c r="E243" s="1047"/>
      <c r="P243" s="990"/>
      <c r="R243" s="1048"/>
      <c r="S243" s="1048"/>
      <c r="T243" s="1048"/>
      <c r="U243" s="1048"/>
      <c r="V243" s="1048"/>
      <c r="W243" s="1048"/>
      <c r="X243" s="1048"/>
      <c r="Y243" s="1048"/>
    </row>
    <row r="244" spans="1:25" x14ac:dyDescent="0.2">
      <c r="A244" s="1047"/>
      <c r="B244" s="1047"/>
      <c r="C244" s="1047"/>
      <c r="D244" s="1047"/>
      <c r="E244" s="1047"/>
      <c r="P244" s="990"/>
      <c r="R244" s="1048"/>
      <c r="S244" s="1048"/>
      <c r="T244" s="1048"/>
      <c r="U244" s="1048"/>
      <c r="V244" s="1048"/>
      <c r="W244" s="1048"/>
      <c r="X244" s="1048"/>
      <c r="Y244" s="1048"/>
    </row>
    <row r="245" spans="1:25" x14ac:dyDescent="0.2">
      <c r="A245" s="1047"/>
      <c r="B245" s="1047"/>
      <c r="C245" s="1047"/>
      <c r="D245" s="1047"/>
      <c r="E245" s="1047"/>
      <c r="P245" s="990"/>
      <c r="R245" s="1048"/>
      <c r="S245" s="1048"/>
      <c r="T245" s="1048"/>
      <c r="U245" s="1048"/>
      <c r="V245" s="1048"/>
      <c r="W245" s="1048"/>
      <c r="X245" s="1048"/>
      <c r="Y245" s="1048"/>
    </row>
    <row r="246" spans="1:25" x14ac:dyDescent="0.2">
      <c r="A246" s="1047"/>
      <c r="B246" s="1047"/>
      <c r="C246" s="1047"/>
      <c r="D246" s="1047"/>
      <c r="E246" s="1047"/>
      <c r="P246" s="990"/>
      <c r="R246" s="1048"/>
      <c r="S246" s="1048"/>
      <c r="T246" s="1048"/>
      <c r="U246" s="1048"/>
      <c r="V246" s="1048"/>
      <c r="W246" s="1048"/>
      <c r="X246" s="1048"/>
      <c r="Y246" s="1048"/>
    </row>
    <row r="247" spans="1:25" x14ac:dyDescent="0.2">
      <c r="A247" s="1047"/>
      <c r="B247" s="1047"/>
      <c r="C247" s="1047"/>
      <c r="D247" s="1047"/>
      <c r="E247" s="1047"/>
      <c r="P247" s="990"/>
      <c r="R247" s="1048"/>
      <c r="S247" s="1048"/>
      <c r="T247" s="1048"/>
      <c r="U247" s="1048"/>
      <c r="V247" s="1048"/>
      <c r="W247" s="1048"/>
      <c r="X247" s="1048"/>
      <c r="Y247" s="1048"/>
    </row>
    <row r="248" spans="1:25" x14ac:dyDescent="0.2">
      <c r="A248" s="1047"/>
      <c r="B248" s="1047"/>
      <c r="C248" s="1047"/>
      <c r="D248" s="1047"/>
      <c r="E248" s="1047"/>
      <c r="P248" s="990"/>
      <c r="R248" s="1048"/>
      <c r="S248" s="1048"/>
      <c r="T248" s="1048"/>
      <c r="U248" s="1048"/>
      <c r="V248" s="1048"/>
      <c r="W248" s="1048"/>
      <c r="X248" s="1048"/>
      <c r="Y248" s="1048"/>
    </row>
    <row r="249" spans="1:25" x14ac:dyDescent="0.2">
      <c r="A249" s="1047"/>
      <c r="B249" s="1047"/>
      <c r="C249" s="1047"/>
      <c r="D249" s="1047"/>
      <c r="E249" s="1047"/>
      <c r="P249" s="990"/>
      <c r="R249" s="1048"/>
      <c r="S249" s="1048"/>
      <c r="T249" s="1048"/>
      <c r="U249" s="1048"/>
      <c r="V249" s="1048"/>
      <c r="W249" s="1048"/>
      <c r="X249" s="1048"/>
      <c r="Y249" s="1048"/>
    </row>
    <row r="250" spans="1:25" x14ac:dyDescent="0.2">
      <c r="A250" s="1047"/>
      <c r="B250" s="1047"/>
      <c r="C250" s="1047"/>
      <c r="D250" s="1047"/>
      <c r="E250" s="1047"/>
      <c r="P250" s="990"/>
      <c r="R250" s="1048"/>
      <c r="S250" s="1048"/>
      <c r="T250" s="1048"/>
      <c r="U250" s="1048"/>
      <c r="V250" s="1048"/>
      <c r="W250" s="1048"/>
      <c r="X250" s="1048"/>
      <c r="Y250" s="1048"/>
    </row>
    <row r="251" spans="1:25" x14ac:dyDescent="0.2">
      <c r="A251" s="1047"/>
      <c r="B251" s="1047"/>
      <c r="C251" s="1047"/>
      <c r="D251" s="1047"/>
      <c r="E251" s="1047"/>
      <c r="P251" s="990"/>
      <c r="R251" s="1048"/>
      <c r="S251" s="1048"/>
      <c r="T251" s="1048"/>
      <c r="U251" s="1048"/>
      <c r="V251" s="1048"/>
      <c r="W251" s="1048"/>
      <c r="X251" s="1048"/>
      <c r="Y251" s="1048"/>
    </row>
    <row r="252" spans="1:25" x14ac:dyDescent="0.2">
      <c r="A252" s="1047"/>
      <c r="B252" s="1047"/>
      <c r="C252" s="1047"/>
      <c r="D252" s="1047"/>
      <c r="E252" s="1047"/>
      <c r="P252" s="990"/>
      <c r="R252" s="1048"/>
      <c r="S252" s="1048"/>
      <c r="T252" s="1048"/>
      <c r="U252" s="1048"/>
      <c r="V252" s="1048"/>
      <c r="W252" s="1048"/>
      <c r="X252" s="1048"/>
      <c r="Y252" s="1048"/>
    </row>
    <row r="253" spans="1:25" x14ac:dyDescent="0.2">
      <c r="A253" s="1047"/>
      <c r="B253" s="1047"/>
      <c r="C253" s="1047"/>
      <c r="D253" s="1047"/>
      <c r="E253" s="1047"/>
      <c r="P253" s="990"/>
      <c r="R253" s="1048"/>
      <c r="S253" s="1048"/>
      <c r="T253" s="1048"/>
      <c r="U253" s="1048"/>
      <c r="V253" s="1048"/>
      <c r="W253" s="1048"/>
      <c r="X253" s="1048"/>
      <c r="Y253" s="1048"/>
    </row>
    <row r="254" spans="1:25" x14ac:dyDescent="0.2">
      <c r="A254" s="1047"/>
      <c r="B254" s="1047"/>
      <c r="C254" s="1047"/>
      <c r="D254" s="1047"/>
      <c r="E254" s="1047"/>
      <c r="P254" s="990"/>
      <c r="R254" s="1048"/>
      <c r="S254" s="1048"/>
      <c r="T254" s="1048"/>
      <c r="U254" s="1048"/>
      <c r="V254" s="1048"/>
      <c r="W254" s="1048"/>
      <c r="X254" s="1048"/>
      <c r="Y254" s="1048"/>
    </row>
    <row r="255" spans="1:25" x14ac:dyDescent="0.2">
      <c r="A255" s="1047"/>
      <c r="B255" s="1047"/>
      <c r="C255" s="1047"/>
      <c r="D255" s="1047"/>
      <c r="E255" s="1047"/>
      <c r="P255" s="990"/>
      <c r="R255" s="1048"/>
      <c r="S255" s="1048"/>
      <c r="T255" s="1048"/>
      <c r="U255" s="1048"/>
      <c r="V255" s="1048"/>
      <c r="W255" s="1048"/>
      <c r="X255" s="1048"/>
      <c r="Y255" s="1048"/>
    </row>
    <row r="256" spans="1:25" x14ac:dyDescent="0.2">
      <c r="A256" s="1047"/>
      <c r="B256" s="1047"/>
      <c r="C256" s="1047"/>
      <c r="D256" s="1047"/>
      <c r="E256" s="1047"/>
      <c r="P256" s="990"/>
      <c r="R256" s="1048"/>
      <c r="S256" s="1048"/>
      <c r="T256" s="1048"/>
      <c r="U256" s="1048"/>
      <c r="V256" s="1048"/>
      <c r="W256" s="1048"/>
      <c r="X256" s="1048"/>
      <c r="Y256" s="1048"/>
    </row>
    <row r="257" spans="1:25" x14ac:dyDescent="0.2">
      <c r="A257" s="1047"/>
      <c r="B257" s="1047"/>
      <c r="C257" s="1047"/>
      <c r="D257" s="1047"/>
      <c r="E257" s="1047"/>
      <c r="P257" s="990"/>
      <c r="R257" s="1048"/>
      <c r="S257" s="1048"/>
      <c r="T257" s="1048"/>
      <c r="U257" s="1048"/>
      <c r="V257" s="1048"/>
      <c r="W257" s="1048"/>
      <c r="X257" s="1048"/>
      <c r="Y257" s="1048"/>
    </row>
    <row r="258" spans="1:25" x14ac:dyDescent="0.2">
      <c r="A258" s="1047"/>
      <c r="B258" s="1047"/>
      <c r="C258" s="1047"/>
      <c r="D258" s="1047"/>
      <c r="E258" s="1047"/>
      <c r="P258" s="990"/>
      <c r="R258" s="1048"/>
      <c r="S258" s="1048"/>
      <c r="T258" s="1048"/>
      <c r="U258" s="1048"/>
      <c r="V258" s="1048"/>
      <c r="W258" s="1048"/>
      <c r="X258" s="1048"/>
      <c r="Y258" s="1048"/>
    </row>
    <row r="259" spans="1:25" x14ac:dyDescent="0.2">
      <c r="A259" s="1047"/>
      <c r="B259" s="1047"/>
      <c r="C259" s="1047"/>
      <c r="D259" s="1047"/>
      <c r="E259" s="1047"/>
      <c r="P259" s="990"/>
      <c r="R259" s="1048"/>
      <c r="S259" s="1048"/>
      <c r="T259" s="1048"/>
      <c r="U259" s="1048"/>
      <c r="V259" s="1048"/>
      <c r="W259" s="1048"/>
      <c r="X259" s="1048"/>
      <c r="Y259" s="1048"/>
    </row>
    <row r="260" spans="1:25" x14ac:dyDescent="0.2">
      <c r="A260" s="1047"/>
      <c r="B260" s="1047"/>
      <c r="C260" s="1047"/>
      <c r="D260" s="1047"/>
      <c r="E260" s="1047"/>
      <c r="P260" s="990"/>
      <c r="R260" s="1048"/>
      <c r="S260" s="1048"/>
      <c r="T260" s="1048"/>
      <c r="U260" s="1048"/>
      <c r="V260" s="1048"/>
      <c r="W260" s="1048"/>
      <c r="X260" s="1048"/>
      <c r="Y260" s="1048"/>
    </row>
    <row r="261" spans="1:25" x14ac:dyDescent="0.2">
      <c r="A261" s="1047"/>
      <c r="B261" s="1047"/>
      <c r="C261" s="1047"/>
      <c r="D261" s="1047"/>
      <c r="E261" s="1047"/>
      <c r="P261" s="990"/>
      <c r="R261" s="1048"/>
      <c r="S261" s="1048"/>
      <c r="T261" s="1048"/>
      <c r="U261" s="1048"/>
      <c r="V261" s="1048"/>
      <c r="W261" s="1048"/>
      <c r="X261" s="1048"/>
      <c r="Y261" s="1048"/>
    </row>
    <row r="262" spans="1:25" x14ac:dyDescent="0.2">
      <c r="A262" s="1047"/>
      <c r="B262" s="1047"/>
      <c r="C262" s="1047"/>
      <c r="D262" s="1047"/>
      <c r="E262" s="1047"/>
      <c r="P262" s="990"/>
      <c r="R262" s="1048"/>
      <c r="S262" s="1048"/>
      <c r="T262" s="1048"/>
      <c r="U262" s="1048"/>
      <c r="V262" s="1048"/>
      <c r="W262" s="1048"/>
      <c r="X262" s="1048"/>
      <c r="Y262" s="1048"/>
    </row>
    <row r="263" spans="1:25" x14ac:dyDescent="0.2">
      <c r="A263" s="1047"/>
      <c r="B263" s="1047"/>
      <c r="C263" s="1047"/>
      <c r="D263" s="1047"/>
      <c r="E263" s="1047"/>
      <c r="P263" s="990"/>
      <c r="R263" s="1048"/>
      <c r="S263" s="1048"/>
      <c r="T263" s="1048"/>
      <c r="U263" s="1048"/>
      <c r="V263" s="1048"/>
      <c r="W263" s="1048"/>
      <c r="X263" s="1048"/>
      <c r="Y263" s="1048"/>
    </row>
    <row r="264" spans="1:25" x14ac:dyDescent="0.2">
      <c r="A264" s="1047"/>
      <c r="B264" s="1047"/>
      <c r="C264" s="1047"/>
      <c r="D264" s="1047"/>
      <c r="E264" s="1047"/>
      <c r="P264" s="990"/>
      <c r="R264" s="1048"/>
      <c r="S264" s="1048"/>
      <c r="T264" s="1048"/>
      <c r="U264" s="1048"/>
      <c r="V264" s="1048"/>
      <c r="W264" s="1048"/>
      <c r="X264" s="1048"/>
      <c r="Y264" s="1048"/>
    </row>
    <row r="265" spans="1:25" x14ac:dyDescent="0.2">
      <c r="A265" s="1047"/>
      <c r="B265" s="1047"/>
      <c r="C265" s="1047"/>
      <c r="D265" s="1047"/>
      <c r="E265" s="1047"/>
      <c r="P265" s="990"/>
      <c r="R265" s="1048"/>
      <c r="S265" s="1048"/>
      <c r="T265" s="1048"/>
      <c r="U265" s="1048"/>
      <c r="V265" s="1048"/>
      <c r="W265" s="1048"/>
      <c r="X265" s="1048"/>
      <c r="Y265" s="1048"/>
    </row>
    <row r="266" spans="1:25" x14ac:dyDescent="0.2">
      <c r="A266" s="1047"/>
      <c r="B266" s="1047"/>
      <c r="C266" s="1047"/>
      <c r="D266" s="1047"/>
      <c r="E266" s="1047"/>
      <c r="P266" s="990"/>
      <c r="R266" s="1048"/>
      <c r="S266" s="1048"/>
      <c r="T266" s="1048"/>
      <c r="U266" s="1048"/>
      <c r="V266" s="1048"/>
      <c r="W266" s="1048"/>
      <c r="X266" s="1048"/>
      <c r="Y266" s="1048"/>
    </row>
    <row r="267" spans="1:25" x14ac:dyDescent="0.2">
      <c r="A267" s="1047"/>
      <c r="B267" s="1047"/>
      <c r="C267" s="1047"/>
      <c r="D267" s="1047"/>
      <c r="E267" s="1047"/>
      <c r="P267" s="990"/>
      <c r="R267" s="1048"/>
      <c r="S267" s="1048"/>
      <c r="T267" s="1048"/>
      <c r="U267" s="1048"/>
      <c r="V267" s="1048"/>
      <c r="W267" s="1048"/>
      <c r="X267" s="1048"/>
      <c r="Y267" s="1048"/>
    </row>
    <row r="268" spans="1:25" x14ac:dyDescent="0.2">
      <c r="A268" s="1047"/>
      <c r="B268" s="1047"/>
      <c r="C268" s="1047"/>
      <c r="D268" s="1047"/>
      <c r="E268" s="1047"/>
      <c r="P268" s="990"/>
      <c r="R268" s="1048"/>
      <c r="S268" s="1048"/>
      <c r="T268" s="1048"/>
      <c r="U268" s="1048"/>
      <c r="V268" s="1048"/>
      <c r="W268" s="1048"/>
      <c r="X268" s="1048"/>
      <c r="Y268" s="1048"/>
    </row>
    <row r="269" spans="1:25" x14ac:dyDescent="0.2">
      <c r="A269" s="1047"/>
      <c r="B269" s="1047"/>
      <c r="C269" s="1047"/>
      <c r="D269" s="1047"/>
      <c r="E269" s="1047"/>
      <c r="P269" s="990"/>
      <c r="R269" s="1048"/>
      <c r="S269" s="1048"/>
      <c r="T269" s="1048"/>
      <c r="U269" s="1048"/>
      <c r="V269" s="1048"/>
      <c r="W269" s="1048"/>
      <c r="X269" s="1048"/>
      <c r="Y269" s="1048"/>
    </row>
    <row r="270" spans="1:25" x14ac:dyDescent="0.2">
      <c r="A270" s="1047"/>
      <c r="B270" s="1047"/>
      <c r="C270" s="1047"/>
      <c r="D270" s="1047"/>
      <c r="E270" s="1047"/>
      <c r="P270" s="990"/>
      <c r="R270" s="1048"/>
      <c r="S270" s="1048"/>
      <c r="T270" s="1048"/>
      <c r="U270" s="1048"/>
      <c r="V270" s="1048"/>
      <c r="W270" s="1048"/>
      <c r="X270" s="1048"/>
      <c r="Y270" s="1048"/>
    </row>
    <row r="271" spans="1:25" x14ac:dyDescent="0.2">
      <c r="A271" s="1047"/>
      <c r="B271" s="1047"/>
      <c r="C271" s="1047"/>
      <c r="D271" s="1047"/>
      <c r="E271" s="1047"/>
      <c r="P271" s="990"/>
      <c r="R271" s="1048"/>
      <c r="S271" s="1048"/>
      <c r="T271" s="1048"/>
      <c r="U271" s="1048"/>
      <c r="V271" s="1048"/>
      <c r="W271" s="1048"/>
      <c r="X271" s="1048"/>
      <c r="Y271" s="1048"/>
    </row>
    <row r="272" spans="1:25" x14ac:dyDescent="0.2">
      <c r="A272" s="1047"/>
      <c r="B272" s="1047"/>
      <c r="C272" s="1047"/>
      <c r="D272" s="1047"/>
      <c r="E272" s="1047"/>
      <c r="P272" s="990"/>
      <c r="R272" s="1048"/>
      <c r="S272" s="1048"/>
      <c r="T272" s="1048"/>
      <c r="U272" s="1048"/>
      <c r="V272" s="1048"/>
      <c r="W272" s="1048"/>
      <c r="X272" s="1048"/>
      <c r="Y272" s="1048"/>
    </row>
    <row r="273" spans="1:25" x14ac:dyDescent="0.2">
      <c r="A273" s="1047"/>
      <c r="B273" s="1047"/>
      <c r="C273" s="1047"/>
      <c r="D273" s="1047"/>
      <c r="E273" s="1047"/>
      <c r="P273" s="990"/>
      <c r="R273" s="1048"/>
      <c r="S273" s="1048"/>
      <c r="T273" s="1048"/>
      <c r="U273" s="1048"/>
      <c r="V273" s="1048"/>
      <c r="W273" s="1048"/>
      <c r="X273" s="1048"/>
      <c r="Y273" s="1048"/>
    </row>
    <row r="274" spans="1:25" x14ac:dyDescent="0.2">
      <c r="A274" s="1047"/>
      <c r="B274" s="1047"/>
      <c r="C274" s="1047"/>
      <c r="D274" s="1047"/>
      <c r="E274" s="1047"/>
      <c r="P274" s="990"/>
      <c r="R274" s="1048"/>
      <c r="S274" s="1048"/>
      <c r="T274" s="1048"/>
      <c r="U274" s="1048"/>
      <c r="V274" s="1048"/>
      <c r="W274" s="1048"/>
      <c r="X274" s="1048"/>
      <c r="Y274" s="1048"/>
    </row>
    <row r="275" spans="1:25" x14ac:dyDescent="0.2">
      <c r="A275" s="1047"/>
      <c r="B275" s="1047"/>
      <c r="C275" s="1047"/>
      <c r="D275" s="1047"/>
      <c r="E275" s="1047"/>
      <c r="P275" s="990"/>
      <c r="R275" s="1048"/>
      <c r="S275" s="1048"/>
      <c r="T275" s="1048"/>
      <c r="U275" s="1048"/>
      <c r="V275" s="1048"/>
      <c r="W275" s="1048"/>
      <c r="X275" s="1048"/>
      <c r="Y275" s="1048"/>
    </row>
    <row r="276" spans="1:25" x14ac:dyDescent="0.2">
      <c r="A276" s="1047"/>
      <c r="B276" s="1047"/>
      <c r="C276" s="1047"/>
      <c r="D276" s="1047"/>
      <c r="E276" s="1047"/>
      <c r="P276" s="990"/>
      <c r="R276" s="1048"/>
      <c r="S276" s="1048"/>
      <c r="T276" s="1048"/>
      <c r="U276" s="1048"/>
      <c r="V276" s="1048"/>
      <c r="W276" s="1048"/>
      <c r="X276" s="1048"/>
      <c r="Y276" s="1048"/>
    </row>
    <row r="277" spans="1:25" x14ac:dyDescent="0.2">
      <c r="A277" s="1047"/>
      <c r="B277" s="1047"/>
      <c r="C277" s="1047"/>
      <c r="D277" s="1047"/>
      <c r="E277" s="1047"/>
      <c r="P277" s="990"/>
      <c r="R277" s="1048"/>
      <c r="S277" s="1048"/>
      <c r="T277" s="1048"/>
      <c r="U277" s="1048"/>
      <c r="V277" s="1048"/>
      <c r="W277" s="1048"/>
      <c r="X277" s="1048"/>
      <c r="Y277" s="1048"/>
    </row>
    <row r="278" spans="1:25" x14ac:dyDescent="0.2">
      <c r="A278" s="1047"/>
      <c r="B278" s="1047"/>
      <c r="C278" s="1047"/>
      <c r="D278" s="1047"/>
      <c r="E278" s="1047"/>
      <c r="P278" s="990"/>
      <c r="R278" s="1048"/>
      <c r="S278" s="1048"/>
      <c r="T278" s="1048"/>
      <c r="U278" s="1048"/>
      <c r="V278" s="1048"/>
      <c r="W278" s="1048"/>
      <c r="X278" s="1048"/>
      <c r="Y278" s="1048"/>
    </row>
    <row r="279" spans="1:25" x14ac:dyDescent="0.2">
      <c r="A279" s="1047"/>
      <c r="B279" s="1047"/>
      <c r="C279" s="1047"/>
      <c r="D279" s="1047"/>
      <c r="E279" s="1047"/>
      <c r="P279" s="990"/>
      <c r="R279" s="1048"/>
      <c r="S279" s="1048"/>
      <c r="T279" s="1048"/>
      <c r="U279" s="1048"/>
      <c r="V279" s="1048"/>
      <c r="W279" s="1048"/>
      <c r="X279" s="1048"/>
      <c r="Y279" s="1048"/>
    </row>
    <row r="280" spans="1:25" x14ac:dyDescent="0.2">
      <c r="A280" s="1047"/>
      <c r="B280" s="1047"/>
      <c r="C280" s="1047"/>
      <c r="D280" s="1047"/>
      <c r="E280" s="1047"/>
      <c r="P280" s="990"/>
      <c r="R280" s="1048"/>
      <c r="S280" s="1048"/>
      <c r="T280" s="1048"/>
      <c r="U280" s="1048"/>
      <c r="V280" s="1048"/>
      <c r="W280" s="1048"/>
      <c r="X280" s="1048"/>
      <c r="Y280" s="1048"/>
    </row>
    <row r="281" spans="1:25" x14ac:dyDescent="0.2">
      <c r="A281" s="1047"/>
      <c r="B281" s="1047"/>
      <c r="C281" s="1047"/>
      <c r="D281" s="1047"/>
      <c r="E281" s="1047"/>
      <c r="P281" s="990"/>
      <c r="R281" s="1048"/>
      <c r="S281" s="1048"/>
      <c r="T281" s="1048"/>
      <c r="U281" s="1048"/>
      <c r="V281" s="1048"/>
      <c r="W281" s="1048"/>
      <c r="X281" s="1048"/>
      <c r="Y281" s="1048"/>
    </row>
    <row r="282" spans="1:25" x14ac:dyDescent="0.2">
      <c r="A282" s="1047"/>
      <c r="B282" s="1047"/>
      <c r="C282" s="1047"/>
      <c r="D282" s="1047"/>
      <c r="E282" s="1047"/>
      <c r="P282" s="990"/>
      <c r="R282" s="1048"/>
      <c r="S282" s="1048"/>
      <c r="T282" s="1048"/>
      <c r="U282" s="1048"/>
      <c r="V282" s="1048"/>
      <c r="W282" s="1048"/>
      <c r="X282" s="1048"/>
      <c r="Y282" s="1048"/>
    </row>
    <row r="283" spans="1:25" x14ac:dyDescent="0.2">
      <c r="A283" s="1047"/>
      <c r="B283" s="1047"/>
      <c r="C283" s="1047"/>
      <c r="D283" s="1047"/>
      <c r="E283" s="1047"/>
      <c r="P283" s="990"/>
      <c r="R283" s="1048"/>
      <c r="S283" s="1048"/>
      <c r="T283" s="1048"/>
      <c r="U283" s="1048"/>
      <c r="V283" s="1048"/>
      <c r="W283" s="1048"/>
      <c r="X283" s="1048"/>
      <c r="Y283" s="1048"/>
    </row>
    <row r="284" spans="1:25" x14ac:dyDescent="0.2">
      <c r="A284" s="1047"/>
      <c r="B284" s="1047"/>
      <c r="C284" s="1047"/>
      <c r="D284" s="1047"/>
      <c r="E284" s="1047"/>
      <c r="P284" s="990"/>
      <c r="R284" s="1048"/>
      <c r="S284" s="1048"/>
      <c r="T284" s="1048"/>
      <c r="U284" s="1048"/>
      <c r="V284" s="1048"/>
      <c r="W284" s="1048"/>
      <c r="X284" s="1048"/>
      <c r="Y284" s="1048"/>
    </row>
    <row r="285" spans="1:25" x14ac:dyDescent="0.2">
      <c r="A285" s="1047"/>
      <c r="B285" s="1047"/>
      <c r="C285" s="1047"/>
      <c r="D285" s="1047"/>
      <c r="E285" s="1047"/>
      <c r="P285" s="990"/>
      <c r="R285" s="1048"/>
      <c r="S285" s="1048"/>
      <c r="T285" s="1048"/>
      <c r="U285" s="1048"/>
      <c r="V285" s="1048"/>
      <c r="W285" s="1048"/>
      <c r="X285" s="1048"/>
      <c r="Y285" s="1048"/>
    </row>
    <row r="286" spans="1:25" x14ac:dyDescent="0.2">
      <c r="A286" s="1047"/>
      <c r="B286" s="1047"/>
      <c r="C286" s="1047"/>
      <c r="D286" s="1047"/>
      <c r="E286" s="1047"/>
      <c r="P286" s="990"/>
      <c r="R286" s="1048"/>
      <c r="S286" s="1048"/>
      <c r="T286" s="1048"/>
      <c r="U286" s="1048"/>
      <c r="V286" s="1048"/>
      <c r="W286" s="1048"/>
      <c r="X286" s="1048"/>
      <c r="Y286" s="1048"/>
    </row>
    <row r="287" spans="1:25" x14ac:dyDescent="0.2">
      <c r="A287" s="1047"/>
      <c r="B287" s="1047"/>
      <c r="C287" s="1047"/>
      <c r="D287" s="1047"/>
      <c r="E287" s="1047"/>
      <c r="R287" s="1048"/>
      <c r="S287" s="1048"/>
      <c r="T287" s="1048"/>
      <c r="U287" s="1048"/>
      <c r="V287" s="1048"/>
      <c r="W287" s="1048"/>
      <c r="X287" s="1048"/>
      <c r="Y287" s="1048"/>
    </row>
    <row r="288" spans="1:25" x14ac:dyDescent="0.2">
      <c r="A288" s="1047"/>
      <c r="B288" s="1047"/>
      <c r="C288" s="1047"/>
      <c r="D288" s="1047"/>
      <c r="E288" s="1047"/>
      <c r="R288" s="1048"/>
      <c r="S288" s="1048"/>
      <c r="T288" s="1048"/>
      <c r="U288" s="1048"/>
      <c r="V288" s="1048"/>
      <c r="W288" s="1048"/>
      <c r="X288" s="1048"/>
      <c r="Y288" s="1048"/>
    </row>
    <row r="289" spans="1:25" x14ac:dyDescent="0.2">
      <c r="A289" s="1047"/>
      <c r="B289" s="1047"/>
      <c r="C289" s="1047"/>
      <c r="D289" s="1047"/>
      <c r="E289" s="1047"/>
      <c r="R289" s="1048"/>
      <c r="S289" s="1048"/>
      <c r="T289" s="1048"/>
      <c r="U289" s="1048"/>
      <c r="V289" s="1048"/>
      <c r="W289" s="1048"/>
      <c r="X289" s="1048"/>
      <c r="Y289" s="1048"/>
    </row>
    <row r="290" spans="1:25" x14ac:dyDescent="0.2">
      <c r="A290" s="1047"/>
      <c r="B290" s="1047"/>
      <c r="C290" s="1047"/>
      <c r="D290" s="1047"/>
      <c r="E290" s="1047"/>
      <c r="R290" s="1048"/>
      <c r="S290" s="1048"/>
      <c r="T290" s="1048"/>
      <c r="U290" s="1048"/>
      <c r="V290" s="1048"/>
      <c r="W290" s="1048"/>
      <c r="X290" s="1048"/>
      <c r="Y290" s="1048"/>
    </row>
    <row r="291" spans="1:25" x14ac:dyDescent="0.2">
      <c r="A291" s="1047"/>
      <c r="B291" s="1047"/>
      <c r="C291" s="1047"/>
      <c r="D291" s="1047"/>
      <c r="E291" s="1047"/>
      <c r="R291" s="1048"/>
      <c r="S291" s="1048"/>
      <c r="T291" s="1048"/>
      <c r="U291" s="1048"/>
      <c r="V291" s="1048"/>
      <c r="W291" s="1048"/>
      <c r="X291" s="1048"/>
      <c r="Y291" s="1048"/>
    </row>
    <row r="292" spans="1:25" x14ac:dyDescent="0.2">
      <c r="A292" s="1047"/>
      <c r="B292" s="1047"/>
      <c r="C292" s="1047"/>
      <c r="D292" s="1047"/>
      <c r="E292" s="1047"/>
      <c r="R292" s="1048"/>
      <c r="S292" s="1048"/>
      <c r="T292" s="1048"/>
      <c r="U292" s="1048"/>
      <c r="V292" s="1048"/>
      <c r="W292" s="1048"/>
      <c r="X292" s="1048"/>
      <c r="Y292" s="1048"/>
    </row>
    <row r="293" spans="1:25" x14ac:dyDescent="0.2">
      <c r="A293" s="1047"/>
      <c r="B293" s="1047"/>
      <c r="C293" s="1047"/>
      <c r="D293" s="1047"/>
      <c r="E293" s="1047"/>
      <c r="R293" s="1048"/>
      <c r="S293" s="1048"/>
      <c r="T293" s="1048"/>
      <c r="U293" s="1048"/>
      <c r="V293" s="1048"/>
      <c r="W293" s="1048"/>
      <c r="X293" s="1048"/>
      <c r="Y293" s="1048"/>
    </row>
    <row r="294" spans="1:25" x14ac:dyDescent="0.2">
      <c r="A294" s="1047"/>
      <c r="B294" s="1047"/>
      <c r="C294" s="1047"/>
      <c r="D294" s="1047"/>
      <c r="E294" s="1047"/>
      <c r="R294" s="1048"/>
      <c r="S294" s="1048"/>
      <c r="T294" s="1048"/>
      <c r="U294" s="1048"/>
      <c r="V294" s="1048"/>
      <c r="W294" s="1048"/>
      <c r="X294" s="1048"/>
      <c r="Y294" s="1048"/>
    </row>
    <row r="295" spans="1:25" x14ac:dyDescent="0.2">
      <c r="A295" s="1047"/>
      <c r="B295" s="1047"/>
      <c r="C295" s="1047"/>
      <c r="D295" s="1047"/>
      <c r="E295" s="1047"/>
      <c r="R295" s="1048"/>
      <c r="S295" s="1048"/>
      <c r="T295" s="1048"/>
      <c r="U295" s="1048"/>
      <c r="V295" s="1048"/>
      <c r="W295" s="1048"/>
      <c r="X295" s="1048"/>
      <c r="Y295" s="1048"/>
    </row>
    <row r="296" spans="1:25" x14ac:dyDescent="0.2">
      <c r="A296" s="1047"/>
      <c r="B296" s="1047"/>
      <c r="C296" s="1047"/>
      <c r="D296" s="1047"/>
      <c r="E296" s="1047"/>
      <c r="R296" s="1048"/>
      <c r="S296" s="1048"/>
      <c r="T296" s="1048"/>
      <c r="U296" s="1048"/>
      <c r="V296" s="1048"/>
      <c r="W296" s="1048"/>
      <c r="X296" s="1048"/>
      <c r="Y296" s="1048"/>
    </row>
    <row r="297" spans="1:25" x14ac:dyDescent="0.2">
      <c r="A297" s="1047"/>
      <c r="B297" s="1047"/>
      <c r="C297" s="1047"/>
      <c r="D297" s="1047"/>
      <c r="E297" s="1047"/>
      <c r="R297" s="1048"/>
      <c r="S297" s="1048"/>
      <c r="T297" s="1048"/>
      <c r="U297" s="1048"/>
      <c r="V297" s="1048"/>
      <c r="W297" s="1048"/>
      <c r="X297" s="1048"/>
      <c r="Y297" s="1048"/>
    </row>
    <row r="298" spans="1:25" x14ac:dyDescent="0.2">
      <c r="A298" s="1047"/>
      <c r="B298" s="1047"/>
      <c r="C298" s="1047"/>
      <c r="D298" s="1047"/>
      <c r="E298" s="1047"/>
      <c r="R298" s="1048"/>
      <c r="S298" s="1048"/>
      <c r="T298" s="1048"/>
      <c r="U298" s="1048"/>
      <c r="V298" s="1048"/>
      <c r="W298" s="1048"/>
      <c r="X298" s="1048"/>
      <c r="Y298" s="1048"/>
    </row>
    <row r="299" spans="1:25" x14ac:dyDescent="0.2">
      <c r="A299" s="1047"/>
      <c r="B299" s="1047"/>
      <c r="C299" s="1047"/>
      <c r="D299" s="1047"/>
      <c r="E299" s="1047"/>
      <c r="R299" s="1048"/>
      <c r="S299" s="1048"/>
      <c r="T299" s="1048"/>
      <c r="U299" s="1048"/>
      <c r="V299" s="1048"/>
      <c r="W299" s="1048"/>
      <c r="X299" s="1048"/>
      <c r="Y299" s="1048"/>
    </row>
    <row r="300" spans="1:25" x14ac:dyDescent="0.2">
      <c r="A300" s="1047"/>
      <c r="B300" s="1047"/>
      <c r="C300" s="1047"/>
      <c r="D300" s="1047"/>
      <c r="E300" s="1047"/>
      <c r="R300" s="1048"/>
      <c r="S300" s="1048"/>
      <c r="T300" s="1048"/>
      <c r="U300" s="1048"/>
      <c r="V300" s="1048"/>
      <c r="W300" s="1048"/>
      <c r="X300" s="1048"/>
      <c r="Y300" s="1048"/>
    </row>
    <row r="301" spans="1:25" x14ac:dyDescent="0.2">
      <c r="A301" s="1047"/>
      <c r="B301" s="1047"/>
      <c r="C301" s="1047"/>
      <c r="D301" s="1047"/>
      <c r="E301" s="1047"/>
      <c r="P301" s="1050"/>
      <c r="R301" s="1048"/>
      <c r="S301" s="1048"/>
      <c r="T301" s="1048"/>
      <c r="U301" s="1048"/>
      <c r="V301" s="1048"/>
      <c r="W301" s="1048"/>
      <c r="X301" s="1048"/>
      <c r="Y301" s="1048"/>
    </row>
    <row r="302" spans="1:25" x14ac:dyDescent="0.2">
      <c r="A302" s="1047"/>
      <c r="B302" s="1047"/>
      <c r="C302" s="1047"/>
      <c r="D302" s="1047"/>
      <c r="E302" s="1047"/>
      <c r="R302" s="1048"/>
      <c r="S302" s="1048"/>
      <c r="T302" s="1048"/>
      <c r="U302" s="1048"/>
      <c r="V302" s="1048"/>
      <c r="W302" s="1048"/>
      <c r="X302" s="1048"/>
      <c r="Y302" s="1048"/>
    </row>
    <row r="303" spans="1:25" x14ac:dyDescent="0.2">
      <c r="A303" s="1047"/>
      <c r="B303" s="1047"/>
      <c r="C303" s="1047"/>
      <c r="D303" s="1047"/>
      <c r="E303" s="1047"/>
      <c r="R303" s="1048"/>
      <c r="S303" s="1048"/>
      <c r="T303" s="1048"/>
      <c r="U303" s="1048"/>
      <c r="V303" s="1048"/>
      <c r="W303" s="1048"/>
      <c r="X303" s="1048"/>
      <c r="Y303" s="1048"/>
    </row>
    <row r="304" spans="1:25" x14ac:dyDescent="0.2">
      <c r="A304" s="1047"/>
      <c r="B304" s="1047"/>
      <c r="C304" s="1047"/>
      <c r="D304" s="1047"/>
      <c r="E304" s="1047"/>
      <c r="R304" s="1048"/>
      <c r="S304" s="1048"/>
      <c r="T304" s="1048"/>
      <c r="U304" s="1048"/>
      <c r="V304" s="1048"/>
      <c r="W304" s="1048"/>
      <c r="X304" s="1048"/>
      <c r="Y304" s="1048"/>
    </row>
    <row r="305" spans="1:25" x14ac:dyDescent="0.2">
      <c r="A305" s="1047"/>
      <c r="B305" s="1047"/>
      <c r="C305" s="1047"/>
      <c r="D305" s="1047"/>
      <c r="E305" s="1047"/>
      <c r="R305" s="1048"/>
      <c r="S305" s="1048"/>
      <c r="T305" s="1048"/>
      <c r="U305" s="1048"/>
      <c r="V305" s="1048"/>
      <c r="W305" s="1048"/>
      <c r="X305" s="1048"/>
      <c r="Y305" s="1048"/>
    </row>
    <row r="306" spans="1:25" x14ac:dyDescent="0.2">
      <c r="A306" s="1047"/>
      <c r="B306" s="1047"/>
      <c r="C306" s="1047"/>
      <c r="D306" s="1047"/>
      <c r="E306" s="1047"/>
      <c r="R306" s="1048"/>
      <c r="S306" s="1048"/>
      <c r="T306" s="1048"/>
      <c r="U306" s="1048"/>
      <c r="V306" s="1048"/>
      <c r="W306" s="1048"/>
      <c r="X306" s="1048"/>
      <c r="Y306" s="1048"/>
    </row>
    <row r="307" spans="1:25" x14ac:dyDescent="0.2">
      <c r="A307" s="1047"/>
      <c r="B307" s="1047"/>
      <c r="C307" s="1047"/>
      <c r="D307" s="1047"/>
      <c r="E307" s="1047"/>
      <c r="R307" s="1048"/>
      <c r="S307" s="1048"/>
      <c r="T307" s="1048"/>
      <c r="U307" s="1048"/>
      <c r="V307" s="1048"/>
      <c r="W307" s="1048"/>
      <c r="X307" s="1048"/>
      <c r="Y307" s="1048"/>
    </row>
    <row r="308" spans="1:25" x14ac:dyDescent="0.2">
      <c r="A308" s="1047"/>
      <c r="B308" s="1047"/>
      <c r="C308" s="1047"/>
      <c r="D308" s="1047"/>
      <c r="E308" s="1047"/>
      <c r="R308" s="1048"/>
      <c r="S308" s="1048"/>
      <c r="T308" s="1048"/>
      <c r="U308" s="1048"/>
      <c r="V308" s="1048"/>
      <c r="W308" s="1048"/>
      <c r="X308" s="1048"/>
      <c r="Y308" s="1048"/>
    </row>
    <row r="309" spans="1:25" x14ac:dyDescent="0.2">
      <c r="A309" s="1047"/>
      <c r="B309" s="1047"/>
      <c r="C309" s="1047"/>
      <c r="D309" s="1047"/>
      <c r="E309" s="1047"/>
      <c r="R309" s="1048"/>
      <c r="S309" s="1048"/>
      <c r="T309" s="1048"/>
      <c r="U309" s="1048"/>
      <c r="V309" s="1048"/>
      <c r="W309" s="1048"/>
      <c r="X309" s="1048"/>
      <c r="Y309" s="1048"/>
    </row>
    <row r="310" spans="1:25" x14ac:dyDescent="0.2">
      <c r="A310" s="1047"/>
      <c r="B310" s="1047"/>
      <c r="C310" s="1047"/>
      <c r="D310" s="1047"/>
      <c r="E310" s="1047"/>
      <c r="P310" s="1050"/>
      <c r="R310" s="1048"/>
      <c r="S310" s="1048"/>
      <c r="T310" s="1048"/>
      <c r="U310" s="1048"/>
      <c r="V310" s="1048"/>
      <c r="W310" s="1048"/>
      <c r="X310" s="1048"/>
      <c r="Y310" s="1048"/>
    </row>
    <row r="311" spans="1:25" x14ac:dyDescent="0.2">
      <c r="A311" s="1047"/>
      <c r="B311" s="1047"/>
      <c r="C311" s="1047"/>
      <c r="D311" s="1047"/>
      <c r="E311" s="1047"/>
      <c r="R311" s="1048"/>
      <c r="S311" s="1048"/>
      <c r="T311" s="1048"/>
      <c r="U311" s="1048"/>
      <c r="V311" s="1048"/>
      <c r="W311" s="1048"/>
      <c r="X311" s="1048"/>
      <c r="Y311" s="1048"/>
    </row>
    <row r="312" spans="1:25" x14ac:dyDescent="0.2">
      <c r="A312" s="1047"/>
      <c r="B312" s="1047"/>
      <c r="C312" s="1047"/>
      <c r="D312" s="1047"/>
      <c r="E312" s="1047"/>
      <c r="R312" s="1048"/>
      <c r="S312" s="1048"/>
      <c r="T312" s="1048"/>
      <c r="U312" s="1048"/>
      <c r="V312" s="1048"/>
      <c r="W312" s="1048"/>
      <c r="X312" s="1048"/>
      <c r="Y312" s="1048"/>
    </row>
    <row r="313" spans="1:25" x14ac:dyDescent="0.2">
      <c r="A313" s="1047"/>
      <c r="B313" s="1047"/>
      <c r="C313" s="1047"/>
      <c r="D313" s="1047"/>
      <c r="E313" s="1047"/>
      <c r="R313" s="1048"/>
      <c r="S313" s="1048"/>
      <c r="T313" s="1048"/>
      <c r="U313" s="1048"/>
      <c r="V313" s="1048"/>
      <c r="W313" s="1048"/>
      <c r="X313" s="1048"/>
      <c r="Y313" s="1048"/>
    </row>
    <row r="314" spans="1:25" x14ac:dyDescent="0.2">
      <c r="A314" s="1047"/>
      <c r="B314" s="1047"/>
      <c r="C314" s="1047"/>
      <c r="D314" s="1047"/>
      <c r="E314" s="1047"/>
      <c r="R314" s="1048"/>
      <c r="S314" s="1048"/>
      <c r="T314" s="1048"/>
      <c r="U314" s="1048"/>
      <c r="V314" s="1048"/>
      <c r="W314" s="1048"/>
      <c r="X314" s="1048"/>
      <c r="Y314" s="1048"/>
    </row>
    <row r="315" spans="1:25" x14ac:dyDescent="0.2">
      <c r="A315" s="1047"/>
      <c r="B315" s="1047"/>
      <c r="C315" s="1047"/>
      <c r="D315" s="1047"/>
      <c r="E315" s="1047"/>
      <c r="R315" s="1048"/>
      <c r="S315" s="1048"/>
      <c r="T315" s="1048"/>
      <c r="U315" s="1048"/>
      <c r="V315" s="1048"/>
      <c r="W315" s="1048"/>
      <c r="X315" s="1048"/>
      <c r="Y315" s="1048"/>
    </row>
    <row r="316" spans="1:25" x14ac:dyDescent="0.2">
      <c r="A316" s="1047"/>
      <c r="B316" s="1047"/>
      <c r="C316" s="1047"/>
      <c r="D316" s="1047"/>
      <c r="E316" s="1047"/>
      <c r="R316" s="1048"/>
      <c r="S316" s="1048"/>
      <c r="T316" s="1048"/>
      <c r="U316" s="1048"/>
      <c r="V316" s="1048"/>
      <c r="W316" s="1048"/>
      <c r="X316" s="1048"/>
      <c r="Y316" s="1048"/>
    </row>
    <row r="317" spans="1:25" x14ac:dyDescent="0.2">
      <c r="A317" s="1047"/>
      <c r="B317" s="1047"/>
      <c r="C317" s="1047"/>
      <c r="D317" s="1047"/>
      <c r="E317" s="1047"/>
      <c r="R317" s="1048"/>
      <c r="S317" s="1048"/>
      <c r="T317" s="1048"/>
      <c r="U317" s="1048"/>
      <c r="V317" s="1048"/>
      <c r="W317" s="1048"/>
      <c r="X317" s="1048"/>
      <c r="Y317" s="1048"/>
    </row>
    <row r="318" spans="1:25" x14ac:dyDescent="0.2">
      <c r="A318" s="1047"/>
      <c r="B318" s="1047"/>
      <c r="C318" s="1047"/>
      <c r="D318" s="1047"/>
      <c r="E318" s="1047"/>
      <c r="R318" s="1048"/>
      <c r="S318" s="1048"/>
      <c r="T318" s="1048"/>
      <c r="U318" s="1048"/>
      <c r="V318" s="1048"/>
      <c r="W318" s="1048"/>
      <c r="X318" s="1048"/>
      <c r="Y318" s="1048"/>
    </row>
    <row r="319" spans="1:25" x14ac:dyDescent="0.2">
      <c r="A319" s="1047"/>
      <c r="B319" s="1047"/>
      <c r="C319" s="1047"/>
      <c r="D319" s="1047"/>
      <c r="E319" s="1047"/>
      <c r="R319" s="1048"/>
      <c r="S319" s="1048"/>
      <c r="T319" s="1048"/>
      <c r="U319" s="1048"/>
      <c r="V319" s="1048"/>
      <c r="W319" s="1048"/>
      <c r="X319" s="1048"/>
      <c r="Y319" s="1048"/>
    </row>
    <row r="320" spans="1:25" x14ac:dyDescent="0.2">
      <c r="A320" s="1047"/>
      <c r="B320" s="1047"/>
      <c r="C320" s="1047"/>
      <c r="D320" s="1047"/>
      <c r="E320" s="1047"/>
      <c r="R320" s="1048"/>
      <c r="S320" s="1048"/>
      <c r="T320" s="1048"/>
      <c r="U320" s="1048"/>
      <c r="V320" s="1048"/>
      <c r="W320" s="1048"/>
      <c r="X320" s="1048"/>
      <c r="Y320" s="1048"/>
    </row>
    <row r="321" spans="1:25" x14ac:dyDescent="0.2">
      <c r="A321" s="1047"/>
      <c r="B321" s="1047"/>
      <c r="C321" s="1047"/>
      <c r="D321" s="1047"/>
      <c r="E321" s="1047"/>
      <c r="R321" s="1048"/>
      <c r="S321" s="1048"/>
      <c r="T321" s="1048"/>
      <c r="U321" s="1048"/>
      <c r="V321" s="1048"/>
      <c r="W321" s="1048"/>
      <c r="X321" s="1048"/>
      <c r="Y321" s="1048"/>
    </row>
    <row r="322" spans="1:25" x14ac:dyDescent="0.2">
      <c r="A322" s="1047"/>
      <c r="B322" s="1047"/>
      <c r="C322" s="1047"/>
      <c r="D322" s="1047"/>
      <c r="E322" s="1047"/>
      <c r="R322" s="1048"/>
      <c r="S322" s="1048"/>
      <c r="T322" s="1048"/>
      <c r="U322" s="1048"/>
      <c r="V322" s="1048"/>
      <c r="W322" s="1048"/>
      <c r="X322" s="1048"/>
      <c r="Y322" s="1048"/>
    </row>
    <row r="323" spans="1:25" x14ac:dyDescent="0.2">
      <c r="A323" s="1047"/>
      <c r="B323" s="1047"/>
      <c r="C323" s="1047"/>
      <c r="D323" s="1047"/>
      <c r="E323" s="1047"/>
      <c r="R323" s="1048"/>
      <c r="S323" s="1048"/>
      <c r="T323" s="1048"/>
      <c r="U323" s="1048"/>
      <c r="V323" s="1048"/>
      <c r="W323" s="1048"/>
      <c r="X323" s="1048"/>
      <c r="Y323" s="1048"/>
    </row>
    <row r="324" spans="1:25" x14ac:dyDescent="0.2">
      <c r="A324" s="1047"/>
      <c r="B324" s="1047"/>
      <c r="C324" s="1047"/>
      <c r="D324" s="1047"/>
      <c r="E324" s="1047"/>
      <c r="R324" s="1048"/>
      <c r="S324" s="1048"/>
      <c r="T324" s="1048"/>
      <c r="U324" s="1048"/>
      <c r="V324" s="1048"/>
      <c r="W324" s="1048"/>
      <c r="X324" s="1048"/>
      <c r="Y324" s="1048"/>
    </row>
    <row r="325" spans="1:25" x14ac:dyDescent="0.2">
      <c r="A325" s="1047"/>
      <c r="B325" s="1047"/>
      <c r="C325" s="1047"/>
      <c r="D325" s="1047"/>
      <c r="E325" s="1047"/>
      <c r="R325" s="1048"/>
      <c r="S325" s="1048"/>
      <c r="T325" s="1048"/>
      <c r="U325" s="1048"/>
      <c r="V325" s="1048"/>
      <c r="W325" s="1048"/>
      <c r="X325" s="1048"/>
      <c r="Y325" s="1048"/>
    </row>
    <row r="326" spans="1:25" x14ac:dyDescent="0.2">
      <c r="A326" s="1047"/>
      <c r="B326" s="1047"/>
      <c r="C326" s="1047"/>
      <c r="D326" s="1047"/>
      <c r="E326" s="1047"/>
      <c r="R326" s="1048"/>
      <c r="S326" s="1048"/>
      <c r="T326" s="1048"/>
      <c r="U326" s="1048"/>
      <c r="V326" s="1048"/>
      <c r="W326" s="1048"/>
      <c r="X326" s="1048"/>
      <c r="Y326" s="1048"/>
    </row>
    <row r="327" spans="1:25" x14ac:dyDescent="0.2">
      <c r="A327" s="1047"/>
      <c r="B327" s="1047"/>
      <c r="C327" s="1047"/>
      <c r="D327" s="1047"/>
      <c r="E327" s="1047"/>
      <c r="R327" s="1048"/>
      <c r="S327" s="1048"/>
      <c r="T327" s="1048"/>
      <c r="U327" s="1048"/>
      <c r="V327" s="1048"/>
      <c r="W327" s="1048"/>
      <c r="X327" s="1048"/>
      <c r="Y327" s="1048"/>
    </row>
    <row r="328" spans="1:25" x14ac:dyDescent="0.2">
      <c r="A328" s="1047"/>
      <c r="B328" s="1047"/>
      <c r="C328" s="1047"/>
      <c r="D328" s="1047"/>
      <c r="E328" s="1047"/>
      <c r="R328" s="1048"/>
      <c r="S328" s="1048"/>
      <c r="T328" s="1048"/>
      <c r="U328" s="1048"/>
      <c r="V328" s="1048"/>
      <c r="W328" s="1048"/>
      <c r="X328" s="1048"/>
      <c r="Y328" s="1048"/>
    </row>
    <row r="329" spans="1:25" x14ac:dyDescent="0.2">
      <c r="A329" s="1047"/>
      <c r="B329" s="1047"/>
      <c r="C329" s="1047"/>
      <c r="D329" s="1047"/>
      <c r="E329" s="1047"/>
      <c r="P329" s="1050"/>
      <c r="R329" s="1048"/>
      <c r="S329" s="1048"/>
      <c r="T329" s="1048"/>
      <c r="U329" s="1048"/>
      <c r="V329" s="1048"/>
      <c r="W329" s="1048"/>
      <c r="X329" s="1048"/>
      <c r="Y329" s="1048"/>
    </row>
    <row r="330" spans="1:25" x14ac:dyDescent="0.2">
      <c r="A330" s="1047"/>
      <c r="B330" s="1047"/>
      <c r="C330" s="1047"/>
      <c r="D330" s="1047"/>
      <c r="E330" s="1047"/>
      <c r="R330" s="1048"/>
      <c r="S330" s="1048"/>
      <c r="T330" s="1048"/>
      <c r="U330" s="1048"/>
      <c r="V330" s="1048"/>
      <c r="W330" s="1048"/>
      <c r="X330" s="1048"/>
      <c r="Y330" s="1048"/>
    </row>
    <row r="331" spans="1:25" x14ac:dyDescent="0.2">
      <c r="A331" s="1047"/>
      <c r="B331" s="1047"/>
      <c r="C331" s="1047"/>
      <c r="D331" s="1047"/>
      <c r="E331" s="1047"/>
      <c r="R331" s="1048"/>
      <c r="S331" s="1048"/>
      <c r="T331" s="1048"/>
      <c r="U331" s="1048"/>
      <c r="V331" s="1048"/>
      <c r="W331" s="1048"/>
      <c r="X331" s="1048"/>
      <c r="Y331" s="1048"/>
    </row>
    <row r="332" spans="1:25" x14ac:dyDescent="0.2">
      <c r="A332" s="1047"/>
      <c r="B332" s="1047"/>
      <c r="C332" s="1047"/>
      <c r="D332" s="1047"/>
      <c r="E332" s="1047"/>
      <c r="R332" s="1048"/>
      <c r="S332" s="1048"/>
      <c r="T332" s="1048"/>
      <c r="U332" s="1048"/>
      <c r="V332" s="1048"/>
      <c r="W332" s="1048"/>
      <c r="X332" s="1048"/>
      <c r="Y332" s="1048"/>
    </row>
    <row r="333" spans="1:25" x14ac:dyDescent="0.2">
      <c r="A333" s="1047"/>
      <c r="B333" s="1047"/>
      <c r="C333" s="1047"/>
      <c r="D333" s="1047"/>
      <c r="E333" s="1047"/>
      <c r="P333" s="1050"/>
      <c r="R333" s="1048"/>
      <c r="S333" s="1048"/>
      <c r="T333" s="1048"/>
      <c r="U333" s="1048"/>
      <c r="V333" s="1048"/>
      <c r="W333" s="1048"/>
      <c r="X333" s="1048"/>
      <c r="Y333" s="1048"/>
    </row>
    <row r="334" spans="1:25" x14ac:dyDescent="0.2">
      <c r="A334" s="1047"/>
      <c r="B334" s="1047"/>
      <c r="C334" s="1047"/>
      <c r="D334" s="1047"/>
      <c r="E334" s="1047"/>
      <c r="R334" s="1048"/>
      <c r="S334" s="1048"/>
      <c r="T334" s="1048"/>
      <c r="U334" s="1048"/>
      <c r="V334" s="1048"/>
      <c r="W334" s="1048"/>
      <c r="X334" s="1048"/>
      <c r="Y334" s="1048"/>
    </row>
    <row r="335" spans="1:25" x14ac:dyDescent="0.2">
      <c r="A335" s="1047"/>
      <c r="B335" s="1047"/>
      <c r="C335" s="1047"/>
      <c r="D335" s="1047"/>
      <c r="E335" s="1047"/>
      <c r="R335" s="1048"/>
      <c r="S335" s="1048"/>
      <c r="T335" s="1048"/>
      <c r="U335" s="1048"/>
      <c r="V335" s="1048"/>
      <c r="W335" s="1048"/>
      <c r="X335" s="1048"/>
      <c r="Y335" s="1048"/>
    </row>
    <row r="336" spans="1:25" x14ac:dyDescent="0.2">
      <c r="A336" s="1047"/>
      <c r="B336" s="1047"/>
      <c r="C336" s="1047"/>
      <c r="D336" s="1047"/>
      <c r="E336" s="1047"/>
      <c r="R336" s="1048"/>
      <c r="S336" s="1048"/>
      <c r="T336" s="1048"/>
      <c r="U336" s="1048"/>
      <c r="V336" s="1048"/>
      <c r="W336" s="1048"/>
      <c r="X336" s="1048"/>
      <c r="Y336" s="1048"/>
    </row>
    <row r="337" spans="1:25" x14ac:dyDescent="0.2">
      <c r="A337" s="1047"/>
      <c r="B337" s="1047"/>
      <c r="C337" s="1047"/>
      <c r="D337" s="1047"/>
      <c r="E337" s="1047"/>
      <c r="R337" s="1048"/>
      <c r="S337" s="1048"/>
      <c r="T337" s="1048"/>
      <c r="U337" s="1048"/>
      <c r="V337" s="1048"/>
      <c r="W337" s="1048"/>
      <c r="X337" s="1048"/>
      <c r="Y337" s="1048"/>
    </row>
    <row r="338" spans="1:25" x14ac:dyDescent="0.2">
      <c r="A338" s="1047"/>
      <c r="B338" s="1047"/>
      <c r="C338" s="1047"/>
      <c r="D338" s="1047"/>
      <c r="E338" s="1047"/>
      <c r="R338" s="1048"/>
      <c r="S338" s="1048"/>
      <c r="T338" s="1048"/>
      <c r="U338" s="1048"/>
      <c r="V338" s="1048"/>
      <c r="W338" s="1048"/>
      <c r="X338" s="1048"/>
      <c r="Y338" s="1048"/>
    </row>
    <row r="339" spans="1:25" x14ac:dyDescent="0.2">
      <c r="A339" s="1047"/>
      <c r="B339" s="1047"/>
      <c r="C339" s="1047"/>
      <c r="D339" s="1047"/>
      <c r="E339" s="1047"/>
      <c r="R339" s="1048"/>
      <c r="S339" s="1048"/>
      <c r="T339" s="1048"/>
      <c r="U339" s="1048"/>
      <c r="V339" s="1048"/>
      <c r="W339" s="1048"/>
      <c r="X339" s="1048"/>
      <c r="Y339" s="1048"/>
    </row>
    <row r="340" spans="1:25" x14ac:dyDescent="0.2">
      <c r="A340" s="1047"/>
      <c r="B340" s="1047"/>
      <c r="C340" s="1047"/>
      <c r="D340" s="1047"/>
      <c r="E340" s="1047"/>
      <c r="R340" s="1048"/>
      <c r="S340" s="1048"/>
      <c r="T340" s="1048"/>
      <c r="U340" s="1048"/>
      <c r="V340" s="1048"/>
      <c r="W340" s="1048"/>
      <c r="X340" s="1048"/>
      <c r="Y340" s="1048"/>
    </row>
    <row r="341" spans="1:25" x14ac:dyDescent="0.2">
      <c r="A341" s="1047"/>
      <c r="B341" s="1047"/>
      <c r="C341" s="1047"/>
      <c r="D341" s="1047"/>
      <c r="E341" s="1047"/>
      <c r="R341" s="1048"/>
      <c r="S341" s="1048"/>
      <c r="T341" s="1048"/>
      <c r="U341" s="1048"/>
      <c r="V341" s="1048"/>
      <c r="W341" s="1048"/>
      <c r="X341" s="1048"/>
      <c r="Y341" s="1048"/>
    </row>
    <row r="342" spans="1:25" x14ac:dyDescent="0.2">
      <c r="A342" s="1047"/>
      <c r="B342" s="1047"/>
      <c r="C342" s="1047"/>
      <c r="D342" s="1047"/>
      <c r="E342" s="1047"/>
      <c r="R342" s="1048"/>
      <c r="S342" s="1048"/>
      <c r="T342" s="1048"/>
      <c r="U342" s="1048"/>
      <c r="V342" s="1048"/>
      <c r="W342" s="1048"/>
      <c r="X342" s="1048"/>
      <c r="Y342" s="1048"/>
    </row>
    <row r="343" spans="1:25" x14ac:dyDescent="0.2">
      <c r="A343" s="1047"/>
      <c r="B343" s="1047"/>
      <c r="C343" s="1047"/>
      <c r="D343" s="1047"/>
      <c r="E343" s="1047"/>
      <c r="R343" s="1048"/>
      <c r="S343" s="1048"/>
      <c r="T343" s="1048"/>
      <c r="U343" s="1048"/>
      <c r="V343" s="1048"/>
      <c r="W343" s="1048"/>
      <c r="X343" s="1048"/>
      <c r="Y343" s="1048"/>
    </row>
    <row r="344" spans="1:25" x14ac:dyDescent="0.2">
      <c r="A344" s="1047"/>
      <c r="B344" s="1047"/>
      <c r="C344" s="1047"/>
      <c r="D344" s="1047"/>
      <c r="E344" s="1047"/>
      <c r="R344" s="1048"/>
      <c r="S344" s="1048"/>
      <c r="T344" s="1048"/>
      <c r="U344" s="1048"/>
      <c r="V344" s="1048"/>
      <c r="W344" s="1048"/>
      <c r="X344" s="1048"/>
      <c r="Y344" s="1048"/>
    </row>
    <row r="345" spans="1:25" x14ac:dyDescent="0.2">
      <c r="A345" s="1047"/>
      <c r="B345" s="1047"/>
      <c r="C345" s="1047"/>
      <c r="D345" s="1047"/>
      <c r="E345" s="1047"/>
      <c r="R345" s="1048"/>
      <c r="S345" s="1048"/>
      <c r="T345" s="1048"/>
      <c r="U345" s="1048"/>
      <c r="V345" s="1048"/>
      <c r="W345" s="1048"/>
      <c r="X345" s="1048"/>
      <c r="Y345" s="1048"/>
    </row>
    <row r="346" spans="1:25" x14ac:dyDescent="0.2">
      <c r="A346" s="1047"/>
      <c r="B346" s="1047"/>
      <c r="C346" s="1047"/>
      <c r="D346" s="1047"/>
      <c r="E346" s="1047"/>
      <c r="R346" s="1048"/>
      <c r="S346" s="1048"/>
      <c r="T346" s="1048"/>
      <c r="U346" s="1048"/>
      <c r="V346" s="1048"/>
      <c r="W346" s="1048"/>
      <c r="X346" s="1048"/>
      <c r="Y346" s="1048"/>
    </row>
    <row r="347" spans="1:25" x14ac:dyDescent="0.2">
      <c r="A347" s="1047"/>
      <c r="B347" s="1047"/>
      <c r="C347" s="1047"/>
      <c r="D347" s="1047"/>
      <c r="E347" s="1047"/>
      <c r="R347" s="1048"/>
      <c r="S347" s="1048"/>
      <c r="T347" s="1048"/>
      <c r="U347" s="1048"/>
      <c r="V347" s="1048"/>
      <c r="W347" s="1048"/>
      <c r="X347" s="1048"/>
      <c r="Y347" s="1048"/>
    </row>
    <row r="348" spans="1:25" x14ac:dyDescent="0.2">
      <c r="A348" s="1047"/>
      <c r="B348" s="1047"/>
      <c r="C348" s="1047"/>
      <c r="D348" s="1047"/>
      <c r="E348" s="1047"/>
      <c r="R348" s="1048"/>
      <c r="S348" s="1048"/>
      <c r="T348" s="1048"/>
      <c r="U348" s="1048"/>
      <c r="V348" s="1048"/>
      <c r="W348" s="1048"/>
      <c r="X348" s="1048"/>
      <c r="Y348" s="1048"/>
    </row>
    <row r="349" spans="1:25" x14ac:dyDescent="0.2">
      <c r="A349" s="1047"/>
      <c r="B349" s="1047"/>
      <c r="C349" s="1047"/>
      <c r="D349" s="1047"/>
      <c r="E349" s="1047"/>
      <c r="R349" s="1048"/>
      <c r="S349" s="1048"/>
      <c r="T349" s="1048"/>
      <c r="U349" s="1048"/>
      <c r="V349" s="1048"/>
      <c r="W349" s="1048"/>
      <c r="X349" s="1048"/>
      <c r="Y349" s="1048"/>
    </row>
    <row r="350" spans="1:25" x14ac:dyDescent="0.2">
      <c r="A350" s="1047"/>
      <c r="B350" s="1047"/>
      <c r="C350" s="1047"/>
      <c r="D350" s="1047"/>
      <c r="E350" s="1047"/>
      <c r="R350" s="1048"/>
      <c r="S350" s="1048"/>
      <c r="T350" s="1048"/>
      <c r="U350" s="1048"/>
      <c r="V350" s="1048"/>
      <c r="W350" s="1048"/>
      <c r="X350" s="1048"/>
      <c r="Y350" s="1048"/>
    </row>
    <row r="351" spans="1:25" x14ac:dyDescent="0.2">
      <c r="A351" s="1047"/>
      <c r="B351" s="1047"/>
      <c r="C351" s="1047"/>
      <c r="D351" s="1047"/>
      <c r="E351" s="1047"/>
      <c r="R351" s="1048"/>
      <c r="S351" s="1048"/>
      <c r="T351" s="1048"/>
      <c r="U351" s="1048"/>
      <c r="V351" s="1048"/>
      <c r="W351" s="1048"/>
      <c r="X351" s="1048"/>
      <c r="Y351" s="1048"/>
    </row>
    <row r="352" spans="1:25" x14ac:dyDescent="0.2">
      <c r="A352" s="1047"/>
      <c r="B352" s="1047"/>
      <c r="C352" s="1047"/>
      <c r="D352" s="1047"/>
      <c r="E352" s="1047"/>
      <c r="R352" s="1048"/>
      <c r="S352" s="1048"/>
      <c r="T352" s="1048"/>
      <c r="U352" s="1048"/>
      <c r="V352" s="1048"/>
      <c r="W352" s="1048"/>
      <c r="X352" s="1048"/>
      <c r="Y352" s="1048"/>
    </row>
    <row r="353" spans="1:25" x14ac:dyDescent="0.2">
      <c r="A353" s="1047"/>
      <c r="B353" s="1047"/>
      <c r="C353" s="1047"/>
      <c r="D353" s="1047"/>
      <c r="E353" s="1047"/>
      <c r="R353" s="1048"/>
      <c r="S353" s="1048"/>
      <c r="T353" s="1048"/>
      <c r="U353" s="1048"/>
      <c r="V353" s="1048"/>
      <c r="W353" s="1048"/>
      <c r="X353" s="1048"/>
      <c r="Y353" s="1048"/>
    </row>
    <row r="354" spans="1:25" x14ac:dyDescent="0.2">
      <c r="A354" s="1047"/>
      <c r="B354" s="1047"/>
      <c r="C354" s="1047"/>
      <c r="D354" s="1047"/>
      <c r="E354" s="1047"/>
      <c r="R354" s="1048"/>
      <c r="S354" s="1048"/>
      <c r="T354" s="1048"/>
      <c r="U354" s="1048"/>
      <c r="V354" s="1048"/>
      <c r="W354" s="1048"/>
      <c r="X354" s="1048"/>
      <c r="Y354" s="1048"/>
    </row>
    <row r="355" spans="1:25" x14ac:dyDescent="0.2">
      <c r="A355" s="1047"/>
      <c r="B355" s="1047"/>
      <c r="C355" s="1047"/>
      <c r="D355" s="1047"/>
      <c r="E355" s="1047"/>
      <c r="R355" s="1048"/>
      <c r="S355" s="1048"/>
      <c r="T355" s="1048"/>
      <c r="U355" s="1048"/>
      <c r="V355" s="1048"/>
      <c r="W355" s="1048"/>
      <c r="X355" s="1048"/>
      <c r="Y355" s="1048"/>
    </row>
    <row r="356" spans="1:25" x14ac:dyDescent="0.2">
      <c r="A356" s="1047"/>
      <c r="B356" s="1047"/>
      <c r="C356" s="1047"/>
      <c r="D356" s="1047"/>
      <c r="E356" s="1047"/>
      <c r="R356" s="1048"/>
      <c r="S356" s="1048"/>
      <c r="T356" s="1048"/>
      <c r="U356" s="1048"/>
      <c r="V356" s="1048"/>
      <c r="W356" s="1048"/>
      <c r="X356" s="1048"/>
      <c r="Y356" s="1048"/>
    </row>
    <row r="357" spans="1:25" x14ac:dyDescent="0.2">
      <c r="A357" s="1047"/>
      <c r="B357" s="1047"/>
      <c r="C357" s="1047"/>
      <c r="D357" s="1047"/>
      <c r="E357" s="1047"/>
      <c r="R357" s="1048"/>
      <c r="S357" s="1048"/>
      <c r="T357" s="1048"/>
      <c r="U357" s="1048"/>
      <c r="V357" s="1048"/>
      <c r="W357" s="1048"/>
      <c r="X357" s="1048"/>
      <c r="Y357" s="1048"/>
    </row>
    <row r="358" spans="1:25" x14ac:dyDescent="0.2">
      <c r="A358" s="1047"/>
      <c r="B358" s="1047"/>
      <c r="C358" s="1047"/>
      <c r="D358" s="1047"/>
      <c r="E358" s="1047"/>
      <c r="R358" s="1048"/>
      <c r="S358" s="1048"/>
      <c r="T358" s="1048"/>
      <c r="U358" s="1048"/>
      <c r="V358" s="1048"/>
      <c r="W358" s="1048"/>
      <c r="X358" s="1048"/>
      <c r="Y358" s="1048"/>
    </row>
    <row r="359" spans="1:25" x14ac:dyDescent="0.2">
      <c r="A359" s="1047"/>
      <c r="B359" s="1047"/>
      <c r="C359" s="1047"/>
      <c r="D359" s="1047"/>
      <c r="E359" s="1047"/>
      <c r="R359" s="1048"/>
      <c r="S359" s="1048"/>
      <c r="T359" s="1048"/>
      <c r="U359" s="1048"/>
      <c r="V359" s="1048"/>
      <c r="W359" s="1048"/>
      <c r="X359" s="1048"/>
      <c r="Y359" s="1048"/>
    </row>
    <row r="360" spans="1:25" x14ac:dyDescent="0.2">
      <c r="A360" s="1047"/>
      <c r="B360" s="1047"/>
      <c r="C360" s="1047"/>
      <c r="D360" s="1047"/>
      <c r="E360" s="1047"/>
      <c r="R360" s="1048"/>
      <c r="S360" s="1048"/>
      <c r="T360" s="1048"/>
      <c r="U360" s="1048"/>
      <c r="V360" s="1048"/>
      <c r="W360" s="1048"/>
      <c r="X360" s="1048"/>
      <c r="Y360" s="1048"/>
    </row>
    <row r="361" spans="1:25" x14ac:dyDescent="0.2">
      <c r="A361" s="1047"/>
      <c r="B361" s="1047"/>
      <c r="C361" s="1047"/>
      <c r="D361" s="1047"/>
      <c r="E361" s="1047"/>
      <c r="R361" s="1048"/>
      <c r="S361" s="1048"/>
      <c r="T361" s="1048"/>
      <c r="U361" s="1048"/>
      <c r="V361" s="1048"/>
      <c r="W361" s="1048"/>
      <c r="X361" s="1048"/>
      <c r="Y361" s="1048"/>
    </row>
    <row r="362" spans="1:25" x14ac:dyDescent="0.2">
      <c r="A362" s="1047"/>
      <c r="B362" s="1047"/>
      <c r="C362" s="1047"/>
      <c r="D362" s="1047"/>
      <c r="E362" s="1047"/>
      <c r="R362" s="1048"/>
      <c r="S362" s="1048"/>
      <c r="T362" s="1048"/>
      <c r="U362" s="1048"/>
      <c r="V362" s="1048"/>
      <c r="W362" s="1048"/>
      <c r="X362" s="1048"/>
      <c r="Y362" s="1048"/>
    </row>
    <row r="363" spans="1:25" x14ac:dyDescent="0.2">
      <c r="A363" s="1047"/>
      <c r="B363" s="1047"/>
      <c r="C363" s="1047"/>
      <c r="D363" s="1047"/>
      <c r="E363" s="1047"/>
      <c r="R363" s="1048"/>
      <c r="S363" s="1048"/>
      <c r="T363" s="1048"/>
      <c r="U363" s="1048"/>
      <c r="V363" s="1048"/>
      <c r="W363" s="1048"/>
      <c r="X363" s="1048"/>
      <c r="Y363" s="1048"/>
    </row>
    <row r="364" spans="1:25" x14ac:dyDescent="0.2">
      <c r="A364" s="1047"/>
      <c r="B364" s="1047"/>
      <c r="C364" s="1047"/>
      <c r="D364" s="1047"/>
      <c r="E364" s="1047"/>
      <c r="R364" s="1048"/>
      <c r="S364" s="1048"/>
      <c r="T364" s="1048"/>
      <c r="U364" s="1048"/>
      <c r="V364" s="1048"/>
      <c r="W364" s="1048"/>
      <c r="X364" s="1048"/>
      <c r="Y364" s="1048"/>
    </row>
    <row r="365" spans="1:25" x14ac:dyDescent="0.2">
      <c r="A365" s="1047"/>
      <c r="B365" s="1047"/>
      <c r="C365" s="1047"/>
      <c r="D365" s="1047"/>
      <c r="E365" s="1047"/>
      <c r="R365" s="1048"/>
      <c r="S365" s="1048"/>
      <c r="T365" s="1048"/>
      <c r="U365" s="1048"/>
      <c r="V365" s="1048"/>
      <c r="W365" s="1048"/>
      <c r="X365" s="1048"/>
      <c r="Y365" s="1048"/>
    </row>
    <row r="366" spans="1:25" x14ac:dyDescent="0.2">
      <c r="A366" s="1047"/>
      <c r="B366" s="1047"/>
      <c r="C366" s="1047"/>
      <c r="D366" s="1047"/>
      <c r="E366" s="1047"/>
      <c r="R366" s="1048"/>
      <c r="S366" s="1048"/>
      <c r="T366" s="1048"/>
      <c r="U366" s="1048"/>
      <c r="V366" s="1048"/>
      <c r="W366" s="1048"/>
      <c r="X366" s="1048"/>
      <c r="Y366" s="1048"/>
    </row>
    <row r="367" spans="1:25" x14ac:dyDescent="0.2">
      <c r="A367" s="1047"/>
      <c r="B367" s="1047"/>
      <c r="C367" s="1047"/>
      <c r="D367" s="1047"/>
      <c r="E367" s="1047"/>
      <c r="R367" s="1048"/>
      <c r="S367" s="1048"/>
      <c r="T367" s="1048"/>
      <c r="U367" s="1048"/>
      <c r="V367" s="1048"/>
      <c r="W367" s="1048"/>
      <c r="X367" s="1048"/>
      <c r="Y367" s="1048"/>
    </row>
    <row r="368" spans="1:25" x14ac:dyDescent="0.2">
      <c r="A368" s="1047"/>
      <c r="B368" s="1047"/>
      <c r="C368" s="1047"/>
      <c r="D368" s="1047"/>
      <c r="E368" s="1047"/>
      <c r="R368" s="1048"/>
      <c r="S368" s="1048"/>
      <c r="T368" s="1048"/>
      <c r="U368" s="1048"/>
      <c r="V368" s="1048"/>
      <c r="W368" s="1048"/>
      <c r="X368" s="1048"/>
      <c r="Y368" s="1048"/>
    </row>
    <row r="369" spans="1:25" x14ac:dyDescent="0.2">
      <c r="A369" s="1047"/>
      <c r="B369" s="1047"/>
      <c r="C369" s="1047"/>
      <c r="D369" s="1047"/>
      <c r="E369" s="1047"/>
      <c r="R369" s="1048"/>
      <c r="S369" s="1048"/>
      <c r="T369" s="1048"/>
      <c r="U369" s="1048"/>
      <c r="V369" s="1048"/>
      <c r="W369" s="1048"/>
      <c r="X369" s="1048"/>
      <c r="Y369" s="1048"/>
    </row>
    <row r="370" spans="1:25" x14ac:dyDescent="0.2">
      <c r="A370" s="1047"/>
      <c r="B370" s="1047"/>
      <c r="C370" s="1047"/>
      <c r="D370" s="1047"/>
      <c r="E370" s="1047"/>
      <c r="R370" s="1048"/>
      <c r="S370" s="1048"/>
      <c r="T370" s="1048"/>
      <c r="U370" s="1048"/>
      <c r="V370" s="1048"/>
      <c r="W370" s="1048"/>
      <c r="X370" s="1048"/>
      <c r="Y370" s="1048"/>
    </row>
    <row r="371" spans="1:25" x14ac:dyDescent="0.2">
      <c r="A371" s="1047"/>
      <c r="B371" s="1047"/>
      <c r="C371" s="1047"/>
      <c r="D371" s="1047"/>
      <c r="E371" s="1047"/>
      <c r="R371" s="1048"/>
      <c r="S371" s="1048"/>
      <c r="T371" s="1048"/>
      <c r="U371" s="1048"/>
      <c r="V371" s="1048"/>
      <c r="W371" s="1048"/>
      <c r="X371" s="1048"/>
      <c r="Y371" s="1048"/>
    </row>
    <row r="372" spans="1:25" x14ac:dyDescent="0.2">
      <c r="A372" s="1047"/>
      <c r="B372" s="1047"/>
      <c r="C372" s="1047"/>
      <c r="D372" s="1047"/>
      <c r="E372" s="1047"/>
      <c r="R372" s="1048"/>
      <c r="S372" s="1048"/>
      <c r="T372" s="1048"/>
      <c r="U372" s="1048"/>
      <c r="V372" s="1048"/>
      <c r="W372" s="1048"/>
      <c r="X372" s="1048"/>
      <c r="Y372" s="1048"/>
    </row>
    <row r="373" spans="1:25" x14ac:dyDescent="0.2">
      <c r="A373" s="1047"/>
      <c r="B373" s="1047"/>
      <c r="C373" s="1047"/>
      <c r="D373" s="1047"/>
      <c r="E373" s="1047"/>
      <c r="R373" s="1048"/>
      <c r="S373" s="1048"/>
      <c r="T373" s="1048"/>
      <c r="U373" s="1048"/>
      <c r="V373" s="1048"/>
      <c r="W373" s="1048"/>
      <c r="X373" s="1048"/>
      <c r="Y373" s="1048"/>
    </row>
    <row r="374" spans="1:25" x14ac:dyDescent="0.2">
      <c r="A374" s="1047"/>
      <c r="B374" s="1047"/>
      <c r="C374" s="1047"/>
      <c r="D374" s="1047"/>
      <c r="E374" s="1047"/>
      <c r="R374" s="1048"/>
      <c r="S374" s="1048"/>
      <c r="T374" s="1048"/>
      <c r="U374" s="1048"/>
      <c r="V374" s="1048"/>
      <c r="W374" s="1048"/>
      <c r="X374" s="1048"/>
      <c r="Y374" s="1048"/>
    </row>
    <row r="375" spans="1:25" x14ac:dyDescent="0.2">
      <c r="A375" s="1047"/>
      <c r="B375" s="1047"/>
      <c r="C375" s="1047"/>
      <c r="D375" s="1047"/>
      <c r="E375" s="1047"/>
      <c r="R375" s="1048"/>
      <c r="S375" s="1048"/>
      <c r="T375" s="1048"/>
      <c r="U375" s="1048"/>
      <c r="V375" s="1048"/>
      <c r="W375" s="1048"/>
      <c r="X375" s="1048"/>
      <c r="Y375" s="1048"/>
    </row>
    <row r="376" spans="1:25" x14ac:dyDescent="0.2">
      <c r="A376" s="1047"/>
      <c r="B376" s="1047"/>
      <c r="C376" s="1047"/>
      <c r="D376" s="1047"/>
      <c r="E376" s="1047"/>
      <c r="R376" s="1048"/>
      <c r="S376" s="1048"/>
      <c r="T376" s="1048"/>
      <c r="U376" s="1048"/>
      <c r="V376" s="1048"/>
      <c r="W376" s="1048"/>
      <c r="X376" s="1048"/>
      <c r="Y376" s="1048"/>
    </row>
    <row r="377" spans="1:25" x14ac:dyDescent="0.2">
      <c r="A377" s="1047"/>
      <c r="B377" s="1047"/>
      <c r="C377" s="1047"/>
      <c r="D377" s="1047"/>
      <c r="E377" s="1047"/>
      <c r="R377" s="1048"/>
      <c r="S377" s="1048"/>
      <c r="T377" s="1048"/>
      <c r="U377" s="1048"/>
      <c r="V377" s="1048"/>
      <c r="W377" s="1048"/>
      <c r="X377" s="1048"/>
      <c r="Y377" s="1048"/>
    </row>
    <row r="378" spans="1:25" x14ac:dyDescent="0.2">
      <c r="A378" s="1047"/>
      <c r="B378" s="1047"/>
      <c r="C378" s="1047"/>
      <c r="D378" s="1047"/>
      <c r="E378" s="1047"/>
      <c r="R378" s="1048"/>
      <c r="S378" s="1048"/>
      <c r="T378" s="1048"/>
      <c r="U378" s="1048"/>
      <c r="V378" s="1048"/>
      <c r="W378" s="1048"/>
      <c r="X378" s="1048"/>
      <c r="Y378" s="1048"/>
    </row>
    <row r="379" spans="1:25" x14ac:dyDescent="0.2">
      <c r="A379" s="1047"/>
      <c r="B379" s="1047"/>
      <c r="C379" s="1047"/>
      <c r="D379" s="1047"/>
      <c r="E379" s="1047"/>
      <c r="R379" s="1048"/>
      <c r="S379" s="1048"/>
      <c r="T379" s="1048"/>
      <c r="U379" s="1048"/>
      <c r="V379" s="1048"/>
      <c r="W379" s="1048"/>
      <c r="X379" s="1048"/>
      <c r="Y379" s="1048"/>
    </row>
    <row r="380" spans="1:25" x14ac:dyDescent="0.2">
      <c r="A380" s="1047"/>
      <c r="B380" s="1047"/>
      <c r="C380" s="1047"/>
      <c r="D380" s="1047"/>
      <c r="E380" s="1047"/>
      <c r="R380" s="1048"/>
      <c r="S380" s="1048"/>
      <c r="T380" s="1048"/>
      <c r="U380" s="1048"/>
      <c r="V380" s="1048"/>
      <c r="W380" s="1048"/>
      <c r="X380" s="1048"/>
      <c r="Y380" s="1048"/>
    </row>
    <row r="381" spans="1:25" x14ac:dyDescent="0.2">
      <c r="A381" s="1047"/>
      <c r="B381" s="1047"/>
      <c r="C381" s="1047"/>
      <c r="D381" s="1047"/>
      <c r="E381" s="1047"/>
      <c r="R381" s="1048"/>
      <c r="S381" s="1048"/>
      <c r="T381" s="1048"/>
      <c r="U381" s="1048"/>
      <c r="V381" s="1048"/>
      <c r="W381" s="1048"/>
      <c r="X381" s="1048"/>
      <c r="Y381" s="1048"/>
    </row>
    <row r="382" spans="1:25" x14ac:dyDescent="0.2">
      <c r="A382" s="1047"/>
      <c r="B382" s="1047"/>
      <c r="C382" s="1047"/>
      <c r="D382" s="1047"/>
      <c r="E382" s="1047"/>
      <c r="R382" s="1048"/>
      <c r="S382" s="1048"/>
      <c r="T382" s="1048"/>
      <c r="U382" s="1048"/>
      <c r="V382" s="1048"/>
      <c r="W382" s="1048"/>
      <c r="X382" s="1048"/>
      <c r="Y382" s="1048"/>
    </row>
    <row r="383" spans="1:25" x14ac:dyDescent="0.2">
      <c r="A383" s="1047"/>
      <c r="B383" s="1047"/>
      <c r="C383" s="1047"/>
      <c r="D383" s="1047"/>
      <c r="E383" s="1047"/>
      <c r="R383" s="1048"/>
      <c r="S383" s="1048"/>
      <c r="T383" s="1048"/>
      <c r="U383" s="1048"/>
      <c r="V383" s="1048"/>
      <c r="W383" s="1048"/>
      <c r="X383" s="1048"/>
      <c r="Y383" s="1048"/>
    </row>
    <row r="384" spans="1:25" x14ac:dyDescent="0.2">
      <c r="A384" s="1047"/>
      <c r="B384" s="1047"/>
      <c r="C384" s="1047"/>
      <c r="D384" s="1047"/>
      <c r="E384" s="1047"/>
      <c r="R384" s="1048"/>
      <c r="S384" s="1048"/>
      <c r="T384" s="1048"/>
      <c r="U384" s="1048"/>
      <c r="V384" s="1048"/>
      <c r="W384" s="1048"/>
      <c r="X384" s="1048"/>
      <c r="Y384" s="1048"/>
    </row>
    <row r="385" spans="1:25" x14ac:dyDescent="0.2">
      <c r="A385" s="1047"/>
      <c r="B385" s="1047"/>
      <c r="C385" s="1047"/>
      <c r="D385" s="1047"/>
      <c r="E385" s="1047"/>
      <c r="R385" s="1048"/>
      <c r="S385" s="1048"/>
      <c r="T385" s="1048"/>
      <c r="U385" s="1048"/>
      <c r="V385" s="1048"/>
      <c r="W385" s="1048"/>
      <c r="X385" s="1048"/>
      <c r="Y385" s="1048"/>
    </row>
    <row r="386" spans="1:25" x14ac:dyDescent="0.2">
      <c r="A386" s="1047"/>
      <c r="B386" s="1047"/>
      <c r="C386" s="1047"/>
      <c r="D386" s="1047"/>
      <c r="E386" s="1047"/>
      <c r="R386" s="1048"/>
      <c r="S386" s="1048"/>
      <c r="T386" s="1048"/>
      <c r="U386" s="1048"/>
      <c r="V386" s="1048"/>
      <c r="W386" s="1048"/>
      <c r="X386" s="1048"/>
      <c r="Y386" s="1048"/>
    </row>
    <row r="387" spans="1:25" x14ac:dyDescent="0.2">
      <c r="A387" s="1047"/>
      <c r="B387" s="1047"/>
      <c r="C387" s="1047"/>
      <c r="D387" s="1047"/>
      <c r="E387" s="1047"/>
      <c r="R387" s="1048"/>
      <c r="S387" s="1048"/>
      <c r="T387" s="1048"/>
      <c r="U387" s="1048"/>
      <c r="V387" s="1048"/>
      <c r="W387" s="1048"/>
      <c r="X387" s="1048"/>
      <c r="Y387" s="1048"/>
    </row>
    <row r="388" spans="1:25" x14ac:dyDescent="0.2">
      <c r="A388" s="1047"/>
      <c r="B388" s="1047"/>
      <c r="C388" s="1047"/>
      <c r="D388" s="1047"/>
      <c r="E388" s="1047"/>
      <c r="R388" s="1048"/>
      <c r="S388" s="1048"/>
      <c r="T388" s="1048"/>
      <c r="U388" s="1048"/>
      <c r="V388" s="1048"/>
      <c r="W388" s="1048"/>
      <c r="X388" s="1048"/>
      <c r="Y388" s="1048"/>
    </row>
    <row r="389" spans="1:25" x14ac:dyDescent="0.2">
      <c r="A389" s="1047"/>
      <c r="B389" s="1047"/>
      <c r="C389" s="1047"/>
      <c r="D389" s="1047"/>
      <c r="E389" s="1047"/>
      <c r="R389" s="1048"/>
      <c r="S389" s="1048"/>
      <c r="T389" s="1048"/>
      <c r="U389" s="1048"/>
      <c r="V389" s="1048"/>
      <c r="W389" s="1048"/>
      <c r="X389" s="1048"/>
      <c r="Y389" s="1048"/>
    </row>
    <row r="390" spans="1:25" x14ac:dyDescent="0.2">
      <c r="A390" s="1047"/>
      <c r="B390" s="1047"/>
      <c r="C390" s="1047"/>
      <c r="D390" s="1047"/>
      <c r="E390" s="1047"/>
      <c r="R390" s="1048"/>
      <c r="S390" s="1048"/>
      <c r="T390" s="1048"/>
      <c r="U390" s="1048"/>
      <c r="V390" s="1048"/>
      <c r="W390" s="1048"/>
      <c r="X390" s="1048"/>
      <c r="Y390" s="1048"/>
    </row>
    <row r="391" spans="1:25" x14ac:dyDescent="0.2">
      <c r="A391" s="1047"/>
      <c r="B391" s="1047"/>
      <c r="C391" s="1047"/>
      <c r="D391" s="1047"/>
      <c r="E391" s="1047"/>
      <c r="R391" s="1048"/>
      <c r="S391" s="1048"/>
      <c r="T391" s="1048"/>
      <c r="U391" s="1048"/>
      <c r="V391" s="1048"/>
      <c r="W391" s="1048"/>
      <c r="X391" s="1048"/>
      <c r="Y391" s="1048"/>
    </row>
    <row r="392" spans="1:25" x14ac:dyDescent="0.2">
      <c r="A392" s="1047"/>
      <c r="B392" s="1047"/>
      <c r="C392" s="1047"/>
      <c r="D392" s="1047"/>
      <c r="E392" s="1047"/>
      <c r="R392" s="1048"/>
      <c r="S392" s="1048"/>
      <c r="T392" s="1048"/>
      <c r="U392" s="1048"/>
      <c r="V392" s="1048"/>
      <c r="W392" s="1048"/>
      <c r="X392" s="1048"/>
      <c r="Y392" s="1048"/>
    </row>
    <row r="393" spans="1:25" x14ac:dyDescent="0.2">
      <c r="A393" s="1047"/>
      <c r="B393" s="1047"/>
      <c r="C393" s="1047"/>
      <c r="D393" s="1047"/>
      <c r="E393" s="1047"/>
      <c r="R393" s="1048"/>
      <c r="S393" s="1048"/>
      <c r="T393" s="1048"/>
      <c r="U393" s="1048"/>
      <c r="V393" s="1048"/>
      <c r="W393" s="1048"/>
      <c r="X393" s="1048"/>
      <c r="Y393" s="1048"/>
    </row>
    <row r="394" spans="1:25" x14ac:dyDescent="0.2">
      <c r="A394" s="1047"/>
      <c r="B394" s="1047"/>
      <c r="C394" s="1047"/>
      <c r="D394" s="1047"/>
      <c r="E394" s="1047"/>
      <c r="R394" s="1048"/>
      <c r="S394" s="1048"/>
      <c r="T394" s="1048"/>
      <c r="U394" s="1048"/>
      <c r="V394" s="1048"/>
      <c r="W394" s="1048"/>
      <c r="X394" s="1048"/>
      <c r="Y394" s="1048"/>
    </row>
    <row r="395" spans="1:25" x14ac:dyDescent="0.2">
      <c r="A395" s="1047"/>
      <c r="B395" s="1047"/>
      <c r="C395" s="1047"/>
      <c r="D395" s="1047"/>
      <c r="E395" s="1047"/>
      <c r="R395" s="1048"/>
      <c r="S395" s="1048"/>
      <c r="T395" s="1048"/>
      <c r="U395" s="1048"/>
      <c r="V395" s="1048"/>
      <c r="W395" s="1048"/>
      <c r="X395" s="1048"/>
      <c r="Y395" s="1048"/>
    </row>
    <row r="396" spans="1:25" x14ac:dyDescent="0.2">
      <c r="A396" s="1047"/>
      <c r="B396" s="1047"/>
      <c r="C396" s="1047"/>
      <c r="D396" s="1047"/>
      <c r="E396" s="1047"/>
      <c r="R396" s="1048"/>
      <c r="S396" s="1048"/>
      <c r="T396" s="1048"/>
      <c r="U396" s="1048"/>
      <c r="V396" s="1048"/>
      <c r="W396" s="1048"/>
      <c r="X396" s="1048"/>
      <c r="Y396" s="1048"/>
    </row>
    <row r="397" spans="1:25" x14ac:dyDescent="0.2">
      <c r="A397" s="1047"/>
      <c r="B397" s="1047"/>
      <c r="C397" s="1047"/>
      <c r="D397" s="1047"/>
      <c r="E397" s="1047"/>
      <c r="R397" s="1048"/>
      <c r="S397" s="1048"/>
      <c r="T397" s="1048"/>
      <c r="U397" s="1048"/>
      <c r="V397" s="1048"/>
      <c r="W397" s="1048"/>
      <c r="X397" s="1048"/>
      <c r="Y397" s="1048"/>
    </row>
    <row r="398" spans="1:25" x14ac:dyDescent="0.2">
      <c r="A398" s="1047"/>
      <c r="B398" s="1047"/>
      <c r="C398" s="1047"/>
      <c r="D398" s="1047"/>
      <c r="E398" s="1047"/>
      <c r="R398" s="1048"/>
      <c r="S398" s="1048"/>
      <c r="T398" s="1048"/>
      <c r="U398" s="1048"/>
      <c r="V398" s="1048"/>
      <c r="W398" s="1048"/>
      <c r="X398" s="1048"/>
      <c r="Y398" s="1048"/>
    </row>
    <row r="399" spans="1:25" x14ac:dyDescent="0.2">
      <c r="A399" s="1047"/>
      <c r="B399" s="1047"/>
      <c r="C399" s="1047"/>
      <c r="D399" s="1047"/>
      <c r="E399" s="1047"/>
      <c r="R399" s="1048"/>
      <c r="S399" s="1048"/>
      <c r="T399" s="1048"/>
      <c r="U399" s="1048"/>
      <c r="V399" s="1048"/>
      <c r="W399" s="1048"/>
      <c r="X399" s="1048"/>
      <c r="Y399" s="1048"/>
    </row>
    <row r="400" spans="1:25" x14ac:dyDescent="0.2">
      <c r="A400" s="1047"/>
      <c r="B400" s="1047"/>
      <c r="C400" s="1047"/>
      <c r="D400" s="1047"/>
      <c r="E400" s="1047"/>
      <c r="R400" s="1048"/>
      <c r="S400" s="1048"/>
      <c r="T400" s="1048"/>
      <c r="U400" s="1048"/>
      <c r="V400" s="1048"/>
      <c r="W400" s="1048"/>
      <c r="X400" s="1048"/>
      <c r="Y400" s="1048"/>
    </row>
    <row r="401" spans="1:25" x14ac:dyDescent="0.2">
      <c r="A401" s="1047"/>
      <c r="B401" s="1047"/>
      <c r="C401" s="1047"/>
      <c r="D401" s="1047"/>
      <c r="E401" s="1047"/>
      <c r="R401" s="1048"/>
      <c r="S401" s="1048"/>
      <c r="T401" s="1048"/>
      <c r="U401" s="1048"/>
      <c r="V401" s="1048"/>
      <c r="W401" s="1048"/>
      <c r="X401" s="1048"/>
      <c r="Y401" s="1048"/>
    </row>
    <row r="402" spans="1:25" x14ac:dyDescent="0.2">
      <c r="A402" s="1047"/>
      <c r="B402" s="1047"/>
      <c r="C402" s="1047"/>
      <c r="D402" s="1047"/>
      <c r="E402" s="1047"/>
      <c r="R402" s="1048"/>
      <c r="S402" s="1048"/>
      <c r="T402" s="1048"/>
      <c r="U402" s="1048"/>
      <c r="V402" s="1048"/>
      <c r="W402" s="1048"/>
      <c r="X402" s="1048"/>
      <c r="Y402" s="1048"/>
    </row>
    <row r="403" spans="1:25" x14ac:dyDescent="0.2">
      <c r="A403" s="1047"/>
      <c r="B403" s="1047"/>
      <c r="C403" s="1047"/>
      <c r="D403" s="1047"/>
      <c r="E403" s="1047"/>
      <c r="R403" s="1048"/>
      <c r="S403" s="1048"/>
      <c r="T403" s="1048"/>
      <c r="U403" s="1048"/>
      <c r="V403" s="1048"/>
      <c r="W403" s="1048"/>
      <c r="X403" s="1048"/>
      <c r="Y403" s="1048"/>
    </row>
    <row r="404" spans="1:25" x14ac:dyDescent="0.2">
      <c r="A404" s="1047"/>
      <c r="B404" s="1047"/>
      <c r="C404" s="1047"/>
      <c r="D404" s="1047"/>
      <c r="E404" s="1047"/>
      <c r="R404" s="1048"/>
      <c r="S404" s="1048"/>
      <c r="T404" s="1048"/>
      <c r="U404" s="1048"/>
      <c r="V404" s="1048"/>
      <c r="W404" s="1048"/>
      <c r="X404" s="1048"/>
      <c r="Y404" s="1048"/>
    </row>
    <row r="405" spans="1:25" x14ac:dyDescent="0.2">
      <c r="A405" s="1047"/>
      <c r="B405" s="1047"/>
      <c r="C405" s="1047"/>
      <c r="D405" s="1047"/>
      <c r="E405" s="1047"/>
      <c r="R405" s="1048"/>
      <c r="S405" s="1048"/>
      <c r="T405" s="1048"/>
      <c r="U405" s="1048"/>
      <c r="V405" s="1048"/>
      <c r="W405" s="1048"/>
      <c r="X405" s="1048"/>
      <c r="Y405" s="1048"/>
    </row>
    <row r="406" spans="1:25" x14ac:dyDescent="0.2">
      <c r="A406" s="1047"/>
      <c r="B406" s="1047"/>
      <c r="C406" s="1047"/>
      <c r="D406" s="1047"/>
      <c r="E406" s="1047"/>
      <c r="R406" s="1048"/>
      <c r="S406" s="1048"/>
      <c r="T406" s="1048"/>
      <c r="U406" s="1048"/>
      <c r="V406" s="1048"/>
      <c r="W406" s="1048"/>
      <c r="X406" s="1048"/>
      <c r="Y406" s="1048"/>
    </row>
    <row r="407" spans="1:25" x14ac:dyDescent="0.2">
      <c r="A407" s="1047"/>
      <c r="B407" s="1047"/>
      <c r="C407" s="1047"/>
      <c r="D407" s="1047"/>
      <c r="E407" s="1047"/>
      <c r="R407" s="1048"/>
      <c r="S407" s="1048"/>
      <c r="T407" s="1048"/>
      <c r="U407" s="1048"/>
      <c r="V407" s="1048"/>
      <c r="W407" s="1048"/>
      <c r="X407" s="1048"/>
      <c r="Y407" s="1048"/>
    </row>
    <row r="408" spans="1:25" x14ac:dyDescent="0.2">
      <c r="A408" s="1047"/>
      <c r="B408" s="1047"/>
      <c r="C408" s="1047"/>
      <c r="D408" s="1047"/>
      <c r="E408" s="1047"/>
      <c r="R408" s="1048"/>
      <c r="S408" s="1048"/>
      <c r="T408" s="1048"/>
      <c r="U408" s="1048"/>
      <c r="V408" s="1048"/>
      <c r="W408" s="1048"/>
      <c r="X408" s="1048"/>
      <c r="Y408" s="1048"/>
    </row>
    <row r="409" spans="1:25" x14ac:dyDescent="0.2">
      <c r="A409" s="1047"/>
      <c r="B409" s="1047"/>
      <c r="C409" s="1047"/>
      <c r="D409" s="1047"/>
      <c r="E409" s="1047"/>
      <c r="R409" s="1048"/>
      <c r="S409" s="1048"/>
      <c r="T409" s="1048"/>
      <c r="U409" s="1048"/>
      <c r="V409" s="1048"/>
      <c r="W409" s="1048"/>
      <c r="X409" s="1048"/>
      <c r="Y409" s="1048"/>
    </row>
    <row r="410" spans="1:25" x14ac:dyDescent="0.2">
      <c r="A410" s="1047"/>
      <c r="B410" s="1047"/>
      <c r="C410" s="1047"/>
      <c r="D410" s="1047"/>
      <c r="E410" s="1047"/>
      <c r="R410" s="1048"/>
      <c r="S410" s="1048"/>
      <c r="T410" s="1048"/>
      <c r="U410" s="1048"/>
      <c r="V410" s="1048"/>
      <c r="W410" s="1048"/>
      <c r="X410" s="1048"/>
      <c r="Y410" s="1048"/>
    </row>
    <row r="411" spans="1:25" x14ac:dyDescent="0.2">
      <c r="A411" s="1047"/>
      <c r="B411" s="1047"/>
      <c r="C411" s="1047"/>
      <c r="D411" s="1047"/>
      <c r="E411" s="1047"/>
      <c r="R411" s="1048"/>
      <c r="S411" s="1048"/>
      <c r="T411" s="1048"/>
      <c r="U411" s="1048"/>
      <c r="V411" s="1048"/>
      <c r="W411" s="1048"/>
      <c r="X411" s="1048"/>
      <c r="Y411" s="1048"/>
    </row>
    <row r="412" spans="1:25" x14ac:dyDescent="0.2">
      <c r="A412" s="1047"/>
      <c r="B412" s="1047"/>
      <c r="C412" s="1047"/>
      <c r="D412" s="1047"/>
      <c r="E412" s="1047"/>
      <c r="R412" s="1048"/>
      <c r="S412" s="1048"/>
      <c r="T412" s="1048"/>
      <c r="U412" s="1048"/>
      <c r="V412" s="1048"/>
      <c r="W412" s="1048"/>
      <c r="X412" s="1048"/>
      <c r="Y412" s="1048"/>
    </row>
    <row r="413" spans="1:25" x14ac:dyDescent="0.2">
      <c r="A413" s="1047"/>
      <c r="B413" s="1047"/>
      <c r="C413" s="1047"/>
      <c r="D413" s="1047"/>
      <c r="E413" s="1047"/>
      <c r="R413" s="1048"/>
      <c r="S413" s="1048"/>
      <c r="T413" s="1048"/>
      <c r="U413" s="1048"/>
      <c r="V413" s="1048"/>
      <c r="W413" s="1048"/>
      <c r="X413" s="1048"/>
      <c r="Y413" s="1048"/>
    </row>
    <row r="414" spans="1:25" x14ac:dyDescent="0.2">
      <c r="A414" s="1047"/>
      <c r="B414" s="1047"/>
      <c r="C414" s="1047"/>
      <c r="D414" s="1047"/>
      <c r="E414" s="1047"/>
      <c r="R414" s="1048"/>
      <c r="S414" s="1048"/>
      <c r="T414" s="1048"/>
      <c r="U414" s="1048"/>
      <c r="V414" s="1048"/>
      <c r="W414" s="1048"/>
      <c r="X414" s="1048"/>
      <c r="Y414" s="1048"/>
    </row>
    <row r="415" spans="1:25" x14ac:dyDescent="0.2">
      <c r="A415" s="1047"/>
      <c r="B415" s="1047"/>
      <c r="C415" s="1047"/>
      <c r="D415" s="1047"/>
      <c r="E415" s="1047"/>
      <c r="R415" s="1048"/>
      <c r="S415" s="1048"/>
      <c r="T415" s="1048"/>
      <c r="U415" s="1048"/>
      <c r="V415" s="1048"/>
      <c r="W415" s="1048"/>
      <c r="X415" s="1048"/>
      <c r="Y415" s="1048"/>
    </row>
    <row r="416" spans="1:25" x14ac:dyDescent="0.2">
      <c r="A416" s="1047"/>
      <c r="B416" s="1047"/>
      <c r="C416" s="1047"/>
      <c r="D416" s="1047"/>
      <c r="E416" s="1047"/>
      <c r="R416" s="1048"/>
      <c r="S416" s="1048"/>
      <c r="T416" s="1048"/>
      <c r="U416" s="1048"/>
      <c r="V416" s="1048"/>
      <c r="W416" s="1048"/>
      <c r="X416" s="1048"/>
      <c r="Y416" s="1048"/>
    </row>
    <row r="417" spans="1:25" x14ac:dyDescent="0.2">
      <c r="A417" s="1047"/>
      <c r="B417" s="1047"/>
      <c r="C417" s="1047"/>
      <c r="D417" s="1047"/>
      <c r="E417" s="1047"/>
      <c r="R417" s="1048"/>
      <c r="S417" s="1048"/>
      <c r="T417" s="1048"/>
      <c r="U417" s="1048"/>
      <c r="V417" s="1048"/>
      <c r="W417" s="1048"/>
      <c r="X417" s="1048"/>
      <c r="Y417" s="1048"/>
    </row>
    <row r="418" spans="1:25" x14ac:dyDescent="0.2">
      <c r="A418" s="1047"/>
      <c r="B418" s="1047"/>
      <c r="C418" s="1047"/>
      <c r="D418" s="1047"/>
      <c r="E418" s="1047"/>
      <c r="R418" s="1048"/>
      <c r="S418" s="1048"/>
      <c r="T418" s="1048"/>
      <c r="U418" s="1048"/>
      <c r="V418" s="1048"/>
      <c r="W418" s="1048"/>
      <c r="X418" s="1048"/>
      <c r="Y418" s="1048"/>
    </row>
    <row r="419" spans="1:25" x14ac:dyDescent="0.2">
      <c r="A419" s="1047"/>
      <c r="B419" s="1047"/>
      <c r="C419" s="1047"/>
      <c r="D419" s="1047"/>
      <c r="E419" s="1047"/>
      <c r="R419" s="1048"/>
      <c r="S419" s="1048"/>
      <c r="T419" s="1048"/>
      <c r="U419" s="1048"/>
      <c r="V419" s="1048"/>
      <c r="W419" s="1048"/>
      <c r="X419" s="1048"/>
      <c r="Y419" s="1048"/>
    </row>
    <row r="420" spans="1:25" x14ac:dyDescent="0.2">
      <c r="A420" s="1047"/>
      <c r="B420" s="1047"/>
      <c r="C420" s="1047"/>
      <c r="D420" s="1047"/>
      <c r="E420" s="1047"/>
      <c r="R420" s="1048"/>
      <c r="S420" s="1048"/>
      <c r="T420" s="1048"/>
      <c r="U420" s="1048"/>
      <c r="V420" s="1048"/>
      <c r="W420" s="1048"/>
      <c r="X420" s="1048"/>
      <c r="Y420" s="1048"/>
    </row>
    <row r="421" spans="1:25" x14ac:dyDescent="0.2">
      <c r="A421" s="1047"/>
      <c r="B421" s="1047"/>
      <c r="C421" s="1047"/>
      <c r="D421" s="1047"/>
      <c r="E421" s="1047"/>
      <c r="R421" s="1048"/>
      <c r="S421" s="1048"/>
      <c r="T421" s="1048"/>
      <c r="U421" s="1048"/>
      <c r="V421" s="1048"/>
      <c r="W421" s="1048"/>
      <c r="X421" s="1048"/>
      <c r="Y421" s="1048"/>
    </row>
    <row r="422" spans="1:25" x14ac:dyDescent="0.2">
      <c r="A422" s="1047"/>
      <c r="B422" s="1047"/>
      <c r="C422" s="1047"/>
      <c r="D422" s="1047"/>
      <c r="E422" s="1047"/>
      <c r="R422" s="1048"/>
      <c r="S422" s="1048"/>
      <c r="T422" s="1048"/>
      <c r="U422" s="1048"/>
      <c r="V422" s="1048"/>
      <c r="W422" s="1048"/>
      <c r="X422" s="1048"/>
      <c r="Y422" s="1048"/>
    </row>
    <row r="423" spans="1:25" x14ac:dyDescent="0.2">
      <c r="A423" s="1047"/>
      <c r="B423" s="1047"/>
      <c r="C423" s="1047"/>
      <c r="D423" s="1047"/>
      <c r="E423" s="1047"/>
      <c r="R423" s="1048"/>
      <c r="S423" s="1048"/>
      <c r="T423" s="1048"/>
      <c r="U423" s="1048"/>
      <c r="V423" s="1048"/>
      <c r="W423" s="1048"/>
      <c r="X423" s="1048"/>
      <c r="Y423" s="1048"/>
    </row>
    <row r="424" spans="1:25" x14ac:dyDescent="0.2">
      <c r="A424" s="1047"/>
      <c r="B424" s="1047"/>
      <c r="C424" s="1047"/>
      <c r="D424" s="1047"/>
      <c r="E424" s="1047"/>
      <c r="R424" s="1048"/>
      <c r="S424" s="1048"/>
      <c r="T424" s="1048"/>
      <c r="U424" s="1048"/>
      <c r="V424" s="1048"/>
      <c r="W424" s="1048"/>
      <c r="X424" s="1048"/>
      <c r="Y424" s="1048"/>
    </row>
    <row r="425" spans="1:25" x14ac:dyDescent="0.2">
      <c r="A425" s="1047"/>
      <c r="B425" s="1047"/>
      <c r="C425" s="1047"/>
      <c r="D425" s="1047"/>
      <c r="E425" s="1047"/>
      <c r="R425" s="1048"/>
      <c r="S425" s="1048"/>
      <c r="T425" s="1048"/>
      <c r="U425" s="1048"/>
      <c r="V425" s="1048"/>
      <c r="W425" s="1048"/>
      <c r="X425" s="1048"/>
      <c r="Y425" s="1048"/>
    </row>
    <row r="426" spans="1:25" x14ac:dyDescent="0.2">
      <c r="A426" s="1047"/>
      <c r="B426" s="1047"/>
      <c r="C426" s="1047"/>
      <c r="D426" s="1047"/>
      <c r="E426" s="1047"/>
      <c r="R426" s="1048"/>
      <c r="S426" s="1048"/>
      <c r="T426" s="1048"/>
      <c r="U426" s="1048"/>
      <c r="V426" s="1048"/>
      <c r="W426" s="1048"/>
      <c r="X426" s="1048"/>
      <c r="Y426" s="1048"/>
    </row>
    <row r="427" spans="1:25" x14ac:dyDescent="0.2">
      <c r="A427" s="1047"/>
      <c r="B427" s="1047"/>
      <c r="C427" s="1047"/>
      <c r="D427" s="1047"/>
      <c r="E427" s="1047"/>
      <c r="R427" s="1048"/>
      <c r="S427" s="1048"/>
      <c r="T427" s="1048"/>
      <c r="U427" s="1048"/>
      <c r="V427" s="1048"/>
      <c r="W427" s="1048"/>
      <c r="X427" s="1048"/>
      <c r="Y427" s="1048"/>
    </row>
    <row r="428" spans="1:25" x14ac:dyDescent="0.2">
      <c r="A428" s="1047"/>
      <c r="B428" s="1047"/>
      <c r="C428" s="1047"/>
      <c r="D428" s="1047"/>
      <c r="E428" s="1047"/>
      <c r="R428" s="1048"/>
      <c r="S428" s="1048"/>
      <c r="T428" s="1048"/>
      <c r="U428" s="1048"/>
      <c r="V428" s="1048"/>
      <c r="W428" s="1048"/>
      <c r="X428" s="1048"/>
      <c r="Y428" s="1048"/>
    </row>
    <row r="429" spans="1:25" x14ac:dyDescent="0.2">
      <c r="A429" s="1047"/>
      <c r="B429" s="1047"/>
      <c r="C429" s="1047"/>
      <c r="D429" s="1047"/>
      <c r="E429" s="1047"/>
      <c r="R429" s="1048"/>
      <c r="S429" s="1048"/>
      <c r="T429" s="1048"/>
      <c r="U429" s="1048"/>
      <c r="V429" s="1048"/>
      <c r="W429" s="1048"/>
      <c r="X429" s="1048"/>
      <c r="Y429" s="1048"/>
    </row>
    <row r="430" spans="1:25" x14ac:dyDescent="0.2">
      <c r="A430" s="1047"/>
      <c r="B430" s="1047"/>
      <c r="C430" s="1047"/>
      <c r="D430" s="1047"/>
      <c r="E430" s="1047"/>
      <c r="R430" s="1048"/>
      <c r="S430" s="1048"/>
      <c r="T430" s="1048"/>
      <c r="U430" s="1048"/>
      <c r="V430" s="1048"/>
      <c r="W430" s="1048"/>
      <c r="X430" s="1048"/>
      <c r="Y430" s="1048"/>
    </row>
    <row r="431" spans="1:25" x14ac:dyDescent="0.2">
      <c r="A431" s="1047"/>
      <c r="B431" s="1047"/>
      <c r="C431" s="1047"/>
      <c r="D431" s="1047"/>
      <c r="E431" s="1047"/>
      <c r="R431" s="1048"/>
      <c r="S431" s="1048"/>
      <c r="T431" s="1048"/>
      <c r="U431" s="1048"/>
      <c r="V431" s="1048"/>
      <c r="W431" s="1048"/>
      <c r="X431" s="1048"/>
      <c r="Y431" s="1048"/>
    </row>
    <row r="432" spans="1:25" x14ac:dyDescent="0.2">
      <c r="A432" s="1047"/>
      <c r="B432" s="1047"/>
      <c r="C432" s="1047"/>
      <c r="D432" s="1047"/>
      <c r="E432" s="1047"/>
      <c r="R432" s="1048"/>
      <c r="S432" s="1048"/>
      <c r="T432" s="1048"/>
      <c r="U432" s="1048"/>
      <c r="V432" s="1048"/>
      <c r="W432" s="1048"/>
      <c r="X432" s="1048"/>
      <c r="Y432" s="1048"/>
    </row>
    <row r="433" spans="1:25" x14ac:dyDescent="0.2">
      <c r="A433" s="1047"/>
      <c r="B433" s="1047"/>
      <c r="C433" s="1047"/>
      <c r="D433" s="1047"/>
      <c r="E433" s="1047"/>
      <c r="R433" s="1048"/>
      <c r="S433" s="1048"/>
      <c r="T433" s="1048"/>
      <c r="U433" s="1048"/>
      <c r="V433" s="1048"/>
      <c r="W433" s="1048"/>
      <c r="X433" s="1048"/>
      <c r="Y433" s="1048"/>
    </row>
    <row r="434" spans="1:25" x14ac:dyDescent="0.2">
      <c r="A434" s="1047"/>
      <c r="B434" s="1047"/>
      <c r="C434" s="1047"/>
      <c r="D434" s="1047"/>
      <c r="E434" s="1047"/>
      <c r="R434" s="1048"/>
      <c r="S434" s="1048"/>
      <c r="T434" s="1048"/>
      <c r="U434" s="1048"/>
      <c r="V434" s="1048"/>
      <c r="W434" s="1048"/>
      <c r="X434" s="1048"/>
      <c r="Y434" s="1048"/>
    </row>
    <row r="435" spans="1:25" x14ac:dyDescent="0.2">
      <c r="A435" s="1047"/>
      <c r="B435" s="1047"/>
      <c r="C435" s="1047"/>
      <c r="D435" s="1047"/>
      <c r="E435" s="1047"/>
      <c r="R435" s="1048"/>
      <c r="S435" s="1048"/>
      <c r="T435" s="1048"/>
      <c r="U435" s="1048"/>
      <c r="V435" s="1048"/>
      <c r="W435" s="1048"/>
      <c r="X435" s="1048"/>
      <c r="Y435" s="1048"/>
    </row>
    <row r="436" spans="1:25" x14ac:dyDescent="0.2">
      <c r="A436" s="1047"/>
      <c r="B436" s="1047"/>
      <c r="C436" s="1047"/>
      <c r="D436" s="1047"/>
      <c r="E436" s="1047"/>
      <c r="R436" s="1048"/>
      <c r="S436" s="1048"/>
      <c r="T436" s="1048"/>
      <c r="U436" s="1048"/>
      <c r="V436" s="1048"/>
      <c r="W436" s="1048"/>
      <c r="X436" s="1048"/>
      <c r="Y436" s="1048"/>
    </row>
    <row r="437" spans="1:25" x14ac:dyDescent="0.2">
      <c r="A437" s="1047"/>
      <c r="B437" s="1047"/>
      <c r="C437" s="1047"/>
      <c r="D437" s="1047"/>
      <c r="E437" s="1047"/>
      <c r="R437" s="1048"/>
      <c r="S437" s="1048"/>
      <c r="T437" s="1048"/>
      <c r="U437" s="1048"/>
      <c r="V437" s="1048"/>
      <c r="W437" s="1048"/>
      <c r="X437" s="1048"/>
      <c r="Y437" s="1048"/>
    </row>
    <row r="438" spans="1:25" x14ac:dyDescent="0.2">
      <c r="A438" s="1047"/>
      <c r="B438" s="1047"/>
      <c r="C438" s="1047"/>
      <c r="D438" s="1047"/>
      <c r="E438" s="1047"/>
      <c r="R438" s="1048"/>
      <c r="S438" s="1048"/>
      <c r="T438" s="1048"/>
      <c r="U438" s="1048"/>
      <c r="V438" s="1048"/>
      <c r="W438" s="1048"/>
      <c r="X438" s="1048"/>
      <c r="Y438" s="1048"/>
    </row>
    <row r="439" spans="1:25" x14ac:dyDescent="0.2">
      <c r="A439" s="1047"/>
      <c r="B439" s="1047"/>
      <c r="C439" s="1047"/>
      <c r="D439" s="1047"/>
      <c r="E439" s="1047"/>
      <c r="R439" s="1048"/>
      <c r="S439" s="1048"/>
      <c r="T439" s="1048"/>
      <c r="U439" s="1048"/>
      <c r="V439" s="1048"/>
      <c r="W439" s="1048"/>
      <c r="X439" s="1048"/>
      <c r="Y439" s="1048"/>
    </row>
    <row r="440" spans="1:25" x14ac:dyDescent="0.2">
      <c r="A440" s="1047"/>
      <c r="B440" s="1047"/>
      <c r="C440" s="1047"/>
      <c r="D440" s="1047"/>
      <c r="E440" s="1047"/>
      <c r="R440" s="1048"/>
      <c r="S440" s="1048"/>
      <c r="T440" s="1048"/>
      <c r="U440" s="1048"/>
      <c r="V440" s="1048"/>
      <c r="W440" s="1048"/>
      <c r="X440" s="1048"/>
      <c r="Y440" s="1048"/>
    </row>
    <row r="441" spans="1:25" x14ac:dyDescent="0.2">
      <c r="A441" s="1047"/>
      <c r="B441" s="1047"/>
      <c r="C441" s="1047"/>
      <c r="D441" s="1047"/>
      <c r="E441" s="1047"/>
      <c r="R441" s="1048"/>
      <c r="S441" s="1048"/>
      <c r="T441" s="1048"/>
      <c r="U441" s="1048"/>
      <c r="V441" s="1048"/>
      <c r="W441" s="1048"/>
      <c r="X441" s="1048"/>
      <c r="Y441" s="1048"/>
    </row>
    <row r="442" spans="1:25" x14ac:dyDescent="0.2">
      <c r="A442" s="1047"/>
      <c r="B442" s="1047"/>
      <c r="C442" s="1047"/>
      <c r="D442" s="1047"/>
      <c r="E442" s="1047"/>
      <c r="R442" s="1048"/>
      <c r="S442" s="1048"/>
      <c r="T442" s="1048"/>
      <c r="U442" s="1048"/>
      <c r="V442" s="1048"/>
      <c r="W442" s="1048"/>
      <c r="X442" s="1048"/>
      <c r="Y442" s="1048"/>
    </row>
    <row r="443" spans="1:25" x14ac:dyDescent="0.2">
      <c r="A443" s="1047"/>
      <c r="B443" s="1047"/>
      <c r="C443" s="1047"/>
      <c r="D443" s="1047"/>
      <c r="E443" s="1047"/>
      <c r="R443" s="1048"/>
      <c r="S443" s="1048"/>
      <c r="T443" s="1048"/>
      <c r="U443" s="1048"/>
      <c r="V443" s="1048"/>
      <c r="W443" s="1048"/>
      <c r="X443" s="1048"/>
      <c r="Y443" s="1048"/>
    </row>
    <row r="444" spans="1:25" x14ac:dyDescent="0.2">
      <c r="A444" s="1047"/>
      <c r="B444" s="1047"/>
      <c r="C444" s="1047"/>
      <c r="D444" s="1047"/>
      <c r="E444" s="1047"/>
      <c r="R444" s="1048"/>
      <c r="S444" s="1048"/>
      <c r="T444" s="1048"/>
      <c r="U444" s="1048"/>
      <c r="V444" s="1048"/>
      <c r="W444" s="1048"/>
      <c r="X444" s="1048"/>
      <c r="Y444" s="1048"/>
    </row>
    <row r="445" spans="1:25" x14ac:dyDescent="0.2">
      <c r="A445" s="1047"/>
      <c r="B445" s="1047"/>
      <c r="C445" s="1047"/>
      <c r="D445" s="1047"/>
      <c r="E445" s="1047"/>
      <c r="R445" s="1048"/>
      <c r="S445" s="1048"/>
      <c r="T445" s="1048"/>
      <c r="U445" s="1048"/>
      <c r="V445" s="1048"/>
      <c r="W445" s="1048"/>
      <c r="X445" s="1048"/>
      <c r="Y445" s="1048"/>
    </row>
    <row r="446" spans="1:25" x14ac:dyDescent="0.2">
      <c r="A446" s="1047"/>
      <c r="B446" s="1047"/>
      <c r="C446" s="1047"/>
      <c r="D446" s="1047"/>
      <c r="E446" s="1047"/>
      <c r="R446" s="1048"/>
      <c r="S446" s="1048"/>
      <c r="T446" s="1048"/>
      <c r="U446" s="1048"/>
      <c r="V446" s="1048"/>
      <c r="W446" s="1048"/>
      <c r="X446" s="1048"/>
      <c r="Y446" s="1048"/>
    </row>
    <row r="447" spans="1:25" x14ac:dyDescent="0.2">
      <c r="A447" s="1047"/>
      <c r="B447" s="1047"/>
      <c r="C447" s="1047"/>
      <c r="D447" s="1047"/>
      <c r="E447" s="1047"/>
      <c r="R447" s="1048"/>
      <c r="S447" s="1048"/>
      <c r="T447" s="1048"/>
      <c r="U447" s="1048"/>
      <c r="V447" s="1048"/>
      <c r="W447" s="1048"/>
      <c r="X447" s="1048"/>
      <c r="Y447" s="1048"/>
    </row>
    <row r="448" spans="1:25" x14ac:dyDescent="0.2">
      <c r="A448" s="1047"/>
      <c r="B448" s="1047"/>
      <c r="C448" s="1047"/>
      <c r="D448" s="1047"/>
      <c r="E448" s="1047"/>
      <c r="R448" s="1048"/>
      <c r="S448" s="1048"/>
      <c r="T448" s="1048"/>
      <c r="U448" s="1048"/>
      <c r="V448" s="1048"/>
      <c r="W448" s="1048"/>
      <c r="X448" s="1048"/>
      <c r="Y448" s="1048"/>
    </row>
    <row r="449" spans="1:25" x14ac:dyDescent="0.2">
      <c r="A449" s="1047"/>
      <c r="B449" s="1047"/>
      <c r="C449" s="1047"/>
      <c r="D449" s="1047"/>
      <c r="E449" s="1047"/>
      <c r="R449" s="1048"/>
      <c r="S449" s="1048"/>
      <c r="T449" s="1048"/>
      <c r="U449" s="1048"/>
      <c r="V449" s="1048"/>
      <c r="W449" s="1048"/>
      <c r="X449" s="1048"/>
      <c r="Y449" s="1048"/>
    </row>
    <row r="450" spans="1:25" x14ac:dyDescent="0.2">
      <c r="A450" s="1047"/>
      <c r="B450" s="1047"/>
      <c r="C450" s="1047"/>
      <c r="D450" s="1047"/>
      <c r="E450" s="1047"/>
      <c r="R450" s="1048"/>
      <c r="S450" s="1048"/>
      <c r="T450" s="1048"/>
      <c r="U450" s="1048"/>
      <c r="V450" s="1048"/>
      <c r="W450" s="1048"/>
      <c r="X450" s="1048"/>
      <c r="Y450" s="1048"/>
    </row>
    <row r="451" spans="1:25" x14ac:dyDescent="0.2">
      <c r="A451" s="1047"/>
      <c r="B451" s="1047"/>
      <c r="C451" s="1047"/>
      <c r="D451" s="1047"/>
      <c r="E451" s="1047"/>
      <c r="R451" s="1048"/>
      <c r="S451" s="1048"/>
      <c r="T451" s="1048"/>
      <c r="U451" s="1048"/>
      <c r="V451" s="1048"/>
      <c r="W451" s="1048"/>
      <c r="X451" s="1048"/>
      <c r="Y451" s="1048"/>
    </row>
    <row r="452" spans="1:25" x14ac:dyDescent="0.2">
      <c r="A452" s="1047"/>
      <c r="B452" s="1047"/>
      <c r="C452" s="1047"/>
      <c r="D452" s="1047"/>
      <c r="E452" s="1047"/>
      <c r="R452" s="1048"/>
      <c r="S452" s="1048"/>
      <c r="T452" s="1048"/>
      <c r="U452" s="1048"/>
      <c r="V452" s="1048"/>
      <c r="W452" s="1048"/>
      <c r="X452" s="1048"/>
      <c r="Y452" s="1048"/>
    </row>
    <row r="453" spans="1:25" x14ac:dyDescent="0.2">
      <c r="A453" s="1047"/>
      <c r="B453" s="1047"/>
      <c r="C453" s="1047"/>
      <c r="D453" s="1047"/>
      <c r="E453" s="1047"/>
      <c r="R453" s="1048"/>
      <c r="S453" s="1048"/>
      <c r="T453" s="1048"/>
      <c r="U453" s="1048"/>
      <c r="V453" s="1048"/>
      <c r="W453" s="1048"/>
      <c r="X453" s="1048"/>
      <c r="Y453" s="1048"/>
    </row>
    <row r="454" spans="1:25" x14ac:dyDescent="0.2">
      <c r="A454" s="1047"/>
      <c r="B454" s="1047"/>
      <c r="C454" s="1047"/>
      <c r="D454" s="1047"/>
      <c r="E454" s="1047"/>
      <c r="R454" s="1048"/>
      <c r="S454" s="1048"/>
      <c r="T454" s="1048"/>
      <c r="U454" s="1048"/>
      <c r="V454" s="1048"/>
      <c r="W454" s="1048"/>
      <c r="X454" s="1048"/>
      <c r="Y454" s="1048"/>
    </row>
    <row r="455" spans="1:25" x14ac:dyDescent="0.2">
      <c r="A455" s="1047"/>
      <c r="B455" s="1047"/>
      <c r="C455" s="1047"/>
      <c r="D455" s="1047"/>
      <c r="E455" s="1047"/>
      <c r="R455" s="1048"/>
      <c r="S455" s="1048"/>
      <c r="T455" s="1048"/>
      <c r="U455" s="1048"/>
      <c r="V455" s="1048"/>
      <c r="W455" s="1048"/>
      <c r="X455" s="1048"/>
      <c r="Y455" s="1048"/>
    </row>
    <row r="456" spans="1:25" x14ac:dyDescent="0.2">
      <c r="A456" s="1047"/>
      <c r="B456" s="1047"/>
      <c r="C456" s="1047"/>
      <c r="D456" s="1047"/>
      <c r="E456" s="1047"/>
      <c r="R456" s="1048"/>
      <c r="S456" s="1048"/>
      <c r="T456" s="1048"/>
      <c r="U456" s="1048"/>
      <c r="V456" s="1048"/>
      <c r="W456" s="1048"/>
      <c r="X456" s="1048"/>
      <c r="Y456" s="1048"/>
    </row>
    <row r="457" spans="1:25" x14ac:dyDescent="0.2">
      <c r="A457" s="1047"/>
      <c r="B457" s="1047"/>
      <c r="C457" s="1047"/>
      <c r="D457" s="1047"/>
      <c r="E457" s="1047"/>
      <c r="R457" s="1048"/>
      <c r="S457" s="1048"/>
      <c r="T457" s="1048"/>
      <c r="U457" s="1048"/>
      <c r="V457" s="1048"/>
      <c r="W457" s="1048"/>
      <c r="X457" s="1048"/>
      <c r="Y457" s="1048"/>
    </row>
    <row r="458" spans="1:25" x14ac:dyDescent="0.2">
      <c r="A458" s="1047"/>
      <c r="B458" s="1047"/>
      <c r="C458" s="1047"/>
      <c r="D458" s="1047"/>
      <c r="E458" s="1047"/>
      <c r="R458" s="1048"/>
      <c r="S458" s="1048"/>
      <c r="T458" s="1048"/>
      <c r="U458" s="1048"/>
      <c r="V458" s="1048"/>
      <c r="W458" s="1048"/>
      <c r="X458" s="1048"/>
      <c r="Y458" s="1048"/>
    </row>
    <row r="459" spans="1:25" x14ac:dyDescent="0.2">
      <c r="A459" s="1047"/>
      <c r="B459" s="1047"/>
      <c r="C459" s="1047"/>
      <c r="D459" s="1047"/>
      <c r="E459" s="1047"/>
      <c r="R459" s="1048"/>
      <c r="S459" s="1048"/>
      <c r="T459" s="1048"/>
      <c r="U459" s="1048"/>
      <c r="V459" s="1048"/>
      <c r="W459" s="1048"/>
      <c r="X459" s="1048"/>
      <c r="Y459" s="1048"/>
    </row>
    <row r="460" spans="1:25" x14ac:dyDescent="0.2">
      <c r="A460" s="1047"/>
      <c r="B460" s="1047"/>
      <c r="C460" s="1047"/>
      <c r="D460" s="1047"/>
      <c r="E460" s="1047"/>
      <c r="R460" s="1048"/>
      <c r="S460" s="1048"/>
      <c r="T460" s="1048"/>
      <c r="U460" s="1048"/>
      <c r="V460" s="1048"/>
      <c r="W460" s="1048"/>
      <c r="X460" s="1048"/>
      <c r="Y460" s="1048"/>
    </row>
    <row r="461" spans="1:25" x14ac:dyDescent="0.2">
      <c r="A461" s="1047"/>
      <c r="B461" s="1047"/>
      <c r="C461" s="1047"/>
      <c r="D461" s="1047"/>
      <c r="E461" s="1047"/>
      <c r="R461" s="1048"/>
      <c r="S461" s="1048"/>
      <c r="T461" s="1048"/>
      <c r="U461" s="1048"/>
      <c r="V461" s="1048"/>
      <c r="W461" s="1048"/>
      <c r="X461" s="1048"/>
      <c r="Y461" s="1048"/>
    </row>
    <row r="462" spans="1:25" x14ac:dyDescent="0.2">
      <c r="A462" s="1047"/>
      <c r="B462" s="1047"/>
      <c r="C462" s="1047"/>
      <c r="D462" s="1047"/>
      <c r="E462" s="1047"/>
      <c r="R462" s="1048"/>
      <c r="S462" s="1048"/>
      <c r="T462" s="1048"/>
      <c r="U462" s="1048"/>
      <c r="V462" s="1048"/>
      <c r="W462" s="1048"/>
      <c r="X462" s="1048"/>
      <c r="Y462" s="1048"/>
    </row>
    <row r="463" spans="1:25" x14ac:dyDescent="0.2">
      <c r="A463" s="1047"/>
      <c r="B463" s="1047"/>
      <c r="C463" s="1047"/>
      <c r="D463" s="1047"/>
      <c r="E463" s="1047"/>
      <c r="R463" s="1048"/>
      <c r="S463" s="1048"/>
      <c r="T463" s="1048"/>
      <c r="U463" s="1048"/>
      <c r="V463" s="1048"/>
      <c r="W463" s="1048"/>
      <c r="X463" s="1048"/>
      <c r="Y463" s="1048"/>
    </row>
    <row r="464" spans="1:25" x14ac:dyDescent="0.2">
      <c r="A464" s="1047"/>
      <c r="B464" s="1047"/>
      <c r="C464" s="1047"/>
      <c r="D464" s="1047"/>
      <c r="E464" s="1047"/>
      <c r="R464" s="1048"/>
      <c r="S464" s="1048"/>
      <c r="T464" s="1048"/>
      <c r="U464" s="1048"/>
      <c r="V464" s="1048"/>
      <c r="W464" s="1048"/>
      <c r="X464" s="1048"/>
      <c r="Y464" s="1048"/>
    </row>
    <row r="465" spans="1:25" x14ac:dyDescent="0.2">
      <c r="A465" s="1047"/>
      <c r="B465" s="1047"/>
      <c r="C465" s="1047"/>
      <c r="D465" s="1047"/>
      <c r="E465" s="1047"/>
      <c r="R465" s="1048"/>
      <c r="S465" s="1048"/>
      <c r="T465" s="1048"/>
      <c r="U465" s="1048"/>
      <c r="V465" s="1048"/>
      <c r="W465" s="1048"/>
      <c r="X465" s="1048"/>
      <c r="Y465" s="1048"/>
    </row>
    <row r="466" spans="1:25" x14ac:dyDescent="0.2">
      <c r="A466" s="1047"/>
      <c r="B466" s="1047"/>
      <c r="C466" s="1047"/>
      <c r="D466" s="1047"/>
      <c r="E466" s="1047"/>
      <c r="R466" s="1048"/>
      <c r="S466" s="1048"/>
      <c r="T466" s="1048"/>
      <c r="U466" s="1048"/>
      <c r="V466" s="1048"/>
      <c r="W466" s="1048"/>
      <c r="X466" s="1048"/>
      <c r="Y466" s="1048"/>
    </row>
    <row r="467" spans="1:25" x14ac:dyDescent="0.2">
      <c r="A467" s="1047"/>
      <c r="B467" s="1047"/>
      <c r="C467" s="1047"/>
      <c r="D467" s="1047"/>
      <c r="E467" s="1047"/>
      <c r="R467" s="1048"/>
      <c r="S467" s="1048"/>
      <c r="T467" s="1048"/>
      <c r="U467" s="1048"/>
      <c r="V467" s="1048"/>
      <c r="W467" s="1048"/>
      <c r="X467" s="1048"/>
      <c r="Y467" s="1048"/>
    </row>
    <row r="468" spans="1:25" x14ac:dyDescent="0.2">
      <c r="A468" s="1047"/>
      <c r="B468" s="1047"/>
      <c r="C468" s="1047"/>
      <c r="D468" s="1047"/>
      <c r="E468" s="1047"/>
      <c r="R468" s="1048"/>
      <c r="S468" s="1048"/>
      <c r="T468" s="1048"/>
      <c r="U468" s="1048"/>
      <c r="V468" s="1048"/>
      <c r="W468" s="1048"/>
      <c r="X468" s="1048"/>
      <c r="Y468" s="1048"/>
    </row>
    <row r="469" spans="1:25" x14ac:dyDescent="0.2">
      <c r="A469" s="1047"/>
      <c r="B469" s="1047"/>
      <c r="C469" s="1047"/>
      <c r="D469" s="1047"/>
      <c r="E469" s="1047"/>
      <c r="R469" s="1048"/>
      <c r="S469" s="1048"/>
      <c r="T469" s="1048"/>
      <c r="U469" s="1048"/>
      <c r="V469" s="1048"/>
      <c r="W469" s="1048"/>
      <c r="X469" s="1048"/>
      <c r="Y469" s="1048"/>
    </row>
    <row r="470" spans="1:25" x14ac:dyDescent="0.2">
      <c r="A470" s="1047"/>
      <c r="B470" s="1047"/>
      <c r="C470" s="1047"/>
      <c r="D470" s="1047"/>
      <c r="E470" s="1047"/>
      <c r="R470" s="1048"/>
      <c r="S470" s="1048"/>
      <c r="T470" s="1048"/>
      <c r="U470" s="1048"/>
      <c r="V470" s="1048"/>
      <c r="W470" s="1048"/>
      <c r="X470" s="1048"/>
      <c r="Y470" s="1048"/>
    </row>
    <row r="471" spans="1:25" x14ac:dyDescent="0.2">
      <c r="A471" s="1047"/>
      <c r="B471" s="1047"/>
      <c r="C471" s="1047"/>
      <c r="D471" s="1047"/>
      <c r="E471" s="1047"/>
      <c r="R471" s="1048"/>
      <c r="S471" s="1048"/>
      <c r="T471" s="1048"/>
      <c r="U471" s="1048"/>
      <c r="V471" s="1048"/>
      <c r="W471" s="1048"/>
      <c r="X471" s="1048"/>
      <c r="Y471" s="1048"/>
    </row>
    <row r="472" spans="1:25" x14ac:dyDescent="0.2">
      <c r="A472" s="1047"/>
      <c r="B472" s="1047"/>
      <c r="C472" s="1047"/>
      <c r="D472" s="1047"/>
      <c r="E472" s="1047"/>
      <c r="R472" s="1048"/>
      <c r="S472" s="1048"/>
      <c r="T472" s="1048"/>
      <c r="U472" s="1048"/>
      <c r="V472" s="1048"/>
      <c r="W472" s="1048"/>
      <c r="X472" s="1048"/>
      <c r="Y472" s="1048"/>
    </row>
    <row r="473" spans="1:25" x14ac:dyDescent="0.2">
      <c r="A473" s="1047"/>
      <c r="B473" s="1047"/>
      <c r="C473" s="1047"/>
      <c r="D473" s="1047"/>
      <c r="E473" s="1047"/>
      <c r="R473" s="1048"/>
      <c r="S473" s="1048"/>
      <c r="T473" s="1048"/>
      <c r="U473" s="1048"/>
      <c r="V473" s="1048"/>
      <c r="W473" s="1048"/>
      <c r="X473" s="1048"/>
      <c r="Y473" s="1048"/>
    </row>
    <row r="474" spans="1:25" x14ac:dyDescent="0.2">
      <c r="A474" s="1047"/>
      <c r="B474" s="1047"/>
      <c r="C474" s="1047"/>
      <c r="D474" s="1047"/>
      <c r="E474" s="1047"/>
      <c r="R474" s="1048"/>
      <c r="S474" s="1048"/>
      <c r="T474" s="1048"/>
      <c r="U474" s="1048"/>
      <c r="V474" s="1048"/>
      <c r="W474" s="1048"/>
      <c r="X474" s="1048"/>
      <c r="Y474" s="1048"/>
    </row>
    <row r="475" spans="1:25" x14ac:dyDescent="0.2">
      <c r="A475" s="1047"/>
      <c r="B475" s="1047"/>
      <c r="C475" s="1047"/>
      <c r="D475" s="1047"/>
      <c r="E475" s="1047"/>
      <c r="R475" s="1048"/>
      <c r="S475" s="1048"/>
      <c r="T475" s="1048"/>
      <c r="U475" s="1048"/>
      <c r="V475" s="1048"/>
      <c r="W475" s="1048"/>
      <c r="X475" s="1048"/>
      <c r="Y475" s="1048"/>
    </row>
    <row r="476" spans="1:25" x14ac:dyDescent="0.2">
      <c r="A476" s="1047"/>
      <c r="B476" s="1047"/>
      <c r="C476" s="1047"/>
      <c r="D476" s="1047"/>
      <c r="E476" s="1047"/>
      <c r="R476" s="1048"/>
      <c r="S476" s="1048"/>
      <c r="T476" s="1048"/>
      <c r="U476" s="1048"/>
      <c r="V476" s="1048"/>
      <c r="W476" s="1048"/>
      <c r="X476" s="1048"/>
      <c r="Y476" s="1048"/>
    </row>
    <row r="477" spans="1:25" x14ac:dyDescent="0.2">
      <c r="A477" s="1047"/>
      <c r="B477" s="1047"/>
      <c r="C477" s="1047"/>
      <c r="D477" s="1047"/>
      <c r="E477" s="1047"/>
      <c r="R477" s="1048"/>
      <c r="S477" s="1048"/>
      <c r="T477" s="1048"/>
      <c r="U477" s="1048"/>
      <c r="V477" s="1048"/>
      <c r="W477" s="1048"/>
      <c r="X477" s="1048"/>
      <c r="Y477" s="1048"/>
    </row>
    <row r="478" spans="1:25" x14ac:dyDescent="0.2">
      <c r="A478" s="1047"/>
      <c r="B478" s="1047"/>
      <c r="C478" s="1047"/>
      <c r="D478" s="1047"/>
      <c r="E478" s="1047"/>
      <c r="R478" s="1048"/>
      <c r="S478" s="1048"/>
      <c r="T478" s="1048"/>
      <c r="U478" s="1048"/>
      <c r="V478" s="1048"/>
      <c r="W478" s="1048"/>
      <c r="X478" s="1048"/>
      <c r="Y478" s="1048"/>
    </row>
    <row r="479" spans="1:25" x14ac:dyDescent="0.2">
      <c r="A479" s="1047"/>
      <c r="B479" s="1047"/>
      <c r="C479" s="1047"/>
      <c r="D479" s="1047"/>
      <c r="E479" s="1047"/>
      <c r="R479" s="1048"/>
      <c r="S479" s="1048"/>
      <c r="T479" s="1048"/>
      <c r="U479" s="1048"/>
      <c r="V479" s="1048"/>
      <c r="W479" s="1048"/>
      <c r="X479" s="1048"/>
      <c r="Y479" s="1048"/>
    </row>
    <row r="480" spans="1:25" x14ac:dyDescent="0.2">
      <c r="A480" s="1047"/>
      <c r="B480" s="1047"/>
      <c r="C480" s="1047"/>
      <c r="D480" s="1047"/>
      <c r="E480" s="1047"/>
      <c r="R480" s="1048"/>
      <c r="S480" s="1048"/>
      <c r="T480" s="1048"/>
      <c r="U480" s="1048"/>
      <c r="V480" s="1048"/>
      <c r="W480" s="1048"/>
      <c r="X480" s="1048"/>
      <c r="Y480" s="1048"/>
    </row>
    <row r="481" spans="1:25" x14ac:dyDescent="0.2">
      <c r="A481" s="1047"/>
      <c r="B481" s="1047"/>
      <c r="C481" s="1047"/>
      <c r="D481" s="1047"/>
      <c r="E481" s="1047"/>
      <c r="R481" s="1048"/>
      <c r="S481" s="1048"/>
      <c r="T481" s="1048"/>
      <c r="U481" s="1048"/>
      <c r="V481" s="1048"/>
      <c r="W481" s="1048"/>
      <c r="X481" s="1048"/>
      <c r="Y481" s="1048"/>
    </row>
    <row r="482" spans="1:25" x14ac:dyDescent="0.2">
      <c r="A482" s="1047"/>
      <c r="B482" s="1047"/>
      <c r="C482" s="1047"/>
      <c r="D482" s="1047"/>
      <c r="E482" s="1047"/>
      <c r="R482" s="1048"/>
      <c r="S482" s="1048"/>
      <c r="T482" s="1048"/>
      <c r="U482" s="1048"/>
      <c r="V482" s="1048"/>
      <c r="W482" s="1048"/>
      <c r="X482" s="1048"/>
      <c r="Y482" s="1048"/>
    </row>
    <row r="483" spans="1:25" x14ac:dyDescent="0.2">
      <c r="A483" s="1047"/>
      <c r="B483" s="1047"/>
      <c r="C483" s="1047"/>
      <c r="D483" s="1047"/>
      <c r="E483" s="1047"/>
      <c r="R483" s="1048"/>
      <c r="S483" s="1048"/>
      <c r="T483" s="1048"/>
      <c r="U483" s="1048"/>
      <c r="V483" s="1048"/>
      <c r="W483" s="1048"/>
      <c r="X483" s="1048"/>
      <c r="Y483" s="1048"/>
    </row>
    <row r="484" spans="1:25" x14ac:dyDescent="0.2">
      <c r="A484" s="1047"/>
      <c r="B484" s="1047"/>
      <c r="C484" s="1047"/>
      <c r="D484" s="1047"/>
      <c r="E484" s="1047"/>
      <c r="R484" s="1048"/>
      <c r="S484" s="1048"/>
      <c r="T484" s="1048"/>
      <c r="U484" s="1048"/>
      <c r="V484" s="1048"/>
      <c r="W484" s="1048"/>
      <c r="X484" s="1048"/>
      <c r="Y484" s="1048"/>
    </row>
    <row r="485" spans="1:25" x14ac:dyDescent="0.2">
      <c r="A485" s="1047"/>
      <c r="B485" s="1047"/>
      <c r="C485" s="1047"/>
      <c r="D485" s="1047"/>
      <c r="E485" s="1047"/>
      <c r="R485" s="1048"/>
      <c r="S485" s="1048"/>
      <c r="T485" s="1048"/>
      <c r="U485" s="1048"/>
      <c r="V485" s="1048"/>
      <c r="W485" s="1048"/>
      <c r="X485" s="1048"/>
      <c r="Y485" s="1048"/>
    </row>
    <row r="486" spans="1:25" x14ac:dyDescent="0.2">
      <c r="A486" s="1047"/>
      <c r="B486" s="1047"/>
      <c r="C486" s="1047"/>
      <c r="D486" s="1047"/>
      <c r="E486" s="1047"/>
      <c r="R486" s="1048"/>
      <c r="S486" s="1048"/>
      <c r="T486" s="1048"/>
      <c r="U486" s="1048"/>
      <c r="V486" s="1048"/>
      <c r="W486" s="1048"/>
      <c r="X486" s="1048"/>
      <c r="Y486" s="1048"/>
    </row>
    <row r="487" spans="1:25" x14ac:dyDescent="0.2">
      <c r="A487" s="1047"/>
      <c r="B487" s="1047"/>
      <c r="C487" s="1047"/>
      <c r="D487" s="1047"/>
      <c r="E487" s="1047"/>
      <c r="R487" s="1048"/>
      <c r="S487" s="1048"/>
      <c r="T487" s="1048"/>
      <c r="U487" s="1048"/>
      <c r="V487" s="1048"/>
      <c r="W487" s="1048"/>
      <c r="X487" s="1048"/>
      <c r="Y487" s="1048"/>
    </row>
    <row r="488" spans="1:25" x14ac:dyDescent="0.2">
      <c r="A488" s="1047"/>
      <c r="B488" s="1047"/>
      <c r="C488" s="1047"/>
      <c r="D488" s="1047"/>
      <c r="E488" s="1047"/>
      <c r="R488" s="1048"/>
      <c r="S488" s="1048"/>
      <c r="T488" s="1048"/>
      <c r="U488" s="1048"/>
      <c r="V488" s="1048"/>
      <c r="W488" s="1048"/>
      <c r="X488" s="1048"/>
      <c r="Y488" s="1048"/>
    </row>
    <row r="489" spans="1:25" x14ac:dyDescent="0.2">
      <c r="A489" s="1047"/>
      <c r="B489" s="1047"/>
      <c r="C489" s="1047"/>
      <c r="D489" s="1047"/>
      <c r="E489" s="1047"/>
      <c r="R489" s="1048"/>
      <c r="S489" s="1048"/>
      <c r="T489" s="1048"/>
      <c r="U489" s="1048"/>
      <c r="V489" s="1048"/>
      <c r="W489" s="1048"/>
      <c r="X489" s="1048"/>
      <c r="Y489" s="1048"/>
    </row>
    <row r="490" spans="1:25" x14ac:dyDescent="0.2">
      <c r="A490" s="1047"/>
      <c r="B490" s="1047"/>
      <c r="C490" s="1047"/>
      <c r="D490" s="1047"/>
      <c r="E490" s="1047"/>
      <c r="R490" s="1048"/>
      <c r="S490" s="1048"/>
      <c r="T490" s="1048"/>
      <c r="U490" s="1048"/>
      <c r="V490" s="1048"/>
      <c r="W490" s="1048"/>
      <c r="X490" s="1048"/>
      <c r="Y490" s="1048"/>
    </row>
    <row r="491" spans="1:25" x14ac:dyDescent="0.2">
      <c r="A491" s="1047"/>
      <c r="B491" s="1047"/>
      <c r="C491" s="1047"/>
      <c r="D491" s="1047"/>
      <c r="E491" s="1047"/>
      <c r="R491" s="1048"/>
      <c r="S491" s="1048"/>
      <c r="T491" s="1048"/>
      <c r="U491" s="1048"/>
      <c r="V491" s="1048"/>
      <c r="W491" s="1048"/>
      <c r="X491" s="1048"/>
      <c r="Y491" s="1048"/>
    </row>
    <row r="492" spans="1:25" x14ac:dyDescent="0.2">
      <c r="A492" s="1047"/>
      <c r="B492" s="1047"/>
      <c r="C492" s="1047"/>
      <c r="D492" s="1047"/>
      <c r="E492" s="1047"/>
      <c r="R492" s="1048"/>
      <c r="S492" s="1048"/>
      <c r="T492" s="1048"/>
      <c r="U492" s="1048"/>
      <c r="V492" s="1048"/>
      <c r="W492" s="1048"/>
      <c r="X492" s="1048"/>
      <c r="Y492" s="1048"/>
    </row>
    <row r="493" spans="1:25" x14ac:dyDescent="0.2">
      <c r="A493" s="1047"/>
      <c r="B493" s="1047"/>
      <c r="C493" s="1047"/>
      <c r="D493" s="1047"/>
      <c r="E493" s="1047"/>
      <c r="R493" s="1048"/>
      <c r="S493" s="1048"/>
      <c r="T493" s="1048"/>
      <c r="U493" s="1048"/>
      <c r="V493" s="1048"/>
      <c r="W493" s="1048"/>
      <c r="X493" s="1048"/>
      <c r="Y493" s="1048"/>
    </row>
    <row r="494" spans="1:25" x14ac:dyDescent="0.2">
      <c r="A494" s="1047"/>
      <c r="B494" s="1047"/>
      <c r="C494" s="1047"/>
      <c r="D494" s="1047"/>
      <c r="E494" s="1047"/>
      <c r="R494" s="1048"/>
      <c r="S494" s="1048"/>
      <c r="T494" s="1048"/>
      <c r="U494" s="1048"/>
      <c r="V494" s="1048"/>
      <c r="W494" s="1048"/>
      <c r="X494" s="1048"/>
      <c r="Y494" s="1048"/>
    </row>
    <row r="495" spans="1:25" x14ac:dyDescent="0.2">
      <c r="A495" s="1047"/>
      <c r="B495" s="1047"/>
      <c r="C495" s="1047"/>
      <c r="D495" s="1047"/>
      <c r="E495" s="1047"/>
      <c r="R495" s="1048"/>
      <c r="S495" s="1048"/>
      <c r="T495" s="1048"/>
      <c r="U495" s="1048"/>
      <c r="V495" s="1048"/>
      <c r="W495" s="1048"/>
      <c r="X495" s="1048"/>
      <c r="Y495" s="1048"/>
    </row>
    <row r="496" spans="1:25" x14ac:dyDescent="0.2">
      <c r="A496" s="1047"/>
      <c r="B496" s="1047"/>
      <c r="C496" s="1047"/>
      <c r="D496" s="1047"/>
      <c r="E496" s="1047"/>
      <c r="R496" s="1048"/>
      <c r="S496" s="1048"/>
      <c r="T496" s="1048"/>
      <c r="U496" s="1048"/>
      <c r="V496" s="1048"/>
      <c r="W496" s="1048"/>
      <c r="X496" s="1048"/>
      <c r="Y496" s="1048"/>
    </row>
    <row r="497" spans="1:25" x14ac:dyDescent="0.2">
      <c r="A497" s="1047"/>
      <c r="B497" s="1047"/>
      <c r="C497" s="1047"/>
      <c r="D497" s="1047"/>
      <c r="E497" s="1047"/>
      <c r="R497" s="1048"/>
      <c r="S497" s="1048"/>
      <c r="T497" s="1048"/>
      <c r="U497" s="1048"/>
      <c r="V497" s="1048"/>
      <c r="W497" s="1048"/>
      <c r="X497" s="1048"/>
      <c r="Y497" s="1048"/>
    </row>
    <row r="498" spans="1:25" x14ac:dyDescent="0.2">
      <c r="A498" s="1047"/>
      <c r="B498" s="1047"/>
      <c r="C498" s="1047"/>
      <c r="D498" s="1047"/>
      <c r="E498" s="1047"/>
      <c r="R498" s="1048"/>
      <c r="S498" s="1048"/>
      <c r="T498" s="1048"/>
      <c r="U498" s="1048"/>
      <c r="V498" s="1048"/>
      <c r="W498" s="1048"/>
      <c r="X498" s="1048"/>
      <c r="Y498" s="1048"/>
    </row>
    <row r="499" spans="1:25" x14ac:dyDescent="0.2">
      <c r="A499" s="1047"/>
      <c r="B499" s="1047"/>
      <c r="C499" s="1047"/>
      <c r="D499" s="1047"/>
      <c r="E499" s="1047"/>
      <c r="R499" s="1048"/>
      <c r="S499" s="1048"/>
      <c r="T499" s="1048"/>
      <c r="U499" s="1048"/>
      <c r="V499" s="1048"/>
      <c r="W499" s="1048"/>
      <c r="X499" s="1048"/>
      <c r="Y499" s="1048"/>
    </row>
    <row r="500" spans="1:25" x14ac:dyDescent="0.2">
      <c r="A500" s="1047"/>
      <c r="B500" s="1047"/>
      <c r="C500" s="1047"/>
      <c r="D500" s="1047"/>
      <c r="E500" s="1047"/>
      <c r="R500" s="1048"/>
      <c r="S500" s="1048"/>
      <c r="T500" s="1048"/>
      <c r="U500" s="1048"/>
      <c r="V500" s="1048"/>
      <c r="W500" s="1048"/>
      <c r="X500" s="1048"/>
      <c r="Y500" s="1048"/>
    </row>
    <row r="501" spans="1:25" x14ac:dyDescent="0.2">
      <c r="A501" s="1047"/>
      <c r="B501" s="1047"/>
      <c r="C501" s="1047"/>
      <c r="D501" s="1047"/>
      <c r="E501" s="1047"/>
      <c r="R501" s="1048"/>
      <c r="S501" s="1048"/>
      <c r="T501" s="1048"/>
      <c r="U501" s="1048"/>
      <c r="V501" s="1048"/>
      <c r="W501" s="1048"/>
      <c r="X501" s="1048"/>
      <c r="Y501" s="1048"/>
    </row>
    <row r="502" spans="1:25" x14ac:dyDescent="0.2">
      <c r="A502" s="1047"/>
      <c r="B502" s="1047"/>
      <c r="C502" s="1047"/>
      <c r="D502" s="1047"/>
      <c r="E502" s="1047"/>
      <c r="R502" s="1048"/>
      <c r="S502" s="1048"/>
      <c r="T502" s="1048"/>
      <c r="U502" s="1048"/>
      <c r="V502" s="1048"/>
      <c r="W502" s="1048"/>
      <c r="X502" s="1048"/>
      <c r="Y502" s="1048"/>
    </row>
    <row r="503" spans="1:25" x14ac:dyDescent="0.2">
      <c r="A503" s="1047"/>
      <c r="B503" s="1047"/>
      <c r="C503" s="1047"/>
      <c r="D503" s="1047"/>
      <c r="E503" s="1047"/>
      <c r="R503" s="1048"/>
      <c r="S503" s="1048"/>
      <c r="T503" s="1048"/>
      <c r="U503" s="1048"/>
      <c r="V503" s="1048"/>
      <c r="W503" s="1048"/>
      <c r="X503" s="1048"/>
      <c r="Y503" s="1048"/>
    </row>
    <row r="504" spans="1:25" x14ac:dyDescent="0.2">
      <c r="A504" s="1047"/>
      <c r="B504" s="1047"/>
      <c r="C504" s="1047"/>
      <c r="D504" s="1047"/>
      <c r="E504" s="1047"/>
      <c r="R504" s="1048"/>
      <c r="S504" s="1048"/>
      <c r="T504" s="1048"/>
      <c r="U504" s="1048"/>
      <c r="V504" s="1048"/>
      <c r="W504" s="1048"/>
      <c r="X504" s="1048"/>
      <c r="Y504" s="1048"/>
    </row>
    <row r="505" spans="1:25" x14ac:dyDescent="0.2">
      <c r="A505" s="1047"/>
      <c r="B505" s="1047"/>
      <c r="C505" s="1047"/>
      <c r="D505" s="1047"/>
      <c r="E505" s="1047"/>
      <c r="R505" s="1048"/>
      <c r="S505" s="1048"/>
      <c r="T505" s="1048"/>
      <c r="U505" s="1048"/>
      <c r="V505" s="1048"/>
      <c r="W505" s="1048"/>
      <c r="X505" s="1048"/>
      <c r="Y505" s="1048"/>
    </row>
    <row r="506" spans="1:25" x14ac:dyDescent="0.2">
      <c r="A506" s="1047"/>
      <c r="B506" s="1047"/>
      <c r="C506" s="1047"/>
      <c r="D506" s="1047"/>
      <c r="E506" s="1047"/>
      <c r="R506" s="1048"/>
      <c r="S506" s="1048"/>
      <c r="T506" s="1048"/>
      <c r="U506" s="1048"/>
      <c r="V506" s="1048"/>
      <c r="W506" s="1048"/>
      <c r="X506" s="1048"/>
      <c r="Y506" s="1048"/>
    </row>
    <row r="507" spans="1:25" x14ac:dyDescent="0.2">
      <c r="A507" s="1047"/>
      <c r="B507" s="1047"/>
      <c r="C507" s="1047"/>
      <c r="D507" s="1047"/>
      <c r="E507" s="1047"/>
      <c r="R507" s="1048"/>
      <c r="S507" s="1048"/>
      <c r="T507" s="1048"/>
      <c r="U507" s="1048"/>
      <c r="V507" s="1048"/>
      <c r="W507" s="1048"/>
      <c r="X507" s="1048"/>
      <c r="Y507" s="1048"/>
    </row>
    <row r="508" spans="1:25" x14ac:dyDescent="0.2">
      <c r="A508" s="1047"/>
      <c r="B508" s="1047"/>
      <c r="C508" s="1047"/>
      <c r="D508" s="1047"/>
      <c r="E508" s="1047"/>
      <c r="R508" s="1048"/>
      <c r="S508" s="1048"/>
      <c r="T508" s="1048"/>
      <c r="U508" s="1048"/>
      <c r="V508" s="1048"/>
      <c r="W508" s="1048"/>
      <c r="X508" s="1048"/>
      <c r="Y508" s="1048"/>
    </row>
    <row r="509" spans="1:25" x14ac:dyDescent="0.2">
      <c r="A509" s="1047"/>
      <c r="B509" s="1047"/>
      <c r="C509" s="1047"/>
      <c r="D509" s="1047"/>
      <c r="E509" s="1047"/>
      <c r="R509" s="1048"/>
      <c r="S509" s="1048"/>
      <c r="T509" s="1048"/>
      <c r="U509" s="1048"/>
      <c r="V509" s="1048"/>
      <c r="W509" s="1048"/>
      <c r="X509" s="1048"/>
      <c r="Y509" s="1048"/>
    </row>
    <row r="510" spans="1:25" x14ac:dyDescent="0.2">
      <c r="A510" s="1047"/>
      <c r="B510" s="1047"/>
      <c r="C510" s="1047"/>
      <c r="D510" s="1047"/>
      <c r="E510" s="1047"/>
      <c r="R510" s="1048"/>
      <c r="S510" s="1048"/>
      <c r="T510" s="1048"/>
      <c r="U510" s="1048"/>
      <c r="V510" s="1048"/>
      <c r="W510" s="1048"/>
      <c r="X510" s="1048"/>
      <c r="Y510" s="1048"/>
    </row>
    <row r="511" spans="1:25" x14ac:dyDescent="0.2">
      <c r="A511" s="1047"/>
      <c r="B511" s="1047"/>
      <c r="C511" s="1047"/>
      <c r="D511" s="1047"/>
      <c r="E511" s="1047"/>
      <c r="R511" s="1048"/>
      <c r="S511" s="1048"/>
      <c r="T511" s="1048"/>
      <c r="U511" s="1048"/>
      <c r="V511" s="1048"/>
      <c r="W511" s="1048"/>
      <c r="X511" s="1048"/>
      <c r="Y511" s="1048"/>
    </row>
    <row r="512" spans="1:25" x14ac:dyDescent="0.2">
      <c r="A512" s="1047"/>
      <c r="B512" s="1047"/>
      <c r="C512" s="1047"/>
      <c r="D512" s="1047"/>
      <c r="E512" s="1047"/>
      <c r="R512" s="1048"/>
      <c r="S512" s="1048"/>
      <c r="T512" s="1048"/>
      <c r="U512" s="1048"/>
      <c r="V512" s="1048"/>
      <c r="W512" s="1048"/>
      <c r="X512" s="1048"/>
      <c r="Y512" s="1048"/>
    </row>
    <row r="513" spans="1:25" x14ac:dyDescent="0.2">
      <c r="A513" s="1047"/>
      <c r="B513" s="1047"/>
      <c r="C513" s="1047"/>
      <c r="D513" s="1047"/>
      <c r="E513" s="1047"/>
      <c r="R513" s="1048"/>
      <c r="S513" s="1048"/>
      <c r="T513" s="1048"/>
      <c r="U513" s="1048"/>
      <c r="V513" s="1048"/>
      <c r="W513" s="1048"/>
      <c r="X513" s="1048"/>
      <c r="Y513" s="1048"/>
    </row>
    <row r="514" spans="1:25" x14ac:dyDescent="0.2">
      <c r="A514" s="1047"/>
      <c r="B514" s="1047"/>
      <c r="C514" s="1047"/>
      <c r="D514" s="1047"/>
      <c r="E514" s="1047"/>
      <c r="R514" s="1048"/>
      <c r="S514" s="1048"/>
      <c r="T514" s="1048"/>
      <c r="U514" s="1048"/>
      <c r="V514" s="1048"/>
      <c r="W514" s="1048"/>
      <c r="X514" s="1048"/>
      <c r="Y514" s="1048"/>
    </row>
    <row r="515" spans="1:25" x14ac:dyDescent="0.2">
      <c r="A515" s="1047"/>
      <c r="B515" s="1047"/>
      <c r="C515" s="1047"/>
      <c r="D515" s="1047"/>
      <c r="E515" s="1047"/>
      <c r="R515" s="1048"/>
      <c r="S515" s="1048"/>
      <c r="T515" s="1048"/>
      <c r="U515" s="1048"/>
      <c r="V515" s="1048"/>
      <c r="W515" s="1048"/>
      <c r="X515" s="1048"/>
      <c r="Y515" s="1048"/>
    </row>
    <row r="516" spans="1:25" x14ac:dyDescent="0.2">
      <c r="A516" s="1047"/>
      <c r="B516" s="1047"/>
      <c r="C516" s="1047"/>
      <c r="D516" s="1047"/>
      <c r="E516" s="1047"/>
      <c r="R516" s="1048"/>
      <c r="S516" s="1048"/>
      <c r="T516" s="1048"/>
      <c r="U516" s="1048"/>
      <c r="V516" s="1048"/>
      <c r="W516" s="1048"/>
      <c r="X516" s="1048"/>
      <c r="Y516" s="1048"/>
    </row>
    <row r="517" spans="1:25" x14ac:dyDescent="0.2">
      <c r="A517" s="1047"/>
      <c r="B517" s="1047"/>
      <c r="C517" s="1047"/>
      <c r="D517" s="1047"/>
      <c r="E517" s="1047"/>
      <c r="R517" s="1048"/>
      <c r="S517" s="1048"/>
      <c r="T517" s="1048"/>
      <c r="U517" s="1048"/>
      <c r="V517" s="1048"/>
      <c r="W517" s="1048"/>
      <c r="X517" s="1048"/>
      <c r="Y517" s="1048"/>
    </row>
    <row r="518" spans="1:25" x14ac:dyDescent="0.2">
      <c r="A518" s="1047"/>
      <c r="B518" s="1047"/>
      <c r="C518" s="1047"/>
      <c r="D518" s="1047"/>
      <c r="E518" s="1047"/>
      <c r="R518" s="1048"/>
      <c r="S518" s="1048"/>
      <c r="T518" s="1048"/>
      <c r="U518" s="1048"/>
      <c r="V518" s="1048"/>
      <c r="W518" s="1048"/>
      <c r="X518" s="1048"/>
      <c r="Y518" s="1048"/>
    </row>
    <row r="519" spans="1:25" x14ac:dyDescent="0.2">
      <c r="A519" s="1047"/>
      <c r="B519" s="1047"/>
      <c r="C519" s="1047"/>
      <c r="D519" s="1047"/>
      <c r="E519" s="1047"/>
      <c r="R519" s="1048"/>
      <c r="S519" s="1048"/>
      <c r="T519" s="1048"/>
      <c r="U519" s="1048"/>
      <c r="V519" s="1048"/>
      <c r="W519" s="1048"/>
      <c r="X519" s="1048"/>
      <c r="Y519" s="1048"/>
    </row>
    <row r="520" spans="1:25" x14ac:dyDescent="0.2">
      <c r="A520" s="1047"/>
      <c r="B520" s="1047"/>
      <c r="C520" s="1047"/>
      <c r="D520" s="1047"/>
      <c r="E520" s="1047"/>
      <c r="R520" s="1048"/>
      <c r="S520" s="1048"/>
      <c r="T520" s="1048"/>
      <c r="U520" s="1048"/>
      <c r="V520" s="1048"/>
      <c r="W520" s="1048"/>
      <c r="X520" s="1048"/>
      <c r="Y520" s="1048"/>
    </row>
    <row r="521" spans="1:25" x14ac:dyDescent="0.2">
      <c r="A521" s="1047"/>
      <c r="B521" s="1047"/>
      <c r="C521" s="1047"/>
      <c r="D521" s="1047"/>
      <c r="E521" s="1047"/>
      <c r="R521" s="1048"/>
      <c r="S521" s="1048"/>
      <c r="T521" s="1048"/>
      <c r="U521" s="1048"/>
      <c r="V521" s="1048"/>
      <c r="W521" s="1048"/>
      <c r="X521" s="1048"/>
      <c r="Y521" s="1048"/>
    </row>
    <row r="522" spans="1:25" x14ac:dyDescent="0.2">
      <c r="A522" s="1047"/>
      <c r="B522" s="1047"/>
      <c r="C522" s="1047"/>
      <c r="D522" s="1047"/>
      <c r="E522" s="1047"/>
      <c r="R522" s="1048"/>
      <c r="S522" s="1048"/>
      <c r="T522" s="1048"/>
      <c r="U522" s="1048"/>
      <c r="V522" s="1048"/>
      <c r="W522" s="1048"/>
      <c r="X522" s="1048"/>
      <c r="Y522" s="1048"/>
    </row>
    <row r="523" spans="1:25" x14ac:dyDescent="0.2">
      <c r="A523" s="1047"/>
      <c r="B523" s="1047"/>
      <c r="C523" s="1047"/>
      <c r="D523" s="1047"/>
      <c r="E523" s="1047"/>
      <c r="R523" s="1048"/>
      <c r="S523" s="1048"/>
      <c r="T523" s="1048"/>
      <c r="U523" s="1048"/>
      <c r="V523" s="1048"/>
      <c r="W523" s="1048"/>
      <c r="X523" s="1048"/>
      <c r="Y523" s="1048"/>
    </row>
    <row r="524" spans="1:25" x14ac:dyDescent="0.2">
      <c r="A524" s="1047"/>
      <c r="B524" s="1047"/>
      <c r="C524" s="1047"/>
      <c r="D524" s="1047"/>
      <c r="E524" s="1047"/>
      <c r="R524" s="1048"/>
      <c r="S524" s="1048"/>
      <c r="T524" s="1048"/>
      <c r="U524" s="1048"/>
      <c r="V524" s="1048"/>
      <c r="W524" s="1048"/>
      <c r="X524" s="1048"/>
      <c r="Y524" s="1048"/>
    </row>
    <row r="525" spans="1:25" x14ac:dyDescent="0.2">
      <c r="A525" s="1047"/>
      <c r="B525" s="1047"/>
      <c r="C525" s="1047"/>
      <c r="D525" s="1047"/>
      <c r="E525" s="1047"/>
      <c r="R525" s="1048"/>
      <c r="S525" s="1048"/>
      <c r="T525" s="1048"/>
      <c r="U525" s="1048"/>
      <c r="V525" s="1048"/>
      <c r="W525" s="1048"/>
      <c r="X525" s="1048"/>
      <c r="Y525" s="1048"/>
    </row>
    <row r="526" spans="1:25" x14ac:dyDescent="0.2">
      <c r="A526" s="1047"/>
      <c r="B526" s="1047"/>
      <c r="C526" s="1047"/>
      <c r="D526" s="1047"/>
      <c r="E526" s="1047"/>
      <c r="R526" s="1048"/>
      <c r="S526" s="1048"/>
      <c r="T526" s="1048"/>
      <c r="U526" s="1048"/>
      <c r="V526" s="1048"/>
      <c r="W526" s="1048"/>
      <c r="X526" s="1048"/>
      <c r="Y526" s="1048"/>
    </row>
    <row r="527" spans="1:25" x14ac:dyDescent="0.2">
      <c r="A527" s="1047"/>
      <c r="B527" s="1047"/>
      <c r="C527" s="1047"/>
      <c r="D527" s="1047"/>
      <c r="E527" s="1047"/>
      <c r="R527" s="1048"/>
      <c r="S527" s="1048"/>
      <c r="T527" s="1048"/>
      <c r="U527" s="1048"/>
      <c r="V527" s="1048"/>
      <c r="W527" s="1048"/>
      <c r="X527" s="1048"/>
      <c r="Y527" s="1048"/>
    </row>
    <row r="528" spans="1:25" x14ac:dyDescent="0.2">
      <c r="A528" s="1047"/>
      <c r="B528" s="1047"/>
      <c r="C528" s="1047"/>
      <c r="D528" s="1047"/>
      <c r="E528" s="1047"/>
      <c r="R528" s="1048"/>
      <c r="S528" s="1048"/>
      <c r="T528" s="1048"/>
      <c r="U528" s="1048"/>
      <c r="V528" s="1048"/>
      <c r="W528" s="1048"/>
      <c r="X528" s="1048"/>
      <c r="Y528" s="1048"/>
    </row>
    <row r="529" spans="1:25" x14ac:dyDescent="0.2">
      <c r="A529" s="1047"/>
      <c r="B529" s="1047"/>
      <c r="C529" s="1047"/>
      <c r="D529" s="1047"/>
      <c r="E529" s="1047"/>
      <c r="R529" s="1048"/>
      <c r="S529" s="1048"/>
      <c r="T529" s="1048"/>
      <c r="U529" s="1048"/>
      <c r="V529" s="1048"/>
      <c r="W529" s="1048"/>
      <c r="X529" s="1048"/>
      <c r="Y529" s="1048"/>
    </row>
    <row r="530" spans="1:25" x14ac:dyDescent="0.2">
      <c r="A530" s="1047"/>
      <c r="B530" s="1047"/>
      <c r="C530" s="1047"/>
      <c r="D530" s="1047"/>
      <c r="E530" s="1047"/>
      <c r="R530" s="1048"/>
      <c r="S530" s="1048"/>
      <c r="T530" s="1048"/>
      <c r="U530" s="1048"/>
      <c r="V530" s="1048"/>
      <c r="W530" s="1048"/>
      <c r="X530" s="1048"/>
      <c r="Y530" s="1048"/>
    </row>
    <row r="531" spans="1:25" x14ac:dyDescent="0.2">
      <c r="A531" s="1047"/>
      <c r="B531" s="1047"/>
      <c r="C531" s="1047"/>
      <c r="D531" s="1047"/>
      <c r="E531" s="1047"/>
      <c r="R531" s="1048"/>
      <c r="S531" s="1048"/>
      <c r="T531" s="1048"/>
      <c r="U531" s="1048"/>
      <c r="V531" s="1048"/>
      <c r="W531" s="1048"/>
      <c r="X531" s="1048"/>
      <c r="Y531" s="1048"/>
    </row>
    <row r="532" spans="1:25" x14ac:dyDescent="0.2">
      <c r="A532" s="1047"/>
      <c r="B532" s="1047"/>
      <c r="C532" s="1047"/>
      <c r="D532" s="1047"/>
      <c r="E532" s="1047"/>
      <c r="R532" s="1048"/>
      <c r="S532" s="1048"/>
      <c r="T532" s="1048"/>
      <c r="U532" s="1048"/>
      <c r="V532" s="1048"/>
      <c r="W532" s="1048"/>
      <c r="X532" s="1048"/>
      <c r="Y532" s="1048"/>
    </row>
    <row r="533" spans="1:25" x14ac:dyDescent="0.2">
      <c r="A533" s="1047"/>
      <c r="B533" s="1047"/>
      <c r="C533" s="1047"/>
      <c r="D533" s="1047"/>
      <c r="E533" s="1047"/>
      <c r="R533" s="1048"/>
      <c r="S533" s="1048"/>
      <c r="T533" s="1048"/>
      <c r="U533" s="1048"/>
      <c r="V533" s="1048"/>
      <c r="W533" s="1048"/>
      <c r="X533" s="1048"/>
      <c r="Y533" s="1048"/>
    </row>
    <row r="534" spans="1:25" x14ac:dyDescent="0.2">
      <c r="A534" s="1047"/>
      <c r="B534" s="1047"/>
      <c r="C534" s="1047"/>
      <c r="D534" s="1047"/>
      <c r="E534" s="1047"/>
      <c r="R534" s="1048"/>
      <c r="S534" s="1048"/>
      <c r="T534" s="1048"/>
      <c r="U534" s="1048"/>
      <c r="V534" s="1048"/>
      <c r="W534" s="1048"/>
      <c r="X534" s="1048"/>
      <c r="Y534" s="1048"/>
    </row>
    <row r="535" spans="1:25" x14ac:dyDescent="0.2">
      <c r="A535" s="1047"/>
      <c r="B535" s="1047"/>
      <c r="C535" s="1047"/>
      <c r="D535" s="1047"/>
      <c r="E535" s="1047"/>
      <c r="R535" s="1048"/>
      <c r="S535" s="1048"/>
      <c r="T535" s="1048"/>
      <c r="U535" s="1048"/>
      <c r="V535" s="1048"/>
      <c r="W535" s="1048"/>
      <c r="X535" s="1048"/>
      <c r="Y535" s="1048"/>
    </row>
    <row r="536" spans="1:25" x14ac:dyDescent="0.2">
      <c r="A536" s="1047"/>
      <c r="B536" s="1047"/>
      <c r="C536" s="1047"/>
      <c r="D536" s="1047"/>
      <c r="E536" s="1047"/>
      <c r="R536" s="1048"/>
      <c r="S536" s="1048"/>
      <c r="T536" s="1048"/>
      <c r="U536" s="1048"/>
      <c r="V536" s="1048"/>
      <c r="W536" s="1048"/>
      <c r="X536" s="1048"/>
      <c r="Y536" s="1048"/>
    </row>
    <row r="537" spans="1:25" x14ac:dyDescent="0.2">
      <c r="A537" s="1047"/>
      <c r="B537" s="1047"/>
      <c r="C537" s="1047"/>
      <c r="D537" s="1047"/>
      <c r="E537" s="1047"/>
      <c r="R537" s="1048"/>
      <c r="S537" s="1048"/>
      <c r="T537" s="1048"/>
      <c r="U537" s="1048"/>
      <c r="V537" s="1048"/>
      <c r="W537" s="1048"/>
      <c r="X537" s="1048"/>
      <c r="Y537" s="1048"/>
    </row>
    <row r="538" spans="1:25" x14ac:dyDescent="0.2">
      <c r="A538" s="1047"/>
      <c r="B538" s="1047"/>
      <c r="C538" s="1047"/>
      <c r="D538" s="1047"/>
      <c r="E538" s="1047"/>
      <c r="R538" s="1048"/>
      <c r="S538" s="1048"/>
      <c r="T538" s="1048"/>
      <c r="U538" s="1048"/>
      <c r="V538" s="1048"/>
      <c r="W538" s="1048"/>
      <c r="X538" s="1048"/>
      <c r="Y538" s="1048"/>
    </row>
    <row r="539" spans="1:25" x14ac:dyDescent="0.2">
      <c r="A539" s="1047"/>
      <c r="B539" s="1047"/>
      <c r="C539" s="1047"/>
      <c r="D539" s="1047"/>
      <c r="E539" s="1047"/>
      <c r="R539" s="1048"/>
      <c r="S539" s="1048"/>
      <c r="T539" s="1048"/>
      <c r="U539" s="1048"/>
      <c r="V539" s="1048"/>
      <c r="W539" s="1048"/>
      <c r="X539" s="1048"/>
      <c r="Y539" s="1048"/>
    </row>
    <row r="540" spans="1:25" x14ac:dyDescent="0.2">
      <c r="A540" s="1047"/>
      <c r="B540" s="1047"/>
      <c r="C540" s="1047"/>
      <c r="D540" s="1047"/>
      <c r="E540" s="1047"/>
      <c r="R540" s="1048"/>
      <c r="S540" s="1048"/>
      <c r="T540" s="1048"/>
      <c r="U540" s="1048"/>
      <c r="V540" s="1048"/>
      <c r="W540" s="1048"/>
      <c r="X540" s="1048"/>
      <c r="Y540" s="1048"/>
    </row>
    <row r="541" spans="1:25" x14ac:dyDescent="0.2">
      <c r="A541" s="1047"/>
      <c r="B541" s="1047"/>
      <c r="C541" s="1047"/>
      <c r="D541" s="1047"/>
      <c r="E541" s="1047"/>
      <c r="R541" s="1048"/>
      <c r="S541" s="1048"/>
      <c r="T541" s="1048"/>
      <c r="U541" s="1048"/>
      <c r="V541" s="1048"/>
      <c r="W541" s="1048"/>
      <c r="X541" s="1048"/>
      <c r="Y541" s="1048"/>
    </row>
    <row r="542" spans="1:25" x14ac:dyDescent="0.2">
      <c r="A542" s="1047"/>
      <c r="B542" s="1047"/>
      <c r="C542" s="1047"/>
      <c r="D542" s="1047"/>
      <c r="E542" s="1047"/>
      <c r="R542" s="1048"/>
      <c r="S542" s="1048"/>
      <c r="T542" s="1048"/>
      <c r="U542" s="1048"/>
      <c r="V542" s="1048"/>
      <c r="W542" s="1048"/>
      <c r="X542" s="1048"/>
      <c r="Y542" s="1048"/>
    </row>
    <row r="543" spans="1:25" x14ac:dyDescent="0.2">
      <c r="A543" s="1047"/>
      <c r="B543" s="1047"/>
      <c r="C543" s="1047"/>
      <c r="D543" s="1047"/>
      <c r="E543" s="1047"/>
      <c r="R543" s="1048"/>
      <c r="S543" s="1048"/>
      <c r="T543" s="1048"/>
      <c r="U543" s="1048"/>
      <c r="V543" s="1048"/>
      <c r="W543" s="1048"/>
      <c r="X543" s="1048"/>
      <c r="Y543" s="1048"/>
    </row>
    <row r="544" spans="1:25" x14ac:dyDescent="0.2">
      <c r="A544" s="1047"/>
      <c r="B544" s="1047"/>
      <c r="C544" s="1047"/>
      <c r="D544" s="1047"/>
      <c r="E544" s="1047"/>
      <c r="R544" s="1048"/>
      <c r="S544" s="1048"/>
      <c r="T544" s="1048"/>
      <c r="U544" s="1048"/>
      <c r="V544" s="1048"/>
      <c r="W544" s="1048"/>
      <c r="X544" s="1048"/>
      <c r="Y544" s="1048"/>
    </row>
    <row r="545" spans="1:25" x14ac:dyDescent="0.2">
      <c r="A545" s="1047"/>
      <c r="B545" s="1047"/>
      <c r="C545" s="1047"/>
      <c r="D545" s="1047"/>
      <c r="E545" s="1047"/>
      <c r="R545" s="1048"/>
      <c r="S545" s="1048"/>
      <c r="T545" s="1048"/>
      <c r="U545" s="1048"/>
      <c r="V545" s="1048"/>
      <c r="W545" s="1048"/>
      <c r="X545" s="1048"/>
      <c r="Y545" s="1048"/>
    </row>
    <row r="546" spans="1:25" x14ac:dyDescent="0.2">
      <c r="A546" s="1047"/>
      <c r="B546" s="1047"/>
      <c r="C546" s="1047"/>
      <c r="D546" s="1047"/>
      <c r="E546" s="1047"/>
      <c r="R546" s="1048"/>
      <c r="S546" s="1048"/>
      <c r="T546" s="1048"/>
      <c r="U546" s="1048"/>
      <c r="V546" s="1048"/>
      <c r="W546" s="1048"/>
      <c r="X546" s="1048"/>
      <c r="Y546" s="1048"/>
    </row>
    <row r="547" spans="1:25" x14ac:dyDescent="0.2">
      <c r="A547" s="1047"/>
      <c r="B547" s="1047"/>
      <c r="C547" s="1047"/>
      <c r="D547" s="1047"/>
      <c r="E547" s="1047"/>
      <c r="R547" s="1048"/>
      <c r="S547" s="1048"/>
      <c r="T547" s="1048"/>
      <c r="U547" s="1048"/>
      <c r="V547" s="1048"/>
      <c r="W547" s="1048"/>
      <c r="X547" s="1048"/>
      <c r="Y547" s="1048"/>
    </row>
    <row r="548" spans="1:25" x14ac:dyDescent="0.2">
      <c r="A548" s="1047"/>
      <c r="B548" s="1047"/>
      <c r="C548" s="1047"/>
      <c r="D548" s="1047"/>
      <c r="E548" s="1047"/>
      <c r="R548" s="1048"/>
      <c r="S548" s="1048"/>
      <c r="T548" s="1048"/>
      <c r="U548" s="1048"/>
      <c r="V548" s="1048"/>
      <c r="W548" s="1048"/>
      <c r="X548" s="1048"/>
      <c r="Y548" s="1048"/>
    </row>
    <row r="549" spans="1:25" x14ac:dyDescent="0.2">
      <c r="A549" s="1047"/>
      <c r="B549" s="1047"/>
      <c r="C549" s="1047"/>
      <c r="D549" s="1047"/>
      <c r="E549" s="1047"/>
      <c r="R549" s="1048"/>
      <c r="S549" s="1048"/>
      <c r="T549" s="1048"/>
      <c r="U549" s="1048"/>
      <c r="V549" s="1048"/>
      <c r="W549" s="1048"/>
      <c r="X549" s="1048"/>
      <c r="Y549" s="1048"/>
    </row>
    <row r="550" spans="1:25" x14ac:dyDescent="0.2">
      <c r="A550" s="1047"/>
      <c r="B550" s="1047"/>
      <c r="C550" s="1047"/>
      <c r="D550" s="1047"/>
      <c r="E550" s="1047"/>
      <c r="R550" s="1048"/>
      <c r="S550" s="1048"/>
      <c r="T550" s="1048"/>
      <c r="U550" s="1048"/>
      <c r="V550" s="1048"/>
      <c r="W550" s="1048"/>
      <c r="X550" s="1048"/>
      <c r="Y550" s="1048"/>
    </row>
    <row r="551" spans="1:25" x14ac:dyDescent="0.2">
      <c r="A551" s="1047"/>
      <c r="B551" s="1047"/>
      <c r="C551" s="1047"/>
      <c r="D551" s="1047"/>
      <c r="E551" s="1047"/>
      <c r="R551" s="1048"/>
      <c r="S551" s="1048"/>
      <c r="T551" s="1048"/>
      <c r="U551" s="1048"/>
      <c r="V551" s="1048"/>
      <c r="W551" s="1048"/>
      <c r="X551" s="1048"/>
      <c r="Y551" s="1048"/>
    </row>
    <row r="552" spans="1:25" x14ac:dyDescent="0.2">
      <c r="A552" s="1047"/>
      <c r="B552" s="1047"/>
      <c r="C552" s="1047"/>
      <c r="D552" s="1047"/>
      <c r="E552" s="1047"/>
      <c r="R552" s="1048"/>
      <c r="S552" s="1048"/>
      <c r="T552" s="1048"/>
      <c r="U552" s="1048"/>
      <c r="V552" s="1048"/>
      <c r="W552" s="1048"/>
      <c r="X552" s="1048"/>
      <c r="Y552" s="1048"/>
    </row>
    <row r="553" spans="1:25" x14ac:dyDescent="0.2">
      <c r="A553" s="1047"/>
      <c r="B553" s="1047"/>
      <c r="C553" s="1047"/>
      <c r="D553" s="1047"/>
      <c r="E553" s="1047"/>
      <c r="R553" s="1048"/>
      <c r="S553" s="1048"/>
      <c r="T553" s="1048"/>
      <c r="U553" s="1048"/>
      <c r="V553" s="1048"/>
      <c r="W553" s="1048"/>
      <c r="X553" s="1048"/>
      <c r="Y553" s="1048"/>
    </row>
    <row r="554" spans="1:25" x14ac:dyDescent="0.2">
      <c r="A554" s="1047"/>
      <c r="B554" s="1047"/>
      <c r="C554" s="1047"/>
      <c r="D554" s="1047"/>
      <c r="E554" s="1047"/>
      <c r="R554" s="1048"/>
      <c r="S554" s="1048"/>
      <c r="T554" s="1048"/>
      <c r="U554" s="1048"/>
      <c r="V554" s="1048"/>
      <c r="W554" s="1048"/>
      <c r="X554" s="1048"/>
      <c r="Y554" s="1048"/>
    </row>
    <row r="555" spans="1:25" x14ac:dyDescent="0.2">
      <c r="A555" s="1047"/>
      <c r="B555" s="1047"/>
      <c r="C555" s="1047"/>
      <c r="D555" s="1047"/>
      <c r="E555" s="1047"/>
      <c r="R555" s="1048"/>
      <c r="S555" s="1048"/>
      <c r="T555" s="1048"/>
      <c r="U555" s="1048"/>
      <c r="V555" s="1048"/>
      <c r="W555" s="1048"/>
      <c r="X555" s="1048"/>
      <c r="Y555" s="1048"/>
    </row>
    <row r="556" spans="1:25" x14ac:dyDescent="0.2">
      <c r="A556" s="1047"/>
      <c r="B556" s="1047"/>
      <c r="C556" s="1047"/>
      <c r="D556" s="1047"/>
      <c r="E556" s="1047"/>
      <c r="R556" s="1048"/>
      <c r="S556" s="1048"/>
      <c r="T556" s="1048"/>
      <c r="U556" s="1048"/>
      <c r="V556" s="1048"/>
      <c r="W556" s="1048"/>
      <c r="X556" s="1048"/>
      <c r="Y556" s="1048"/>
    </row>
    <row r="557" spans="1:25" x14ac:dyDescent="0.2">
      <c r="A557" s="1047"/>
      <c r="B557" s="1047"/>
      <c r="C557" s="1047"/>
      <c r="D557" s="1047"/>
      <c r="E557" s="1047"/>
      <c r="R557" s="1048"/>
      <c r="S557" s="1048"/>
      <c r="T557" s="1048"/>
      <c r="U557" s="1048"/>
      <c r="V557" s="1048"/>
      <c r="W557" s="1048"/>
      <c r="X557" s="1048"/>
      <c r="Y557" s="1048"/>
    </row>
    <row r="558" spans="1:25" x14ac:dyDescent="0.2">
      <c r="A558" s="1047"/>
      <c r="B558" s="1047"/>
      <c r="C558" s="1047"/>
      <c r="D558" s="1047"/>
      <c r="E558" s="1047"/>
      <c r="R558" s="1048"/>
      <c r="S558" s="1048"/>
      <c r="T558" s="1048"/>
      <c r="U558" s="1048"/>
      <c r="V558" s="1048"/>
      <c r="W558" s="1048"/>
      <c r="X558" s="1048"/>
      <c r="Y558" s="1048"/>
    </row>
    <row r="559" spans="1:25" x14ac:dyDescent="0.2">
      <c r="A559" s="1047"/>
      <c r="B559" s="1047"/>
      <c r="C559" s="1047"/>
      <c r="D559" s="1047"/>
      <c r="E559" s="1047"/>
      <c r="R559" s="1048"/>
      <c r="S559" s="1048"/>
      <c r="T559" s="1048"/>
      <c r="U559" s="1048"/>
      <c r="V559" s="1048"/>
      <c r="W559" s="1048"/>
      <c r="X559" s="1048"/>
      <c r="Y559" s="1048"/>
    </row>
    <row r="560" spans="1:25" x14ac:dyDescent="0.2">
      <c r="A560" s="1047"/>
      <c r="B560" s="1047"/>
      <c r="C560" s="1047"/>
      <c r="D560" s="1047"/>
      <c r="E560" s="1047"/>
      <c r="R560" s="1048"/>
      <c r="S560" s="1048"/>
      <c r="T560" s="1048"/>
      <c r="U560" s="1048"/>
      <c r="V560" s="1048"/>
      <c r="W560" s="1048"/>
      <c r="X560" s="1048"/>
      <c r="Y560" s="1048"/>
    </row>
    <row r="561" spans="1:25" x14ac:dyDescent="0.2">
      <c r="A561" s="1047"/>
      <c r="B561" s="1047"/>
      <c r="C561" s="1047"/>
      <c r="D561" s="1047"/>
      <c r="E561" s="1047"/>
      <c r="R561" s="1048"/>
      <c r="S561" s="1048"/>
      <c r="T561" s="1048"/>
      <c r="U561" s="1048"/>
      <c r="V561" s="1048"/>
      <c r="W561" s="1048"/>
      <c r="X561" s="1048"/>
      <c r="Y561" s="1048"/>
    </row>
    <row r="562" spans="1:25" x14ac:dyDescent="0.2">
      <c r="A562" s="1047"/>
      <c r="B562" s="1047"/>
      <c r="C562" s="1047"/>
      <c r="D562" s="1047"/>
      <c r="E562" s="1047"/>
      <c r="R562" s="1048"/>
      <c r="S562" s="1048"/>
      <c r="T562" s="1048"/>
      <c r="U562" s="1048"/>
      <c r="V562" s="1048"/>
      <c r="W562" s="1048"/>
      <c r="X562" s="1048"/>
      <c r="Y562" s="1048"/>
    </row>
    <row r="563" spans="1:25" x14ac:dyDescent="0.2">
      <c r="A563" s="1047"/>
      <c r="B563" s="1047"/>
      <c r="C563" s="1047"/>
      <c r="D563" s="1047"/>
      <c r="E563" s="1047"/>
      <c r="R563" s="1048"/>
      <c r="S563" s="1048"/>
      <c r="T563" s="1048"/>
      <c r="U563" s="1048"/>
      <c r="V563" s="1048"/>
      <c r="W563" s="1048"/>
      <c r="X563" s="1048"/>
      <c r="Y563" s="1048"/>
    </row>
    <row r="564" spans="1:25" x14ac:dyDescent="0.2">
      <c r="A564" s="1047"/>
      <c r="B564" s="1047"/>
      <c r="C564" s="1047"/>
      <c r="D564" s="1047"/>
      <c r="E564" s="1047"/>
      <c r="R564" s="1048"/>
      <c r="S564" s="1048"/>
      <c r="T564" s="1048"/>
      <c r="U564" s="1048"/>
      <c r="V564" s="1048"/>
      <c r="W564" s="1048"/>
      <c r="X564" s="1048"/>
      <c r="Y564" s="1048"/>
    </row>
    <row r="565" spans="1:25" x14ac:dyDescent="0.2">
      <c r="A565" s="1047"/>
      <c r="B565" s="1047"/>
      <c r="C565" s="1047"/>
      <c r="D565" s="1047"/>
      <c r="E565" s="1047"/>
      <c r="R565" s="1048"/>
      <c r="S565" s="1048"/>
      <c r="T565" s="1048"/>
      <c r="U565" s="1048"/>
      <c r="V565" s="1048"/>
      <c r="W565" s="1048"/>
      <c r="X565" s="1048"/>
      <c r="Y565" s="1048"/>
    </row>
    <row r="566" spans="1:25" x14ac:dyDescent="0.2">
      <c r="A566" s="1047"/>
      <c r="B566" s="1047"/>
      <c r="C566" s="1047"/>
      <c r="D566" s="1047"/>
      <c r="E566" s="1047"/>
      <c r="R566" s="1048"/>
      <c r="S566" s="1048"/>
      <c r="T566" s="1048"/>
      <c r="U566" s="1048"/>
      <c r="V566" s="1048"/>
      <c r="W566" s="1048"/>
      <c r="X566" s="1048"/>
      <c r="Y566" s="1048"/>
    </row>
    <row r="567" spans="1:25" x14ac:dyDescent="0.2">
      <c r="A567" s="1047"/>
      <c r="B567" s="1047"/>
      <c r="C567" s="1047"/>
      <c r="D567" s="1047"/>
      <c r="E567" s="1047"/>
      <c r="R567" s="1048"/>
      <c r="S567" s="1048"/>
      <c r="T567" s="1048"/>
      <c r="U567" s="1048"/>
      <c r="V567" s="1048"/>
      <c r="W567" s="1048"/>
      <c r="X567" s="1048"/>
      <c r="Y567" s="1048"/>
    </row>
    <row r="568" spans="1:25" x14ac:dyDescent="0.2">
      <c r="A568" s="1047"/>
      <c r="B568" s="1047"/>
      <c r="C568" s="1047"/>
      <c r="D568" s="1047"/>
      <c r="E568" s="1047"/>
      <c r="R568" s="1048"/>
      <c r="S568" s="1048"/>
      <c r="T568" s="1048"/>
      <c r="U568" s="1048"/>
      <c r="V568" s="1048"/>
      <c r="W568" s="1048"/>
      <c r="X568" s="1048"/>
      <c r="Y568" s="1048"/>
    </row>
    <row r="569" spans="1:25" x14ac:dyDescent="0.2">
      <c r="A569" s="1047"/>
      <c r="B569" s="1047"/>
      <c r="C569" s="1047"/>
      <c r="D569" s="1047"/>
      <c r="E569" s="1047"/>
      <c r="R569" s="1048"/>
      <c r="S569" s="1048"/>
      <c r="T569" s="1048"/>
      <c r="U569" s="1048"/>
      <c r="V569" s="1048"/>
      <c r="W569" s="1048"/>
      <c r="X569" s="1048"/>
      <c r="Y569" s="1048"/>
    </row>
    <row r="570" spans="1:25" x14ac:dyDescent="0.2">
      <c r="A570" s="1047"/>
      <c r="B570" s="1047"/>
      <c r="C570" s="1047"/>
      <c r="D570" s="1047"/>
      <c r="E570" s="1047"/>
      <c r="R570" s="1048"/>
      <c r="S570" s="1048"/>
      <c r="T570" s="1048"/>
      <c r="U570" s="1048"/>
      <c r="V570" s="1048"/>
      <c r="W570" s="1048"/>
      <c r="X570" s="1048"/>
      <c r="Y570" s="1048"/>
    </row>
    <row r="571" spans="1:25" x14ac:dyDescent="0.2">
      <c r="A571" s="1047"/>
      <c r="B571" s="1047"/>
      <c r="C571" s="1047"/>
      <c r="D571" s="1047"/>
      <c r="E571" s="1047"/>
      <c r="R571" s="1048"/>
      <c r="S571" s="1048"/>
      <c r="T571" s="1048"/>
      <c r="U571" s="1048"/>
      <c r="V571" s="1048"/>
      <c r="W571" s="1048"/>
      <c r="X571" s="1048"/>
      <c r="Y571" s="1048"/>
    </row>
    <row r="572" spans="1:25" x14ac:dyDescent="0.2">
      <c r="A572" s="1047"/>
      <c r="B572" s="1047"/>
      <c r="C572" s="1047"/>
      <c r="D572" s="1047"/>
      <c r="E572" s="1047"/>
      <c r="R572" s="1048"/>
      <c r="S572" s="1048"/>
      <c r="T572" s="1048"/>
      <c r="U572" s="1048"/>
      <c r="V572" s="1048"/>
      <c r="W572" s="1048"/>
      <c r="X572" s="1048"/>
      <c r="Y572" s="1048"/>
    </row>
    <row r="573" spans="1:25" x14ac:dyDescent="0.2">
      <c r="A573" s="1047"/>
      <c r="B573" s="1047"/>
      <c r="C573" s="1047"/>
      <c r="D573" s="1047"/>
      <c r="E573" s="1047"/>
      <c r="R573" s="1048"/>
      <c r="S573" s="1048"/>
      <c r="T573" s="1048"/>
      <c r="U573" s="1048"/>
      <c r="V573" s="1048"/>
      <c r="W573" s="1048"/>
      <c r="X573" s="1048"/>
      <c r="Y573" s="1048"/>
    </row>
    <row r="574" spans="1:25" x14ac:dyDescent="0.2">
      <c r="A574" s="1047"/>
      <c r="B574" s="1047"/>
      <c r="C574" s="1047"/>
      <c r="D574" s="1047"/>
      <c r="E574" s="1047"/>
      <c r="R574" s="1048"/>
      <c r="S574" s="1048"/>
      <c r="T574" s="1048"/>
      <c r="U574" s="1048"/>
      <c r="V574" s="1048"/>
      <c r="W574" s="1048"/>
      <c r="X574" s="1048"/>
      <c r="Y574" s="1048"/>
    </row>
    <row r="575" spans="1:25" x14ac:dyDescent="0.2">
      <c r="A575" s="1047"/>
      <c r="B575" s="1047"/>
      <c r="C575" s="1047"/>
      <c r="D575" s="1047"/>
      <c r="E575" s="1047"/>
      <c r="R575" s="1048"/>
      <c r="S575" s="1048"/>
      <c r="T575" s="1048"/>
      <c r="U575" s="1048"/>
      <c r="V575" s="1048"/>
      <c r="W575" s="1048"/>
      <c r="X575" s="1048"/>
      <c r="Y575" s="1048"/>
    </row>
    <row r="576" spans="1:25" x14ac:dyDescent="0.2">
      <c r="A576" s="1047"/>
      <c r="B576" s="1047"/>
      <c r="C576" s="1047"/>
      <c r="D576" s="1047"/>
      <c r="E576" s="1047"/>
      <c r="R576" s="1048"/>
      <c r="S576" s="1048"/>
      <c r="T576" s="1048"/>
      <c r="U576" s="1048"/>
      <c r="V576" s="1048"/>
      <c r="W576" s="1048"/>
      <c r="X576" s="1048"/>
      <c r="Y576" s="1048"/>
    </row>
    <row r="577" spans="1:25" x14ac:dyDescent="0.2">
      <c r="A577" s="1047"/>
      <c r="B577" s="1047"/>
      <c r="C577" s="1047"/>
      <c r="D577" s="1047"/>
      <c r="E577" s="1047"/>
      <c r="R577" s="1048"/>
      <c r="S577" s="1048"/>
      <c r="T577" s="1048"/>
      <c r="U577" s="1048"/>
      <c r="V577" s="1048"/>
      <c r="W577" s="1048"/>
      <c r="X577" s="1048"/>
      <c r="Y577" s="1048"/>
    </row>
    <row r="578" spans="1:25" x14ac:dyDescent="0.2">
      <c r="A578" s="1047"/>
      <c r="B578" s="1047"/>
      <c r="C578" s="1047"/>
      <c r="D578" s="1047"/>
      <c r="E578" s="1047"/>
      <c r="R578" s="1048"/>
      <c r="S578" s="1048"/>
      <c r="T578" s="1048"/>
      <c r="U578" s="1048"/>
      <c r="V578" s="1048"/>
      <c r="W578" s="1048"/>
      <c r="X578" s="1048"/>
      <c r="Y578" s="1048"/>
    </row>
    <row r="579" spans="1:25" x14ac:dyDescent="0.2">
      <c r="A579" s="1047"/>
      <c r="B579" s="1047"/>
      <c r="C579" s="1047"/>
      <c r="D579" s="1047"/>
      <c r="E579" s="1047"/>
      <c r="R579" s="1048"/>
      <c r="S579" s="1048"/>
      <c r="T579" s="1048"/>
      <c r="U579" s="1048"/>
      <c r="V579" s="1048"/>
      <c r="W579" s="1048"/>
      <c r="X579" s="1048"/>
      <c r="Y579" s="1048"/>
    </row>
    <row r="580" spans="1:25" x14ac:dyDescent="0.2">
      <c r="A580" s="1047"/>
      <c r="B580" s="1047"/>
      <c r="C580" s="1047"/>
      <c r="D580" s="1047"/>
      <c r="E580" s="1047"/>
      <c r="R580" s="1048"/>
      <c r="S580" s="1048"/>
      <c r="T580" s="1048"/>
      <c r="U580" s="1048"/>
      <c r="V580" s="1048"/>
      <c r="W580" s="1048"/>
      <c r="X580" s="1048"/>
      <c r="Y580" s="1048"/>
    </row>
    <row r="581" spans="1:25" x14ac:dyDescent="0.2">
      <c r="A581" s="1047"/>
      <c r="B581" s="1047"/>
      <c r="C581" s="1047"/>
      <c r="D581" s="1047"/>
      <c r="E581" s="1047"/>
      <c r="R581" s="1048"/>
      <c r="S581" s="1048"/>
      <c r="T581" s="1048"/>
      <c r="U581" s="1048"/>
      <c r="V581" s="1048"/>
      <c r="W581" s="1048"/>
      <c r="X581" s="1048"/>
      <c r="Y581" s="1048"/>
    </row>
    <row r="582" spans="1:25" x14ac:dyDescent="0.2">
      <c r="A582" s="1047"/>
      <c r="B582" s="1047"/>
      <c r="C582" s="1047"/>
      <c r="D582" s="1047"/>
      <c r="E582" s="1047"/>
      <c r="R582" s="1048"/>
      <c r="S582" s="1048"/>
      <c r="T582" s="1048"/>
      <c r="U582" s="1048"/>
      <c r="V582" s="1048"/>
      <c r="W582" s="1048"/>
      <c r="X582" s="1048"/>
      <c r="Y582" s="1048"/>
    </row>
    <row r="583" spans="1:25" x14ac:dyDescent="0.2">
      <c r="A583" s="1047"/>
      <c r="B583" s="1047"/>
      <c r="C583" s="1047"/>
      <c r="D583" s="1047"/>
      <c r="E583" s="1047"/>
      <c r="R583" s="1048"/>
      <c r="S583" s="1048"/>
      <c r="T583" s="1048"/>
      <c r="U583" s="1048"/>
      <c r="V583" s="1048"/>
      <c r="W583" s="1048"/>
      <c r="X583" s="1048"/>
      <c r="Y583" s="1048"/>
    </row>
    <row r="584" spans="1:25" x14ac:dyDescent="0.2">
      <c r="A584" s="1047"/>
      <c r="B584" s="1047"/>
      <c r="C584" s="1047"/>
      <c r="D584" s="1047"/>
      <c r="E584" s="1047"/>
      <c r="R584" s="1048"/>
      <c r="S584" s="1048"/>
      <c r="T584" s="1048"/>
      <c r="U584" s="1048"/>
      <c r="V584" s="1048"/>
      <c r="W584" s="1048"/>
      <c r="X584" s="1048"/>
      <c r="Y584" s="1048"/>
    </row>
    <row r="585" spans="1:25" x14ac:dyDescent="0.2">
      <c r="A585" s="1047"/>
      <c r="B585" s="1047"/>
      <c r="C585" s="1047"/>
      <c r="D585" s="1047"/>
      <c r="E585" s="1047"/>
      <c r="R585" s="1048"/>
      <c r="S585" s="1048"/>
      <c r="T585" s="1048"/>
      <c r="U585" s="1048"/>
      <c r="V585" s="1048"/>
      <c r="W585" s="1048"/>
      <c r="X585" s="1048"/>
      <c r="Y585" s="1048"/>
    </row>
    <row r="586" spans="1:25" x14ac:dyDescent="0.2">
      <c r="A586" s="1047"/>
      <c r="B586" s="1047"/>
      <c r="C586" s="1047"/>
      <c r="D586" s="1047"/>
      <c r="E586" s="1047"/>
      <c r="R586" s="1048"/>
      <c r="S586" s="1048"/>
      <c r="T586" s="1048"/>
      <c r="U586" s="1048"/>
      <c r="V586" s="1048"/>
      <c r="W586" s="1048"/>
      <c r="X586" s="1048"/>
      <c r="Y586" s="1048"/>
    </row>
    <row r="587" spans="1:25" x14ac:dyDescent="0.2">
      <c r="A587" s="1047"/>
      <c r="B587" s="1047"/>
      <c r="C587" s="1047"/>
      <c r="D587" s="1047"/>
      <c r="E587" s="1047"/>
      <c r="R587" s="1048"/>
      <c r="S587" s="1048"/>
      <c r="T587" s="1048"/>
      <c r="U587" s="1048"/>
      <c r="V587" s="1048"/>
      <c r="W587" s="1048"/>
      <c r="X587" s="1048"/>
      <c r="Y587" s="1048"/>
    </row>
    <row r="588" spans="1:25" x14ac:dyDescent="0.2">
      <c r="A588" s="1047"/>
      <c r="B588" s="1047"/>
      <c r="C588" s="1047"/>
      <c r="D588" s="1047"/>
      <c r="E588" s="1047"/>
      <c r="R588" s="1048"/>
      <c r="S588" s="1048"/>
      <c r="T588" s="1048"/>
      <c r="U588" s="1048"/>
      <c r="V588" s="1048"/>
      <c r="W588" s="1048"/>
      <c r="X588" s="1048"/>
      <c r="Y588" s="1048"/>
    </row>
    <row r="589" spans="1:25" x14ac:dyDescent="0.2">
      <c r="A589" s="1047"/>
      <c r="B589" s="1047"/>
      <c r="C589" s="1047"/>
      <c r="D589" s="1047"/>
      <c r="E589" s="1047"/>
      <c r="R589" s="1048"/>
      <c r="S589" s="1048"/>
      <c r="T589" s="1048"/>
      <c r="U589" s="1048"/>
      <c r="V589" s="1048"/>
      <c r="W589" s="1048"/>
      <c r="X589" s="1048"/>
      <c r="Y589" s="1048"/>
    </row>
    <row r="590" spans="1:25" x14ac:dyDescent="0.2">
      <c r="A590" s="1047"/>
      <c r="B590" s="1047"/>
      <c r="C590" s="1047"/>
      <c r="D590" s="1047"/>
      <c r="E590" s="1047"/>
      <c r="R590" s="1048"/>
      <c r="S590" s="1048"/>
      <c r="T590" s="1048"/>
      <c r="U590" s="1048"/>
      <c r="V590" s="1048"/>
      <c r="W590" s="1048"/>
      <c r="X590" s="1048"/>
      <c r="Y590" s="1048"/>
    </row>
    <row r="591" spans="1:25" x14ac:dyDescent="0.2">
      <c r="A591" s="1047"/>
      <c r="B591" s="1047"/>
      <c r="C591" s="1047"/>
      <c r="D591" s="1047"/>
      <c r="E591" s="1047"/>
      <c r="R591" s="1048"/>
      <c r="S591" s="1048"/>
      <c r="T591" s="1048"/>
      <c r="U591" s="1048"/>
      <c r="V591" s="1048"/>
      <c r="W591" s="1048"/>
      <c r="X591" s="1048"/>
      <c r="Y591" s="1048"/>
    </row>
    <row r="592" spans="1:25" x14ac:dyDescent="0.2">
      <c r="A592" s="1047"/>
      <c r="B592" s="1047"/>
      <c r="C592" s="1047"/>
      <c r="D592" s="1047"/>
      <c r="E592" s="1047"/>
      <c r="R592" s="1048"/>
      <c r="S592" s="1048"/>
      <c r="T592" s="1048"/>
      <c r="U592" s="1048"/>
      <c r="V592" s="1048"/>
      <c r="W592" s="1048"/>
      <c r="X592" s="1048"/>
      <c r="Y592" s="1048"/>
    </row>
    <row r="593" spans="1:25" x14ac:dyDescent="0.2">
      <c r="A593" s="1047"/>
      <c r="B593" s="1047"/>
      <c r="C593" s="1047"/>
      <c r="D593" s="1047"/>
      <c r="E593" s="1047"/>
      <c r="R593" s="1048"/>
      <c r="S593" s="1048"/>
      <c r="T593" s="1048"/>
      <c r="U593" s="1048"/>
      <c r="V593" s="1048"/>
      <c r="W593" s="1048"/>
      <c r="X593" s="1048"/>
      <c r="Y593" s="1048"/>
    </row>
    <row r="594" spans="1:25" x14ac:dyDescent="0.2">
      <c r="A594" s="1047"/>
      <c r="B594" s="1047"/>
      <c r="C594" s="1047"/>
      <c r="D594" s="1047"/>
      <c r="E594" s="1047"/>
      <c r="R594" s="1048"/>
      <c r="S594" s="1048"/>
      <c r="T594" s="1048"/>
      <c r="U594" s="1048"/>
      <c r="V594" s="1048"/>
      <c r="W594" s="1048"/>
      <c r="X594" s="1048"/>
      <c r="Y594" s="1048"/>
    </row>
    <row r="595" spans="1:25" x14ac:dyDescent="0.2">
      <c r="A595" s="1047"/>
      <c r="B595" s="1047"/>
      <c r="C595" s="1047"/>
      <c r="D595" s="1047"/>
      <c r="E595" s="1047"/>
      <c r="R595" s="1048"/>
      <c r="S595" s="1048"/>
      <c r="T595" s="1048"/>
      <c r="U595" s="1048"/>
      <c r="V595" s="1048"/>
      <c r="W595" s="1048"/>
      <c r="X595" s="1048"/>
      <c r="Y595" s="1048"/>
    </row>
    <row r="596" spans="1:25" x14ac:dyDescent="0.2">
      <c r="A596" s="1047"/>
      <c r="B596" s="1047"/>
      <c r="C596" s="1047"/>
      <c r="D596" s="1047"/>
      <c r="E596" s="1047"/>
      <c r="R596" s="1048"/>
      <c r="S596" s="1048"/>
      <c r="T596" s="1048"/>
      <c r="U596" s="1048"/>
      <c r="V596" s="1048"/>
      <c r="W596" s="1048"/>
      <c r="X596" s="1048"/>
      <c r="Y596" s="1048"/>
    </row>
    <row r="597" spans="1:25" x14ac:dyDescent="0.2">
      <c r="A597" s="1047"/>
      <c r="B597" s="1047"/>
      <c r="C597" s="1047"/>
      <c r="D597" s="1047"/>
      <c r="E597" s="1047"/>
      <c r="R597" s="1048"/>
      <c r="S597" s="1048"/>
      <c r="T597" s="1048"/>
      <c r="U597" s="1048"/>
      <c r="V597" s="1048"/>
      <c r="W597" s="1048"/>
      <c r="X597" s="1048"/>
      <c r="Y597" s="1048"/>
    </row>
    <row r="598" spans="1:25" x14ac:dyDescent="0.2">
      <c r="A598" s="1047"/>
      <c r="B598" s="1047"/>
      <c r="C598" s="1047"/>
      <c r="D598" s="1047"/>
      <c r="E598" s="1047"/>
      <c r="R598" s="1048"/>
      <c r="S598" s="1048"/>
      <c r="T598" s="1048"/>
      <c r="U598" s="1048"/>
      <c r="V598" s="1048"/>
      <c r="W598" s="1048"/>
      <c r="X598" s="1048"/>
      <c r="Y598" s="1048"/>
    </row>
    <row r="599" spans="1:25" x14ac:dyDescent="0.2">
      <c r="A599" s="1047"/>
      <c r="B599" s="1047"/>
      <c r="C599" s="1047"/>
      <c r="D599" s="1047"/>
      <c r="E599" s="1047"/>
      <c r="R599" s="1048"/>
      <c r="S599" s="1048"/>
      <c r="T599" s="1048"/>
      <c r="U599" s="1048"/>
      <c r="V599" s="1048"/>
      <c r="W599" s="1048"/>
      <c r="X599" s="1048"/>
      <c r="Y599" s="1048"/>
    </row>
    <row r="600" spans="1:25" x14ac:dyDescent="0.2">
      <c r="A600" s="1047"/>
      <c r="B600" s="1047"/>
      <c r="C600" s="1047"/>
      <c r="D600" s="1047"/>
      <c r="E600" s="1047"/>
      <c r="R600" s="1048"/>
      <c r="S600" s="1048"/>
      <c r="T600" s="1048"/>
      <c r="U600" s="1048"/>
      <c r="V600" s="1048"/>
      <c r="W600" s="1048"/>
      <c r="X600" s="1048"/>
      <c r="Y600" s="1048"/>
    </row>
    <row r="601" spans="1:25" x14ac:dyDescent="0.2">
      <c r="A601" s="1047"/>
      <c r="B601" s="1047"/>
      <c r="C601" s="1047"/>
      <c r="D601" s="1047"/>
      <c r="E601" s="1047"/>
      <c r="R601" s="1048"/>
      <c r="S601" s="1048"/>
      <c r="T601" s="1048"/>
      <c r="U601" s="1048"/>
      <c r="V601" s="1048"/>
      <c r="W601" s="1048"/>
      <c r="X601" s="1048"/>
      <c r="Y601" s="1048"/>
    </row>
    <row r="602" spans="1:25" x14ac:dyDescent="0.2">
      <c r="A602" s="1047"/>
      <c r="B602" s="1047"/>
      <c r="C602" s="1047"/>
      <c r="D602" s="1047"/>
      <c r="E602" s="1047"/>
      <c r="R602" s="1048"/>
      <c r="S602" s="1048"/>
      <c r="T602" s="1048"/>
      <c r="U602" s="1048"/>
      <c r="V602" s="1048"/>
      <c r="W602" s="1048"/>
      <c r="X602" s="1048"/>
      <c r="Y602" s="1048"/>
    </row>
    <row r="603" spans="1:25" x14ac:dyDescent="0.2">
      <c r="A603" s="1047"/>
      <c r="B603" s="1047"/>
      <c r="C603" s="1047"/>
      <c r="D603" s="1047"/>
      <c r="E603" s="1047"/>
      <c r="R603" s="1048"/>
      <c r="S603" s="1048"/>
      <c r="T603" s="1048"/>
      <c r="U603" s="1048"/>
      <c r="V603" s="1048"/>
      <c r="W603" s="1048"/>
      <c r="X603" s="1048"/>
      <c r="Y603" s="1048"/>
    </row>
    <row r="604" spans="1:25" x14ac:dyDescent="0.2">
      <c r="A604" s="1047"/>
      <c r="B604" s="1047"/>
      <c r="C604" s="1047"/>
      <c r="D604" s="1047"/>
      <c r="E604" s="1047"/>
      <c r="R604" s="1048"/>
      <c r="S604" s="1048"/>
      <c r="T604" s="1048"/>
      <c r="U604" s="1048"/>
      <c r="V604" s="1048"/>
      <c r="W604" s="1048"/>
      <c r="X604" s="1048"/>
      <c r="Y604" s="1048"/>
    </row>
    <row r="605" spans="1:25" x14ac:dyDescent="0.2">
      <c r="A605" s="1047"/>
      <c r="B605" s="1047"/>
      <c r="C605" s="1047"/>
      <c r="D605" s="1047"/>
      <c r="E605" s="1047"/>
      <c r="R605" s="1048"/>
      <c r="S605" s="1048"/>
      <c r="T605" s="1048"/>
      <c r="U605" s="1048"/>
      <c r="V605" s="1048"/>
      <c r="W605" s="1048"/>
      <c r="X605" s="1048"/>
      <c r="Y605" s="1048"/>
    </row>
    <row r="606" spans="1:25" x14ac:dyDescent="0.2">
      <c r="A606" s="1047"/>
      <c r="B606" s="1047"/>
      <c r="C606" s="1047"/>
      <c r="D606" s="1047"/>
      <c r="E606" s="1047"/>
      <c r="R606" s="1048"/>
      <c r="S606" s="1048"/>
      <c r="T606" s="1048"/>
      <c r="U606" s="1048"/>
      <c r="V606" s="1048"/>
      <c r="W606" s="1048"/>
      <c r="X606" s="1048"/>
      <c r="Y606" s="1048"/>
    </row>
    <row r="607" spans="1:25" x14ac:dyDescent="0.2">
      <c r="A607" s="1047"/>
      <c r="B607" s="1047"/>
      <c r="C607" s="1047"/>
      <c r="D607" s="1047"/>
      <c r="E607" s="1047"/>
      <c r="R607" s="1048"/>
      <c r="S607" s="1048"/>
      <c r="T607" s="1048"/>
      <c r="U607" s="1048"/>
      <c r="V607" s="1048"/>
      <c r="W607" s="1048"/>
      <c r="X607" s="1048"/>
      <c r="Y607" s="1048"/>
    </row>
    <row r="608" spans="1:25" x14ac:dyDescent="0.2">
      <c r="A608" s="1047"/>
      <c r="B608" s="1047"/>
      <c r="C608" s="1047"/>
      <c r="D608" s="1047"/>
      <c r="E608" s="1047"/>
      <c r="R608" s="1048"/>
      <c r="S608" s="1048"/>
      <c r="T608" s="1048"/>
      <c r="U608" s="1048"/>
      <c r="V608" s="1048"/>
      <c r="W608" s="1048"/>
      <c r="X608" s="1048"/>
      <c r="Y608" s="1048"/>
    </row>
    <row r="609" spans="1:25" x14ac:dyDescent="0.2">
      <c r="A609" s="1047"/>
      <c r="B609" s="1047"/>
      <c r="C609" s="1047"/>
      <c r="D609" s="1047"/>
      <c r="E609" s="1047"/>
      <c r="R609" s="1048"/>
      <c r="S609" s="1048"/>
      <c r="T609" s="1048"/>
      <c r="U609" s="1048"/>
      <c r="V609" s="1048"/>
      <c r="W609" s="1048"/>
      <c r="X609" s="1048"/>
      <c r="Y609" s="1048"/>
    </row>
    <row r="610" spans="1:25" x14ac:dyDescent="0.2">
      <c r="A610" s="1047"/>
      <c r="B610" s="1047"/>
      <c r="C610" s="1047"/>
      <c r="D610" s="1047"/>
      <c r="E610" s="1047"/>
      <c r="R610" s="1048"/>
      <c r="S610" s="1048"/>
      <c r="T610" s="1048"/>
      <c r="U610" s="1048"/>
      <c r="V610" s="1048"/>
      <c r="W610" s="1048"/>
      <c r="X610" s="1048"/>
      <c r="Y610" s="1048"/>
    </row>
    <row r="611" spans="1:25" x14ac:dyDescent="0.2">
      <c r="A611" s="1047"/>
      <c r="B611" s="1047"/>
      <c r="C611" s="1047"/>
      <c r="D611" s="1047"/>
      <c r="E611" s="1047"/>
      <c r="R611" s="1048"/>
      <c r="S611" s="1048"/>
      <c r="T611" s="1048"/>
      <c r="U611" s="1048"/>
      <c r="V611" s="1048"/>
      <c r="W611" s="1048"/>
      <c r="X611" s="1048"/>
      <c r="Y611" s="1048"/>
    </row>
    <row r="612" spans="1:25" x14ac:dyDescent="0.2">
      <c r="A612" s="1047"/>
      <c r="B612" s="1047"/>
      <c r="C612" s="1047"/>
      <c r="D612" s="1047"/>
      <c r="E612" s="1047"/>
      <c r="R612" s="1048"/>
      <c r="S612" s="1048"/>
      <c r="T612" s="1048"/>
      <c r="U612" s="1048"/>
      <c r="V612" s="1048"/>
      <c r="W612" s="1048"/>
      <c r="X612" s="1048"/>
      <c r="Y612" s="1048"/>
    </row>
    <row r="613" spans="1:25" x14ac:dyDescent="0.2">
      <c r="A613" s="1047"/>
      <c r="B613" s="1047"/>
      <c r="C613" s="1047"/>
      <c r="D613" s="1047"/>
      <c r="E613" s="1047"/>
      <c r="R613" s="1048"/>
      <c r="S613" s="1048"/>
      <c r="T613" s="1048"/>
      <c r="U613" s="1048"/>
      <c r="V613" s="1048"/>
      <c r="W613" s="1048"/>
      <c r="X613" s="1048"/>
      <c r="Y613" s="1048"/>
    </row>
    <row r="614" spans="1:25" x14ac:dyDescent="0.2">
      <c r="A614" s="1047"/>
      <c r="B614" s="1047"/>
      <c r="C614" s="1047"/>
      <c r="D614" s="1047"/>
      <c r="E614" s="1047"/>
      <c r="R614" s="1048"/>
      <c r="S614" s="1048"/>
      <c r="T614" s="1048"/>
      <c r="U614" s="1048"/>
      <c r="V614" s="1048"/>
      <c r="W614" s="1048"/>
      <c r="X614" s="1048"/>
      <c r="Y614" s="1048"/>
    </row>
    <row r="615" spans="1:25" x14ac:dyDescent="0.2">
      <c r="A615" s="1047"/>
      <c r="B615" s="1047"/>
      <c r="C615" s="1047"/>
      <c r="D615" s="1047"/>
      <c r="E615" s="1047"/>
      <c r="R615" s="1048"/>
      <c r="S615" s="1048"/>
      <c r="T615" s="1048"/>
      <c r="U615" s="1048"/>
      <c r="V615" s="1048"/>
      <c r="W615" s="1048"/>
      <c r="X615" s="1048"/>
      <c r="Y615" s="1048"/>
    </row>
    <row r="616" spans="1:25" x14ac:dyDescent="0.2">
      <c r="A616" s="1047"/>
      <c r="B616" s="1047"/>
      <c r="C616" s="1047"/>
      <c r="D616" s="1047"/>
      <c r="E616" s="1047"/>
      <c r="R616" s="1048"/>
      <c r="S616" s="1048"/>
      <c r="T616" s="1048"/>
      <c r="U616" s="1048"/>
      <c r="V616" s="1048"/>
      <c r="W616" s="1048"/>
      <c r="X616" s="1048"/>
      <c r="Y616" s="1048"/>
    </row>
    <row r="617" spans="1:25" x14ac:dyDescent="0.2">
      <c r="A617" s="1047"/>
      <c r="B617" s="1047"/>
      <c r="C617" s="1047"/>
      <c r="D617" s="1047"/>
      <c r="E617" s="1047"/>
      <c r="R617" s="1048"/>
      <c r="S617" s="1048"/>
      <c r="T617" s="1048"/>
      <c r="U617" s="1048"/>
      <c r="V617" s="1048"/>
      <c r="W617" s="1048"/>
      <c r="X617" s="1048"/>
      <c r="Y617" s="1048"/>
    </row>
    <row r="618" spans="1:25" x14ac:dyDescent="0.2">
      <c r="A618" s="1047"/>
      <c r="B618" s="1047"/>
      <c r="C618" s="1047"/>
      <c r="D618" s="1047"/>
      <c r="E618" s="1047"/>
      <c r="R618" s="1048"/>
      <c r="S618" s="1048"/>
      <c r="T618" s="1048"/>
      <c r="U618" s="1048"/>
      <c r="V618" s="1048"/>
      <c r="W618" s="1048"/>
      <c r="X618" s="1048"/>
      <c r="Y618" s="1048"/>
    </row>
    <row r="619" spans="1:25" x14ac:dyDescent="0.2">
      <c r="A619" s="1047"/>
      <c r="B619" s="1047"/>
      <c r="C619" s="1047"/>
      <c r="D619" s="1047"/>
      <c r="E619" s="1047"/>
      <c r="R619" s="1048"/>
      <c r="S619" s="1048"/>
      <c r="T619" s="1048"/>
      <c r="U619" s="1048"/>
      <c r="V619" s="1048"/>
      <c r="W619" s="1048"/>
      <c r="X619" s="1048"/>
      <c r="Y619" s="1048"/>
    </row>
    <row r="620" spans="1:25" x14ac:dyDescent="0.2">
      <c r="A620" s="1047"/>
      <c r="B620" s="1047"/>
      <c r="C620" s="1047"/>
      <c r="D620" s="1047"/>
      <c r="E620" s="1047"/>
      <c r="R620" s="1048"/>
      <c r="S620" s="1048"/>
      <c r="T620" s="1048"/>
      <c r="U620" s="1048"/>
      <c r="V620" s="1048"/>
      <c r="W620" s="1048"/>
      <c r="X620" s="1048"/>
      <c r="Y620" s="1048"/>
    </row>
    <row r="621" spans="1:25" x14ac:dyDescent="0.2">
      <c r="A621" s="1047"/>
      <c r="B621" s="1047"/>
      <c r="C621" s="1047"/>
      <c r="D621" s="1047"/>
      <c r="E621" s="1047"/>
      <c r="R621" s="1048"/>
      <c r="S621" s="1048"/>
      <c r="T621" s="1048"/>
      <c r="U621" s="1048"/>
      <c r="V621" s="1048"/>
      <c r="W621" s="1048"/>
      <c r="X621" s="1048"/>
      <c r="Y621" s="1048"/>
    </row>
    <row r="622" spans="1:25" x14ac:dyDescent="0.2">
      <c r="A622" s="1047"/>
      <c r="B622" s="1047"/>
      <c r="C622" s="1047"/>
      <c r="D622" s="1047"/>
      <c r="E622" s="1047"/>
      <c r="R622" s="1048"/>
      <c r="S622" s="1048"/>
      <c r="T622" s="1048"/>
      <c r="U622" s="1048"/>
      <c r="V622" s="1048"/>
      <c r="W622" s="1048"/>
      <c r="X622" s="1048"/>
      <c r="Y622" s="1048"/>
    </row>
    <row r="623" spans="1:25" x14ac:dyDescent="0.2">
      <c r="A623" s="1047"/>
      <c r="B623" s="1047"/>
      <c r="C623" s="1047"/>
      <c r="D623" s="1047"/>
      <c r="E623" s="1047"/>
      <c r="R623" s="1048"/>
      <c r="S623" s="1048"/>
      <c r="T623" s="1048"/>
      <c r="U623" s="1048"/>
      <c r="V623" s="1048"/>
      <c r="W623" s="1048"/>
      <c r="X623" s="1048"/>
      <c r="Y623" s="1048"/>
    </row>
    <row r="624" spans="1:25" x14ac:dyDescent="0.2">
      <c r="A624" s="1047"/>
      <c r="B624" s="1047"/>
      <c r="C624" s="1047"/>
      <c r="D624" s="1047"/>
      <c r="E624" s="1047"/>
      <c r="R624" s="1048"/>
      <c r="S624" s="1048"/>
      <c r="T624" s="1048"/>
      <c r="U624" s="1048"/>
      <c r="V624" s="1048"/>
      <c r="W624" s="1048"/>
      <c r="X624" s="1048"/>
      <c r="Y624" s="1048"/>
    </row>
    <row r="625" spans="1:25" x14ac:dyDescent="0.2">
      <c r="A625" s="1047"/>
      <c r="B625" s="1047"/>
      <c r="C625" s="1047"/>
      <c r="D625" s="1047"/>
      <c r="E625" s="1047"/>
      <c r="R625" s="1048"/>
      <c r="S625" s="1048"/>
      <c r="T625" s="1048"/>
      <c r="U625" s="1048"/>
      <c r="V625" s="1048"/>
      <c r="W625" s="1048"/>
      <c r="X625" s="1048"/>
      <c r="Y625" s="1048"/>
    </row>
    <row r="626" spans="1:25" x14ac:dyDescent="0.2">
      <c r="A626" s="1047"/>
      <c r="B626" s="1047"/>
      <c r="C626" s="1047"/>
      <c r="D626" s="1047"/>
      <c r="E626" s="1047"/>
      <c r="R626" s="1048"/>
      <c r="S626" s="1048"/>
      <c r="T626" s="1048"/>
      <c r="U626" s="1048"/>
      <c r="V626" s="1048"/>
      <c r="W626" s="1048"/>
      <c r="X626" s="1048"/>
      <c r="Y626" s="1048"/>
    </row>
    <row r="627" spans="1:25" x14ac:dyDescent="0.2">
      <c r="A627" s="1047"/>
      <c r="B627" s="1047"/>
      <c r="C627" s="1047"/>
      <c r="D627" s="1047"/>
      <c r="E627" s="1047"/>
      <c r="R627" s="1048"/>
      <c r="S627" s="1048"/>
      <c r="T627" s="1048"/>
      <c r="U627" s="1048"/>
      <c r="V627" s="1048"/>
      <c r="W627" s="1048"/>
      <c r="X627" s="1048"/>
      <c r="Y627" s="1048"/>
    </row>
    <row r="628" spans="1:25" x14ac:dyDescent="0.2">
      <c r="A628" s="1047"/>
      <c r="B628" s="1047"/>
      <c r="C628" s="1047"/>
      <c r="D628" s="1047"/>
      <c r="E628" s="1047"/>
      <c r="R628" s="1048"/>
      <c r="S628" s="1048"/>
      <c r="T628" s="1048"/>
      <c r="U628" s="1048"/>
      <c r="V628" s="1048"/>
      <c r="W628" s="1048"/>
      <c r="X628" s="1048"/>
      <c r="Y628" s="1048"/>
    </row>
    <row r="629" spans="1:25" x14ac:dyDescent="0.2">
      <c r="A629" s="1047"/>
      <c r="B629" s="1047"/>
      <c r="C629" s="1047"/>
      <c r="D629" s="1047"/>
      <c r="E629" s="1047"/>
      <c r="R629" s="1048"/>
      <c r="S629" s="1048"/>
      <c r="T629" s="1048"/>
      <c r="U629" s="1048"/>
      <c r="V629" s="1048"/>
      <c r="W629" s="1048"/>
      <c r="X629" s="1048"/>
      <c r="Y629" s="1048"/>
    </row>
    <row r="630" spans="1:25" x14ac:dyDescent="0.2">
      <c r="A630" s="1047"/>
      <c r="B630" s="1047"/>
      <c r="C630" s="1047"/>
      <c r="D630" s="1047"/>
      <c r="E630" s="1047"/>
      <c r="R630" s="1048"/>
      <c r="S630" s="1048"/>
      <c r="T630" s="1048"/>
      <c r="U630" s="1048"/>
      <c r="V630" s="1048"/>
      <c r="W630" s="1048"/>
      <c r="X630" s="1048"/>
      <c r="Y630" s="1048"/>
    </row>
    <row r="631" spans="1:25" x14ac:dyDescent="0.2">
      <c r="A631" s="1047"/>
      <c r="B631" s="1047"/>
      <c r="C631" s="1047"/>
      <c r="D631" s="1047"/>
      <c r="E631" s="1047"/>
      <c r="R631" s="1048"/>
      <c r="S631" s="1048"/>
      <c r="T631" s="1048"/>
      <c r="U631" s="1048"/>
      <c r="V631" s="1048"/>
      <c r="W631" s="1048"/>
      <c r="X631" s="1048"/>
      <c r="Y631" s="1048"/>
    </row>
    <row r="632" spans="1:25" x14ac:dyDescent="0.2">
      <c r="A632" s="1047"/>
      <c r="B632" s="1047"/>
      <c r="C632" s="1047"/>
      <c r="D632" s="1047"/>
      <c r="E632" s="1047"/>
      <c r="R632" s="1048"/>
      <c r="S632" s="1048"/>
      <c r="T632" s="1048"/>
      <c r="U632" s="1048"/>
      <c r="V632" s="1048"/>
      <c r="W632" s="1048"/>
      <c r="X632" s="1048"/>
      <c r="Y632" s="1048"/>
    </row>
    <row r="633" spans="1:25" x14ac:dyDescent="0.2">
      <c r="A633" s="1047"/>
      <c r="B633" s="1047"/>
      <c r="C633" s="1047"/>
      <c r="D633" s="1047"/>
      <c r="E633" s="1047"/>
      <c r="R633" s="1048"/>
      <c r="S633" s="1048"/>
      <c r="T633" s="1048"/>
      <c r="U633" s="1048"/>
      <c r="V633" s="1048"/>
      <c r="W633" s="1048"/>
      <c r="X633" s="1048"/>
      <c r="Y633" s="1048"/>
    </row>
    <row r="634" spans="1:25" x14ac:dyDescent="0.2">
      <c r="A634" s="1047"/>
      <c r="B634" s="1047"/>
      <c r="C634" s="1047"/>
      <c r="D634" s="1047"/>
      <c r="E634" s="1047"/>
      <c r="R634" s="1048"/>
      <c r="S634" s="1048"/>
      <c r="T634" s="1048"/>
      <c r="U634" s="1048"/>
      <c r="V634" s="1048"/>
      <c r="W634" s="1048"/>
      <c r="X634" s="1048"/>
      <c r="Y634" s="1048"/>
    </row>
    <row r="635" spans="1:25" x14ac:dyDescent="0.2">
      <c r="A635" s="1047"/>
      <c r="B635" s="1047"/>
      <c r="C635" s="1047"/>
      <c r="D635" s="1047"/>
      <c r="E635" s="1047"/>
      <c r="R635" s="1048"/>
      <c r="S635" s="1048"/>
      <c r="T635" s="1048"/>
      <c r="U635" s="1048"/>
      <c r="V635" s="1048"/>
      <c r="W635" s="1048"/>
      <c r="X635" s="1048"/>
      <c r="Y635" s="1048"/>
    </row>
    <row r="636" spans="1:25" x14ac:dyDescent="0.2">
      <c r="A636" s="1047"/>
      <c r="B636" s="1047"/>
      <c r="C636" s="1047"/>
      <c r="D636" s="1047"/>
      <c r="E636" s="1047"/>
      <c r="R636" s="1048"/>
      <c r="S636" s="1048"/>
      <c r="T636" s="1048"/>
      <c r="U636" s="1048"/>
      <c r="V636" s="1048"/>
      <c r="W636" s="1048"/>
      <c r="X636" s="1048"/>
      <c r="Y636" s="1048"/>
    </row>
    <row r="637" spans="1:25" x14ac:dyDescent="0.2">
      <c r="A637" s="1047"/>
      <c r="B637" s="1047"/>
      <c r="C637" s="1047"/>
      <c r="D637" s="1047"/>
      <c r="E637" s="1047"/>
      <c r="R637" s="1048"/>
      <c r="S637" s="1048"/>
      <c r="T637" s="1048"/>
      <c r="U637" s="1048"/>
      <c r="V637" s="1048"/>
      <c r="W637" s="1048"/>
      <c r="X637" s="1048"/>
      <c r="Y637" s="1048"/>
    </row>
    <row r="638" spans="1:25" x14ac:dyDescent="0.2">
      <c r="A638" s="1047"/>
      <c r="B638" s="1047"/>
      <c r="C638" s="1047"/>
      <c r="D638" s="1047"/>
      <c r="E638" s="1047"/>
      <c r="R638" s="1048"/>
      <c r="S638" s="1048"/>
      <c r="T638" s="1048"/>
      <c r="U638" s="1048"/>
      <c r="V638" s="1048"/>
      <c r="W638" s="1048"/>
      <c r="X638" s="1048"/>
      <c r="Y638" s="1048"/>
    </row>
    <row r="639" spans="1:25" x14ac:dyDescent="0.2">
      <c r="A639" s="1047"/>
      <c r="B639" s="1047"/>
      <c r="C639" s="1047"/>
      <c r="D639" s="1047"/>
      <c r="E639" s="1047"/>
      <c r="R639" s="1048"/>
      <c r="S639" s="1048"/>
      <c r="T639" s="1048"/>
      <c r="U639" s="1048"/>
      <c r="V639" s="1048"/>
      <c r="W639" s="1048"/>
      <c r="X639" s="1048"/>
      <c r="Y639" s="1048"/>
    </row>
    <row r="640" spans="1:25" x14ac:dyDescent="0.2">
      <c r="A640" s="1047"/>
      <c r="B640" s="1047"/>
      <c r="C640" s="1047"/>
      <c r="D640" s="1047"/>
      <c r="E640" s="1047"/>
      <c r="R640" s="1048"/>
      <c r="S640" s="1048"/>
      <c r="T640" s="1048"/>
      <c r="U640" s="1048"/>
      <c r="V640" s="1048"/>
      <c r="W640" s="1048"/>
      <c r="X640" s="1048"/>
      <c r="Y640" s="1048"/>
    </row>
    <row r="641" spans="1:25" x14ac:dyDescent="0.2">
      <c r="A641" s="1047"/>
      <c r="B641" s="1047"/>
      <c r="C641" s="1047"/>
      <c r="D641" s="1047"/>
      <c r="E641" s="1047"/>
      <c r="R641" s="1048"/>
      <c r="S641" s="1048"/>
      <c r="T641" s="1048"/>
      <c r="U641" s="1048"/>
      <c r="V641" s="1048"/>
      <c r="W641" s="1048"/>
      <c r="X641" s="1048"/>
      <c r="Y641" s="1048"/>
    </row>
    <row r="642" spans="1:25" x14ac:dyDescent="0.2">
      <c r="A642" s="1047"/>
      <c r="B642" s="1047"/>
      <c r="C642" s="1047"/>
      <c r="D642" s="1047"/>
      <c r="E642" s="1047"/>
      <c r="R642" s="1048"/>
      <c r="S642" s="1048"/>
      <c r="T642" s="1048"/>
      <c r="U642" s="1048"/>
      <c r="V642" s="1048"/>
      <c r="W642" s="1048"/>
      <c r="X642" s="1048"/>
      <c r="Y642" s="1048"/>
    </row>
    <row r="643" spans="1:25" x14ac:dyDescent="0.2">
      <c r="A643" s="1047"/>
      <c r="B643" s="1047"/>
      <c r="C643" s="1047"/>
      <c r="D643" s="1047"/>
      <c r="E643" s="1047"/>
      <c r="R643" s="1048"/>
      <c r="S643" s="1048"/>
      <c r="T643" s="1048"/>
      <c r="U643" s="1048"/>
      <c r="V643" s="1048"/>
      <c r="W643" s="1048"/>
      <c r="X643" s="1048"/>
      <c r="Y643" s="1048"/>
    </row>
    <row r="644" spans="1:25" x14ac:dyDescent="0.2">
      <c r="A644" s="1047"/>
      <c r="B644" s="1047"/>
      <c r="C644" s="1047"/>
      <c r="D644" s="1047"/>
      <c r="E644" s="1047"/>
      <c r="R644" s="1048"/>
      <c r="S644" s="1048"/>
      <c r="T644" s="1048"/>
      <c r="U644" s="1048"/>
      <c r="V644" s="1048"/>
      <c r="W644" s="1048"/>
      <c r="X644" s="1048"/>
      <c r="Y644" s="1048"/>
    </row>
    <row r="645" spans="1:25" x14ac:dyDescent="0.2">
      <c r="A645" s="1047"/>
      <c r="B645" s="1047"/>
      <c r="C645" s="1047"/>
      <c r="D645" s="1047"/>
      <c r="E645" s="1047"/>
      <c r="R645" s="1048"/>
      <c r="S645" s="1048"/>
      <c r="T645" s="1048"/>
      <c r="U645" s="1048"/>
      <c r="V645" s="1048"/>
      <c r="W645" s="1048"/>
      <c r="X645" s="1048"/>
      <c r="Y645" s="1048"/>
    </row>
    <row r="646" spans="1:25" x14ac:dyDescent="0.2">
      <c r="A646" s="1047"/>
      <c r="B646" s="1047"/>
      <c r="C646" s="1047"/>
      <c r="D646" s="1047"/>
      <c r="E646" s="1047"/>
      <c r="R646" s="1048"/>
      <c r="S646" s="1048"/>
      <c r="T646" s="1048"/>
      <c r="U646" s="1048"/>
      <c r="V646" s="1048"/>
      <c r="W646" s="1048"/>
      <c r="X646" s="1048"/>
      <c r="Y646" s="1048"/>
    </row>
    <row r="647" spans="1:25" x14ac:dyDescent="0.2">
      <c r="A647" s="1047"/>
      <c r="B647" s="1047"/>
      <c r="C647" s="1047"/>
      <c r="D647" s="1047"/>
      <c r="E647" s="1047"/>
      <c r="R647" s="1048"/>
      <c r="S647" s="1048"/>
      <c r="T647" s="1048"/>
      <c r="U647" s="1048"/>
      <c r="V647" s="1048"/>
      <c r="W647" s="1048"/>
      <c r="X647" s="1048"/>
      <c r="Y647" s="1048"/>
    </row>
    <row r="648" spans="1:25" x14ac:dyDescent="0.2">
      <c r="A648" s="1047"/>
      <c r="B648" s="1047"/>
      <c r="C648" s="1047"/>
      <c r="D648" s="1047"/>
      <c r="E648" s="1047"/>
      <c r="R648" s="1048"/>
      <c r="S648" s="1048"/>
      <c r="T648" s="1048"/>
      <c r="U648" s="1048"/>
      <c r="V648" s="1048"/>
      <c r="W648" s="1048"/>
      <c r="X648" s="1048"/>
      <c r="Y648" s="1048"/>
    </row>
    <row r="649" spans="1:25" x14ac:dyDescent="0.2">
      <c r="A649" s="1047"/>
      <c r="B649" s="1047"/>
      <c r="C649" s="1047"/>
      <c r="D649" s="1047"/>
      <c r="E649" s="1047"/>
      <c r="R649" s="1048"/>
      <c r="S649" s="1048"/>
      <c r="T649" s="1048"/>
      <c r="U649" s="1048"/>
      <c r="V649" s="1048"/>
      <c r="W649" s="1048"/>
      <c r="X649" s="1048"/>
      <c r="Y649" s="1048"/>
    </row>
    <row r="650" spans="1:25" x14ac:dyDescent="0.2">
      <c r="A650" s="1047"/>
      <c r="B650" s="1047"/>
      <c r="C650" s="1047"/>
      <c r="D650" s="1047"/>
      <c r="E650" s="1047"/>
      <c r="R650" s="1048"/>
      <c r="S650" s="1048"/>
      <c r="T650" s="1048"/>
      <c r="U650" s="1048"/>
      <c r="V650" s="1048"/>
      <c r="W650" s="1048"/>
      <c r="X650" s="1048"/>
      <c r="Y650" s="1048"/>
    </row>
    <row r="651" spans="1:25" x14ac:dyDescent="0.2">
      <c r="A651" s="1047"/>
      <c r="B651" s="1047"/>
      <c r="C651" s="1047"/>
      <c r="D651" s="1047"/>
      <c r="E651" s="1047"/>
      <c r="R651" s="1048"/>
      <c r="S651" s="1048"/>
      <c r="T651" s="1048"/>
      <c r="U651" s="1048"/>
      <c r="V651" s="1048"/>
      <c r="W651" s="1048"/>
      <c r="X651" s="1048"/>
      <c r="Y651" s="1048"/>
    </row>
    <row r="652" spans="1:25" x14ac:dyDescent="0.2">
      <c r="A652" s="1047"/>
      <c r="B652" s="1047"/>
      <c r="C652" s="1047"/>
      <c r="D652" s="1047"/>
      <c r="E652" s="1047"/>
      <c r="R652" s="1048"/>
      <c r="S652" s="1048"/>
      <c r="T652" s="1048"/>
      <c r="U652" s="1048"/>
      <c r="V652" s="1048"/>
      <c r="W652" s="1048"/>
      <c r="X652" s="1048"/>
      <c r="Y652" s="1048"/>
    </row>
    <row r="653" spans="1:25" x14ac:dyDescent="0.2">
      <c r="A653" s="1047"/>
      <c r="B653" s="1047"/>
      <c r="C653" s="1047"/>
      <c r="D653" s="1047"/>
      <c r="E653" s="1047"/>
      <c r="R653" s="1048"/>
      <c r="S653" s="1048"/>
      <c r="T653" s="1048"/>
      <c r="U653" s="1048"/>
      <c r="V653" s="1048"/>
      <c r="W653" s="1048"/>
      <c r="X653" s="1048"/>
      <c r="Y653" s="1048"/>
    </row>
    <row r="654" spans="1:25" x14ac:dyDescent="0.2">
      <c r="A654" s="1047"/>
      <c r="B654" s="1047"/>
      <c r="C654" s="1047"/>
      <c r="D654" s="1047"/>
      <c r="E654" s="1047"/>
      <c r="R654" s="1048"/>
      <c r="S654" s="1048"/>
      <c r="T654" s="1048"/>
      <c r="U654" s="1048"/>
      <c r="V654" s="1048"/>
      <c r="W654" s="1048"/>
      <c r="X654" s="1048"/>
      <c r="Y654" s="1048"/>
    </row>
    <row r="655" spans="1:25" x14ac:dyDescent="0.2">
      <c r="A655" s="1047"/>
      <c r="B655" s="1047"/>
      <c r="C655" s="1047"/>
      <c r="D655" s="1047"/>
      <c r="E655" s="1047"/>
      <c r="R655" s="1048"/>
      <c r="S655" s="1048"/>
      <c r="T655" s="1048"/>
      <c r="U655" s="1048"/>
      <c r="V655" s="1048"/>
      <c r="W655" s="1048"/>
      <c r="X655" s="1048"/>
      <c r="Y655" s="1048"/>
    </row>
    <row r="656" spans="1:25" x14ac:dyDescent="0.2">
      <c r="A656" s="1047"/>
      <c r="B656" s="1047"/>
      <c r="C656" s="1047"/>
      <c r="D656" s="1047"/>
      <c r="E656" s="1047"/>
      <c r="R656" s="1048"/>
      <c r="S656" s="1048"/>
      <c r="T656" s="1048"/>
      <c r="U656" s="1048"/>
      <c r="V656" s="1048"/>
      <c r="W656" s="1048"/>
      <c r="X656" s="1048"/>
      <c r="Y656" s="1048"/>
    </row>
    <row r="657" spans="1:25" x14ac:dyDescent="0.2">
      <c r="A657" s="1047"/>
      <c r="B657" s="1047"/>
      <c r="C657" s="1047"/>
      <c r="D657" s="1047"/>
      <c r="E657" s="1047"/>
      <c r="R657" s="1048"/>
      <c r="S657" s="1048"/>
      <c r="T657" s="1048"/>
      <c r="U657" s="1048"/>
      <c r="V657" s="1048"/>
      <c r="W657" s="1048"/>
      <c r="X657" s="1048"/>
      <c r="Y657" s="1048"/>
    </row>
    <row r="658" spans="1:25" x14ac:dyDescent="0.2">
      <c r="A658" s="1047"/>
      <c r="B658" s="1047"/>
      <c r="C658" s="1047"/>
      <c r="D658" s="1047"/>
      <c r="E658" s="1047"/>
      <c r="R658" s="1048"/>
      <c r="S658" s="1048"/>
      <c r="T658" s="1048"/>
      <c r="U658" s="1048"/>
      <c r="V658" s="1048"/>
      <c r="W658" s="1048"/>
      <c r="X658" s="1048"/>
      <c r="Y658" s="1048"/>
    </row>
    <row r="659" spans="1:25" x14ac:dyDescent="0.2">
      <c r="A659" s="1047"/>
      <c r="B659" s="1047"/>
      <c r="C659" s="1047"/>
      <c r="D659" s="1047"/>
      <c r="E659" s="1047"/>
      <c r="R659" s="1048"/>
      <c r="S659" s="1048"/>
      <c r="T659" s="1048"/>
      <c r="U659" s="1048"/>
      <c r="V659" s="1048"/>
      <c r="W659" s="1048"/>
      <c r="X659" s="1048"/>
      <c r="Y659" s="1048"/>
    </row>
    <row r="660" spans="1:25" x14ac:dyDescent="0.2">
      <c r="A660" s="1047"/>
      <c r="B660" s="1047"/>
      <c r="C660" s="1047"/>
      <c r="D660" s="1047"/>
      <c r="E660" s="1047"/>
      <c r="R660" s="1048"/>
      <c r="S660" s="1048"/>
      <c r="T660" s="1048"/>
      <c r="U660" s="1048"/>
      <c r="V660" s="1048"/>
      <c r="W660" s="1048"/>
      <c r="X660" s="1048"/>
      <c r="Y660" s="1048"/>
    </row>
    <row r="661" spans="1:25" x14ac:dyDescent="0.2">
      <c r="A661" s="1047"/>
      <c r="B661" s="1047"/>
      <c r="C661" s="1047"/>
      <c r="D661" s="1047"/>
      <c r="E661" s="1047"/>
      <c r="R661" s="1048"/>
      <c r="S661" s="1048"/>
      <c r="T661" s="1048"/>
      <c r="U661" s="1048"/>
      <c r="V661" s="1048"/>
      <c r="W661" s="1048"/>
      <c r="X661" s="1048"/>
      <c r="Y661" s="1048"/>
    </row>
    <row r="662" spans="1:25" x14ac:dyDescent="0.2">
      <c r="A662" s="1047"/>
      <c r="B662" s="1047"/>
      <c r="C662" s="1047"/>
      <c r="D662" s="1047"/>
      <c r="E662" s="1047"/>
      <c r="R662" s="1048"/>
      <c r="S662" s="1048"/>
      <c r="T662" s="1048"/>
      <c r="U662" s="1048"/>
      <c r="V662" s="1048"/>
      <c r="W662" s="1048"/>
      <c r="X662" s="1048"/>
      <c r="Y662" s="1048"/>
    </row>
    <row r="663" spans="1:25" x14ac:dyDescent="0.2">
      <c r="A663" s="1047"/>
      <c r="B663" s="1047"/>
      <c r="C663" s="1047"/>
      <c r="D663" s="1047"/>
      <c r="E663" s="1047"/>
      <c r="R663" s="1048"/>
      <c r="S663" s="1048"/>
      <c r="T663" s="1048"/>
      <c r="U663" s="1048"/>
      <c r="V663" s="1048"/>
      <c r="W663" s="1048"/>
      <c r="X663" s="1048"/>
      <c r="Y663" s="1048"/>
    </row>
    <row r="664" spans="1:25" x14ac:dyDescent="0.2">
      <c r="A664" s="1047"/>
      <c r="B664" s="1047"/>
      <c r="C664" s="1047"/>
      <c r="D664" s="1047"/>
      <c r="E664" s="1047"/>
      <c r="R664" s="1048"/>
      <c r="S664" s="1048"/>
      <c r="T664" s="1048"/>
      <c r="U664" s="1048"/>
      <c r="V664" s="1048"/>
      <c r="W664" s="1048"/>
      <c r="X664" s="1048"/>
      <c r="Y664" s="1048"/>
    </row>
    <row r="665" spans="1:25" x14ac:dyDescent="0.2">
      <c r="A665" s="1047"/>
      <c r="B665" s="1047"/>
      <c r="C665" s="1047"/>
      <c r="D665" s="1047"/>
      <c r="E665" s="1047"/>
      <c r="R665" s="1048"/>
      <c r="S665" s="1048"/>
      <c r="T665" s="1048"/>
      <c r="U665" s="1048"/>
      <c r="V665" s="1048"/>
      <c r="W665" s="1048"/>
      <c r="X665" s="1048"/>
      <c r="Y665" s="1048"/>
    </row>
    <row r="666" spans="1:25" x14ac:dyDescent="0.2">
      <c r="A666" s="1047"/>
      <c r="B666" s="1047"/>
      <c r="C666" s="1047"/>
      <c r="D666" s="1047"/>
      <c r="E666" s="1047"/>
      <c r="R666" s="1048"/>
      <c r="S666" s="1048"/>
      <c r="T666" s="1048"/>
      <c r="U666" s="1048"/>
      <c r="V666" s="1048"/>
      <c r="W666" s="1048"/>
      <c r="X666" s="1048"/>
      <c r="Y666" s="1048"/>
    </row>
    <row r="667" spans="1:25" x14ac:dyDescent="0.2">
      <c r="A667" s="1047"/>
      <c r="B667" s="1047"/>
      <c r="C667" s="1047"/>
      <c r="D667" s="1047"/>
      <c r="E667" s="1047"/>
      <c r="R667" s="1048"/>
      <c r="S667" s="1048"/>
      <c r="T667" s="1048"/>
      <c r="U667" s="1048"/>
      <c r="V667" s="1048"/>
      <c r="W667" s="1048"/>
      <c r="X667" s="1048"/>
      <c r="Y667" s="1048"/>
    </row>
    <row r="668" spans="1:25" x14ac:dyDescent="0.2">
      <c r="A668" s="1047"/>
      <c r="B668" s="1047"/>
      <c r="C668" s="1047"/>
      <c r="D668" s="1047"/>
      <c r="E668" s="1047"/>
      <c r="R668" s="1048"/>
      <c r="S668" s="1048"/>
      <c r="T668" s="1048"/>
      <c r="U668" s="1048"/>
      <c r="V668" s="1048"/>
      <c r="W668" s="1048"/>
      <c r="X668" s="1048"/>
      <c r="Y668" s="1048"/>
    </row>
    <row r="669" spans="1:25" x14ac:dyDescent="0.2">
      <c r="A669" s="1047"/>
      <c r="B669" s="1047"/>
      <c r="C669" s="1047"/>
      <c r="D669" s="1047"/>
      <c r="E669" s="1047"/>
      <c r="R669" s="1048"/>
      <c r="S669" s="1048"/>
      <c r="T669" s="1048"/>
      <c r="U669" s="1048"/>
      <c r="V669" s="1048"/>
      <c r="W669" s="1048"/>
      <c r="X669" s="1048"/>
      <c r="Y669" s="1048"/>
    </row>
    <row r="670" spans="1:25" x14ac:dyDescent="0.2">
      <c r="A670" s="1047"/>
      <c r="B670" s="1047"/>
      <c r="C670" s="1047"/>
      <c r="D670" s="1047"/>
      <c r="E670" s="1047"/>
      <c r="R670" s="1048"/>
      <c r="S670" s="1048"/>
      <c r="T670" s="1048"/>
      <c r="U670" s="1048"/>
      <c r="V670" s="1048"/>
      <c r="W670" s="1048"/>
      <c r="X670" s="1048"/>
      <c r="Y670" s="1048"/>
    </row>
    <row r="671" spans="1:25" x14ac:dyDescent="0.2">
      <c r="A671" s="1047"/>
      <c r="B671" s="1047"/>
      <c r="C671" s="1047"/>
      <c r="D671" s="1047"/>
      <c r="E671" s="1047"/>
      <c r="R671" s="1048"/>
      <c r="S671" s="1048"/>
      <c r="T671" s="1048"/>
      <c r="U671" s="1048"/>
      <c r="V671" s="1048"/>
      <c r="W671" s="1048"/>
      <c r="X671" s="1048"/>
      <c r="Y671" s="1048"/>
    </row>
    <row r="672" spans="1:25" x14ac:dyDescent="0.2">
      <c r="A672" s="1047"/>
      <c r="B672" s="1047"/>
      <c r="C672" s="1047"/>
      <c r="D672" s="1047"/>
      <c r="E672" s="1047"/>
      <c r="R672" s="1048"/>
      <c r="S672" s="1048"/>
      <c r="T672" s="1048"/>
      <c r="U672" s="1048"/>
      <c r="V672" s="1048"/>
      <c r="W672" s="1048"/>
      <c r="X672" s="1048"/>
      <c r="Y672" s="1048"/>
    </row>
    <row r="673" spans="1:25" x14ac:dyDescent="0.2">
      <c r="A673" s="1047"/>
      <c r="B673" s="1047"/>
      <c r="C673" s="1047"/>
      <c r="D673" s="1047"/>
      <c r="E673" s="1047"/>
      <c r="R673" s="1048"/>
      <c r="S673" s="1048"/>
      <c r="T673" s="1048"/>
      <c r="U673" s="1048"/>
      <c r="V673" s="1048"/>
      <c r="W673" s="1048"/>
      <c r="X673" s="1048"/>
      <c r="Y673" s="1048"/>
    </row>
    <row r="674" spans="1:25" x14ac:dyDescent="0.2">
      <c r="A674" s="1047"/>
      <c r="B674" s="1047"/>
      <c r="C674" s="1047"/>
      <c r="D674" s="1047"/>
      <c r="E674" s="1047"/>
      <c r="R674" s="1048"/>
      <c r="S674" s="1048"/>
      <c r="T674" s="1048"/>
      <c r="U674" s="1048"/>
      <c r="V674" s="1048"/>
      <c r="W674" s="1048"/>
      <c r="X674" s="1048"/>
      <c r="Y674" s="1048"/>
    </row>
    <row r="675" spans="1:25" x14ac:dyDescent="0.2">
      <c r="A675" s="1047"/>
      <c r="B675" s="1047"/>
      <c r="C675" s="1047"/>
      <c r="D675" s="1047"/>
      <c r="E675" s="1047"/>
      <c r="R675" s="1048"/>
      <c r="S675" s="1048"/>
      <c r="T675" s="1048"/>
      <c r="U675" s="1048"/>
      <c r="V675" s="1048"/>
      <c r="W675" s="1048"/>
      <c r="X675" s="1048"/>
      <c r="Y675" s="1048"/>
    </row>
    <row r="676" spans="1:25" x14ac:dyDescent="0.2">
      <c r="A676" s="1047"/>
      <c r="B676" s="1047"/>
      <c r="C676" s="1047"/>
      <c r="D676" s="1047"/>
      <c r="E676" s="1047"/>
      <c r="R676" s="1048"/>
      <c r="S676" s="1048"/>
      <c r="T676" s="1048"/>
      <c r="U676" s="1048"/>
      <c r="V676" s="1048"/>
      <c r="W676" s="1048"/>
      <c r="X676" s="1048"/>
      <c r="Y676" s="1048"/>
    </row>
    <row r="677" spans="1:25" x14ac:dyDescent="0.2">
      <c r="A677" s="1047"/>
      <c r="B677" s="1047"/>
      <c r="C677" s="1047"/>
      <c r="D677" s="1047"/>
      <c r="E677" s="1047"/>
      <c r="R677" s="1048"/>
      <c r="S677" s="1048"/>
      <c r="T677" s="1048"/>
      <c r="U677" s="1048"/>
      <c r="V677" s="1048"/>
      <c r="W677" s="1048"/>
      <c r="X677" s="1048"/>
      <c r="Y677" s="1048"/>
    </row>
    <row r="678" spans="1:25" x14ac:dyDescent="0.2">
      <c r="A678" s="1047"/>
      <c r="B678" s="1047"/>
      <c r="C678" s="1047"/>
      <c r="D678" s="1047"/>
      <c r="E678" s="1047"/>
      <c r="R678" s="1048"/>
      <c r="S678" s="1048"/>
      <c r="T678" s="1048"/>
      <c r="U678" s="1048"/>
      <c r="V678" s="1048"/>
      <c r="W678" s="1048"/>
      <c r="X678" s="1048"/>
      <c r="Y678" s="1048"/>
    </row>
    <row r="679" spans="1:25" x14ac:dyDescent="0.2">
      <c r="A679" s="1047"/>
      <c r="B679" s="1047"/>
      <c r="C679" s="1047"/>
      <c r="D679" s="1047"/>
      <c r="E679" s="1047"/>
      <c r="R679" s="1048"/>
      <c r="S679" s="1048"/>
      <c r="T679" s="1048"/>
      <c r="U679" s="1048"/>
      <c r="V679" s="1048"/>
      <c r="W679" s="1048"/>
      <c r="X679" s="1048"/>
      <c r="Y679" s="1048"/>
    </row>
    <row r="680" spans="1:25" x14ac:dyDescent="0.2">
      <c r="A680" s="1047"/>
      <c r="B680" s="1047"/>
      <c r="C680" s="1047"/>
      <c r="D680" s="1047"/>
      <c r="E680" s="1047"/>
      <c r="R680" s="1048"/>
      <c r="S680" s="1048"/>
      <c r="T680" s="1048"/>
      <c r="U680" s="1048"/>
      <c r="V680" s="1048"/>
      <c r="W680" s="1048"/>
      <c r="X680" s="1048"/>
      <c r="Y680" s="1048"/>
    </row>
    <row r="681" spans="1:25" x14ac:dyDescent="0.2">
      <c r="A681" s="1047"/>
      <c r="B681" s="1047"/>
      <c r="C681" s="1047"/>
      <c r="D681" s="1047"/>
      <c r="E681" s="1047"/>
      <c r="R681" s="1048"/>
      <c r="S681" s="1048"/>
      <c r="T681" s="1048"/>
      <c r="U681" s="1048"/>
      <c r="V681" s="1048"/>
      <c r="W681" s="1048"/>
      <c r="X681" s="1048"/>
      <c r="Y681" s="1048"/>
    </row>
    <row r="682" spans="1:25" x14ac:dyDescent="0.2">
      <c r="A682" s="1047"/>
      <c r="B682" s="1047"/>
      <c r="C682" s="1047"/>
      <c r="D682" s="1047"/>
      <c r="E682" s="1047"/>
      <c r="R682" s="1048"/>
      <c r="S682" s="1048"/>
      <c r="T682" s="1048"/>
      <c r="U682" s="1048"/>
      <c r="V682" s="1048"/>
      <c r="W682" s="1048"/>
      <c r="X682" s="1048"/>
      <c r="Y682" s="1048"/>
    </row>
    <row r="683" spans="1:25" x14ac:dyDescent="0.2">
      <c r="A683" s="1047"/>
      <c r="B683" s="1047"/>
      <c r="C683" s="1047"/>
      <c r="D683" s="1047"/>
      <c r="E683" s="1047"/>
      <c r="R683" s="1048"/>
      <c r="S683" s="1048"/>
      <c r="T683" s="1048"/>
      <c r="U683" s="1048"/>
      <c r="V683" s="1048"/>
      <c r="W683" s="1048"/>
      <c r="X683" s="1048"/>
      <c r="Y683" s="1048"/>
    </row>
    <row r="684" spans="1:25" x14ac:dyDescent="0.2">
      <c r="A684" s="1047"/>
      <c r="B684" s="1047"/>
      <c r="C684" s="1047"/>
      <c r="D684" s="1047"/>
      <c r="E684" s="1047"/>
      <c r="R684" s="1048"/>
      <c r="S684" s="1048"/>
      <c r="T684" s="1048"/>
      <c r="U684" s="1048"/>
      <c r="V684" s="1048"/>
      <c r="W684" s="1048"/>
      <c r="X684" s="1048"/>
      <c r="Y684" s="1048"/>
    </row>
    <row r="685" spans="1:25" x14ac:dyDescent="0.2">
      <c r="A685" s="1047"/>
      <c r="B685" s="1047"/>
      <c r="C685" s="1047"/>
      <c r="D685" s="1047"/>
      <c r="E685" s="1047"/>
      <c r="R685" s="1048"/>
      <c r="S685" s="1048"/>
      <c r="T685" s="1048"/>
      <c r="U685" s="1048"/>
      <c r="V685" s="1048"/>
      <c r="W685" s="1048"/>
      <c r="X685" s="1048"/>
      <c r="Y685" s="1048"/>
    </row>
    <row r="686" spans="1:25" x14ac:dyDescent="0.2">
      <c r="A686" s="1047"/>
      <c r="B686" s="1047"/>
      <c r="C686" s="1047"/>
      <c r="D686" s="1047"/>
      <c r="E686" s="1047"/>
      <c r="R686" s="1048"/>
      <c r="S686" s="1048"/>
      <c r="T686" s="1048"/>
      <c r="U686" s="1048"/>
      <c r="V686" s="1048"/>
      <c r="W686" s="1048"/>
      <c r="X686" s="1048"/>
      <c r="Y686" s="1048"/>
    </row>
    <row r="687" spans="1:25" x14ac:dyDescent="0.2">
      <c r="A687" s="1047"/>
      <c r="B687" s="1047"/>
      <c r="C687" s="1047"/>
      <c r="D687" s="1047"/>
      <c r="E687" s="1047"/>
      <c r="R687" s="1048"/>
      <c r="S687" s="1048"/>
      <c r="T687" s="1048"/>
      <c r="U687" s="1048"/>
      <c r="V687" s="1048"/>
      <c r="W687" s="1048"/>
      <c r="X687" s="1048"/>
      <c r="Y687" s="1048"/>
    </row>
    <row r="688" spans="1:25" x14ac:dyDescent="0.2">
      <c r="A688" s="1047"/>
      <c r="B688" s="1047"/>
      <c r="C688" s="1047"/>
      <c r="D688" s="1047"/>
      <c r="E688" s="1047"/>
      <c r="R688" s="1048"/>
      <c r="S688" s="1048"/>
      <c r="T688" s="1048"/>
      <c r="U688" s="1048"/>
      <c r="V688" s="1048"/>
      <c r="W688" s="1048"/>
      <c r="X688" s="1048"/>
      <c r="Y688" s="1048"/>
    </row>
    <row r="689" spans="1:25" x14ac:dyDescent="0.2">
      <c r="A689" s="1047"/>
      <c r="B689" s="1047"/>
      <c r="C689" s="1047"/>
      <c r="D689" s="1047"/>
      <c r="E689" s="1047"/>
      <c r="R689" s="1048"/>
      <c r="S689" s="1048"/>
      <c r="T689" s="1048"/>
      <c r="U689" s="1048"/>
      <c r="V689" s="1048"/>
      <c r="W689" s="1048"/>
      <c r="X689" s="1048"/>
      <c r="Y689" s="1048"/>
    </row>
    <row r="690" spans="1:25" x14ac:dyDescent="0.2">
      <c r="A690" s="1047"/>
      <c r="B690" s="1047"/>
      <c r="C690" s="1047"/>
      <c r="D690" s="1047"/>
      <c r="E690" s="1047"/>
      <c r="R690" s="1048"/>
      <c r="S690" s="1048"/>
      <c r="T690" s="1048"/>
      <c r="U690" s="1048"/>
      <c r="V690" s="1048"/>
      <c r="W690" s="1048"/>
      <c r="X690" s="1048"/>
      <c r="Y690" s="1048"/>
    </row>
    <row r="691" spans="1:25" x14ac:dyDescent="0.2">
      <c r="A691" s="1047"/>
      <c r="B691" s="1047"/>
      <c r="C691" s="1047"/>
      <c r="D691" s="1047"/>
      <c r="E691" s="1047"/>
      <c r="R691" s="1048"/>
      <c r="S691" s="1048"/>
      <c r="T691" s="1048"/>
      <c r="U691" s="1048"/>
      <c r="V691" s="1048"/>
      <c r="W691" s="1048"/>
      <c r="X691" s="1048"/>
      <c r="Y691" s="1048"/>
    </row>
    <row r="692" spans="1:25" x14ac:dyDescent="0.2">
      <c r="A692" s="1047"/>
      <c r="B692" s="1047"/>
      <c r="C692" s="1047"/>
      <c r="D692" s="1047"/>
      <c r="E692" s="1047"/>
      <c r="R692" s="1048"/>
      <c r="S692" s="1048"/>
      <c r="T692" s="1048"/>
      <c r="U692" s="1048"/>
      <c r="V692" s="1048"/>
      <c r="W692" s="1048"/>
      <c r="X692" s="1048"/>
      <c r="Y692" s="1048"/>
    </row>
    <row r="693" spans="1:25" x14ac:dyDescent="0.2">
      <c r="A693" s="1047"/>
      <c r="B693" s="1047"/>
      <c r="C693" s="1047"/>
      <c r="D693" s="1047"/>
      <c r="E693" s="1047"/>
      <c r="R693" s="1048"/>
      <c r="S693" s="1048"/>
      <c r="T693" s="1048"/>
      <c r="U693" s="1048"/>
      <c r="V693" s="1048"/>
      <c r="W693" s="1048"/>
      <c r="X693" s="1048"/>
      <c r="Y693" s="1048"/>
    </row>
    <row r="694" spans="1:25" x14ac:dyDescent="0.2">
      <c r="A694" s="1047"/>
      <c r="B694" s="1047"/>
      <c r="C694" s="1047"/>
      <c r="D694" s="1047"/>
      <c r="E694" s="1047"/>
      <c r="R694" s="1048"/>
      <c r="S694" s="1048"/>
      <c r="T694" s="1048"/>
      <c r="U694" s="1048"/>
      <c r="V694" s="1048"/>
      <c r="W694" s="1048"/>
      <c r="X694" s="1048"/>
      <c r="Y694" s="1048"/>
    </row>
    <row r="695" spans="1:25" x14ac:dyDescent="0.2">
      <c r="A695" s="1047"/>
      <c r="B695" s="1047"/>
      <c r="C695" s="1047"/>
      <c r="D695" s="1047"/>
      <c r="E695" s="1047"/>
      <c r="R695" s="1048"/>
      <c r="S695" s="1048"/>
      <c r="T695" s="1048"/>
      <c r="U695" s="1048"/>
      <c r="V695" s="1048"/>
      <c r="W695" s="1048"/>
      <c r="X695" s="1048"/>
      <c r="Y695" s="1048"/>
    </row>
    <row r="696" spans="1:25" x14ac:dyDescent="0.2">
      <c r="A696" s="1047"/>
      <c r="B696" s="1047"/>
      <c r="C696" s="1047"/>
      <c r="D696" s="1047"/>
      <c r="E696" s="1047"/>
      <c r="R696" s="1048"/>
      <c r="S696" s="1048"/>
      <c r="T696" s="1048"/>
      <c r="U696" s="1048"/>
      <c r="V696" s="1048"/>
      <c r="W696" s="1048"/>
      <c r="X696" s="1048"/>
      <c r="Y696" s="1048"/>
    </row>
    <row r="697" spans="1:25" x14ac:dyDescent="0.2">
      <c r="A697" s="1047"/>
      <c r="B697" s="1047"/>
      <c r="C697" s="1047"/>
      <c r="D697" s="1047"/>
      <c r="E697" s="1047"/>
      <c r="R697" s="1048"/>
      <c r="S697" s="1048"/>
      <c r="T697" s="1048"/>
      <c r="U697" s="1048"/>
      <c r="V697" s="1048"/>
      <c r="W697" s="1048"/>
      <c r="X697" s="1048"/>
      <c r="Y697" s="1048"/>
    </row>
    <row r="698" spans="1:25" x14ac:dyDescent="0.2">
      <c r="A698" s="1047"/>
      <c r="B698" s="1047"/>
      <c r="C698" s="1047"/>
      <c r="D698" s="1047"/>
      <c r="E698" s="1047"/>
      <c r="R698" s="1048"/>
      <c r="S698" s="1048"/>
      <c r="T698" s="1048"/>
      <c r="U698" s="1048"/>
      <c r="V698" s="1048"/>
      <c r="W698" s="1048"/>
      <c r="X698" s="1048"/>
      <c r="Y698" s="1048"/>
    </row>
    <row r="699" spans="1:25" x14ac:dyDescent="0.2">
      <c r="A699" s="1047"/>
      <c r="B699" s="1047"/>
      <c r="C699" s="1047"/>
      <c r="D699" s="1047"/>
      <c r="E699" s="1047"/>
      <c r="R699" s="1048"/>
      <c r="S699" s="1048"/>
      <c r="T699" s="1048"/>
      <c r="U699" s="1048"/>
      <c r="V699" s="1048"/>
      <c r="W699" s="1048"/>
      <c r="X699" s="1048"/>
      <c r="Y699" s="1048"/>
    </row>
    <row r="700" spans="1:25" x14ac:dyDescent="0.2">
      <c r="A700" s="1047"/>
      <c r="B700" s="1047"/>
      <c r="C700" s="1047"/>
      <c r="D700" s="1047"/>
      <c r="E700" s="1047"/>
      <c r="R700" s="1048"/>
      <c r="S700" s="1048"/>
      <c r="T700" s="1048"/>
      <c r="U700" s="1048"/>
      <c r="V700" s="1048"/>
      <c r="W700" s="1048"/>
      <c r="X700" s="1048"/>
      <c r="Y700" s="1048"/>
    </row>
    <row r="701" spans="1:25" x14ac:dyDescent="0.2">
      <c r="A701" s="1047"/>
      <c r="B701" s="1047"/>
      <c r="C701" s="1047"/>
      <c r="D701" s="1047"/>
      <c r="E701" s="1047"/>
      <c r="R701" s="1048"/>
      <c r="S701" s="1048"/>
      <c r="T701" s="1048"/>
      <c r="U701" s="1048"/>
      <c r="V701" s="1048"/>
      <c r="W701" s="1048"/>
      <c r="X701" s="1048"/>
      <c r="Y701" s="1048"/>
    </row>
    <row r="702" spans="1:25" x14ac:dyDescent="0.2">
      <c r="A702" s="1047"/>
      <c r="B702" s="1047"/>
      <c r="C702" s="1047"/>
      <c r="D702" s="1047"/>
      <c r="E702" s="1047"/>
      <c r="R702" s="1048"/>
      <c r="S702" s="1048"/>
      <c r="T702" s="1048"/>
      <c r="U702" s="1048"/>
      <c r="V702" s="1048"/>
      <c r="W702" s="1048"/>
      <c r="X702" s="1048"/>
      <c r="Y702" s="1048"/>
    </row>
    <row r="703" spans="1:25" x14ac:dyDescent="0.2">
      <c r="A703" s="1047"/>
      <c r="B703" s="1047"/>
      <c r="C703" s="1047"/>
      <c r="D703" s="1047"/>
      <c r="E703" s="1047"/>
      <c r="R703" s="1048"/>
      <c r="S703" s="1048"/>
      <c r="T703" s="1048"/>
      <c r="U703" s="1048"/>
      <c r="V703" s="1048"/>
      <c r="W703" s="1048"/>
      <c r="X703" s="1048"/>
      <c r="Y703" s="1048"/>
    </row>
    <row r="704" spans="1:25" x14ac:dyDescent="0.2">
      <c r="A704" s="1047"/>
      <c r="B704" s="1047"/>
      <c r="C704" s="1047"/>
      <c r="D704" s="1047"/>
      <c r="E704" s="1047"/>
      <c r="R704" s="1048"/>
      <c r="S704" s="1048"/>
      <c r="T704" s="1048"/>
      <c r="U704" s="1048"/>
      <c r="V704" s="1048"/>
      <c r="W704" s="1048"/>
      <c r="X704" s="1048"/>
      <c r="Y704" s="1048"/>
    </row>
    <row r="705" spans="1:25" x14ac:dyDescent="0.2">
      <c r="A705" s="1047"/>
      <c r="B705" s="1047"/>
      <c r="C705" s="1047"/>
      <c r="D705" s="1047"/>
      <c r="E705" s="1047"/>
      <c r="R705" s="1048"/>
      <c r="S705" s="1048"/>
      <c r="T705" s="1048"/>
      <c r="U705" s="1048"/>
      <c r="V705" s="1048"/>
      <c r="W705" s="1048"/>
      <c r="X705" s="1048"/>
      <c r="Y705" s="1048"/>
    </row>
    <row r="706" spans="1:25" x14ac:dyDescent="0.2">
      <c r="A706" s="1047"/>
      <c r="B706" s="1047"/>
      <c r="C706" s="1047"/>
      <c r="D706" s="1047"/>
      <c r="E706" s="1047"/>
      <c r="R706" s="1048"/>
      <c r="S706" s="1048"/>
      <c r="T706" s="1048"/>
      <c r="U706" s="1048"/>
      <c r="V706" s="1048"/>
      <c r="W706" s="1048"/>
      <c r="X706" s="1048"/>
      <c r="Y706" s="1048"/>
    </row>
    <row r="707" spans="1:25" x14ac:dyDescent="0.2">
      <c r="A707" s="1047"/>
      <c r="B707" s="1047"/>
      <c r="C707" s="1047"/>
      <c r="D707" s="1047"/>
      <c r="E707" s="1047"/>
      <c r="R707" s="1048"/>
      <c r="S707" s="1048"/>
      <c r="T707" s="1048"/>
      <c r="U707" s="1048"/>
      <c r="V707" s="1048"/>
      <c r="W707" s="1048"/>
      <c r="X707" s="1048"/>
      <c r="Y707" s="1048"/>
    </row>
    <row r="708" spans="1:25" x14ac:dyDescent="0.2">
      <c r="A708" s="1047"/>
      <c r="B708" s="1047"/>
      <c r="C708" s="1047"/>
      <c r="D708" s="1047"/>
      <c r="E708" s="1047"/>
      <c r="R708" s="1048"/>
      <c r="S708" s="1048"/>
      <c r="T708" s="1048"/>
      <c r="U708" s="1048"/>
      <c r="V708" s="1048"/>
      <c r="W708" s="1048"/>
      <c r="X708" s="1048"/>
      <c r="Y708" s="1048"/>
    </row>
    <row r="709" spans="1:25" x14ac:dyDescent="0.2">
      <c r="A709" s="1047"/>
      <c r="B709" s="1047"/>
      <c r="C709" s="1047"/>
      <c r="D709" s="1047"/>
      <c r="E709" s="1047"/>
      <c r="R709" s="1048"/>
      <c r="S709" s="1048"/>
      <c r="T709" s="1048"/>
      <c r="U709" s="1048"/>
      <c r="V709" s="1048"/>
      <c r="W709" s="1048"/>
      <c r="X709" s="1048"/>
      <c r="Y709" s="1048"/>
    </row>
    <row r="710" spans="1:25" x14ac:dyDescent="0.2">
      <c r="A710" s="1047"/>
      <c r="B710" s="1047"/>
      <c r="C710" s="1047"/>
      <c r="D710" s="1047"/>
      <c r="E710" s="1047"/>
      <c r="R710" s="1048"/>
      <c r="S710" s="1048"/>
      <c r="T710" s="1048"/>
      <c r="U710" s="1048"/>
      <c r="V710" s="1048"/>
      <c r="W710" s="1048"/>
      <c r="X710" s="1048"/>
      <c r="Y710" s="1048"/>
    </row>
    <row r="711" spans="1:25" x14ac:dyDescent="0.2">
      <c r="A711" s="1047"/>
      <c r="B711" s="1047"/>
      <c r="C711" s="1047"/>
      <c r="D711" s="1047"/>
      <c r="E711" s="1047"/>
      <c r="R711" s="1048"/>
      <c r="S711" s="1048"/>
      <c r="T711" s="1048"/>
      <c r="U711" s="1048"/>
      <c r="V711" s="1048"/>
      <c r="W711" s="1048"/>
      <c r="X711" s="1048"/>
      <c r="Y711" s="1048"/>
    </row>
    <row r="712" spans="1:25" x14ac:dyDescent="0.2">
      <c r="A712" s="1047"/>
      <c r="B712" s="1047"/>
      <c r="C712" s="1047"/>
      <c r="D712" s="1047"/>
      <c r="E712" s="1047"/>
      <c r="R712" s="1048"/>
      <c r="S712" s="1048"/>
      <c r="T712" s="1048"/>
      <c r="U712" s="1048"/>
      <c r="V712" s="1048"/>
      <c r="W712" s="1048"/>
      <c r="X712" s="1048"/>
      <c r="Y712" s="1048"/>
    </row>
    <row r="713" spans="1:25" x14ac:dyDescent="0.2">
      <c r="A713" s="1047"/>
      <c r="B713" s="1047"/>
      <c r="C713" s="1047"/>
      <c r="D713" s="1047"/>
      <c r="E713" s="1047"/>
      <c r="R713" s="1048"/>
      <c r="S713" s="1048"/>
      <c r="T713" s="1048"/>
      <c r="U713" s="1048"/>
      <c r="V713" s="1048"/>
      <c r="W713" s="1048"/>
      <c r="X713" s="1048"/>
      <c r="Y713" s="1048"/>
    </row>
    <row r="714" spans="1:25" x14ac:dyDescent="0.2">
      <c r="A714" s="1047"/>
      <c r="B714" s="1047"/>
      <c r="C714" s="1047"/>
      <c r="D714" s="1047"/>
      <c r="E714" s="1047"/>
      <c r="R714" s="1048"/>
      <c r="S714" s="1048"/>
      <c r="T714" s="1048"/>
      <c r="U714" s="1048"/>
      <c r="V714" s="1048"/>
      <c r="W714" s="1048"/>
      <c r="X714" s="1048"/>
      <c r="Y714" s="1048"/>
    </row>
    <row r="715" spans="1:25" x14ac:dyDescent="0.2">
      <c r="A715" s="1047"/>
      <c r="B715" s="1047"/>
      <c r="C715" s="1047"/>
      <c r="D715" s="1047"/>
      <c r="E715" s="1047"/>
      <c r="R715" s="1048"/>
      <c r="S715" s="1048"/>
      <c r="T715" s="1048"/>
      <c r="U715" s="1048"/>
      <c r="V715" s="1048"/>
      <c r="W715" s="1048"/>
      <c r="X715" s="1048"/>
      <c r="Y715" s="1048"/>
    </row>
    <row r="716" spans="1:25" x14ac:dyDescent="0.2">
      <c r="A716" s="1047"/>
      <c r="B716" s="1047"/>
      <c r="C716" s="1047"/>
      <c r="D716" s="1047"/>
      <c r="E716" s="1047"/>
      <c r="R716" s="1048"/>
      <c r="S716" s="1048"/>
      <c r="T716" s="1048"/>
      <c r="U716" s="1048"/>
      <c r="V716" s="1048"/>
      <c r="W716" s="1048"/>
      <c r="X716" s="1048"/>
      <c r="Y716" s="1048"/>
    </row>
    <row r="717" spans="1:25" x14ac:dyDescent="0.2">
      <c r="A717" s="1047"/>
      <c r="B717" s="1047"/>
      <c r="C717" s="1047"/>
      <c r="D717" s="1047"/>
      <c r="E717" s="1047"/>
      <c r="R717" s="1048"/>
      <c r="S717" s="1048"/>
      <c r="T717" s="1048"/>
      <c r="U717" s="1048"/>
      <c r="V717" s="1048"/>
      <c r="W717" s="1048"/>
      <c r="X717" s="1048"/>
      <c r="Y717" s="1048"/>
    </row>
    <row r="718" spans="1:25" x14ac:dyDescent="0.2">
      <c r="A718" s="1047"/>
      <c r="B718" s="1047"/>
      <c r="C718" s="1047"/>
      <c r="D718" s="1047"/>
      <c r="E718" s="1047"/>
      <c r="R718" s="1048"/>
      <c r="S718" s="1048"/>
      <c r="T718" s="1048"/>
      <c r="U718" s="1048"/>
      <c r="V718" s="1048"/>
      <c r="W718" s="1048"/>
      <c r="X718" s="1048"/>
      <c r="Y718" s="1048"/>
    </row>
    <row r="719" spans="1:25" x14ac:dyDescent="0.2">
      <c r="A719" s="1047"/>
      <c r="B719" s="1047"/>
      <c r="C719" s="1047"/>
      <c r="D719" s="1047"/>
      <c r="E719" s="1047"/>
      <c r="R719" s="1048"/>
      <c r="S719" s="1048"/>
      <c r="T719" s="1048"/>
      <c r="U719" s="1048"/>
      <c r="V719" s="1048"/>
      <c r="W719" s="1048"/>
      <c r="X719" s="1048"/>
      <c r="Y719" s="1048"/>
    </row>
    <row r="720" spans="1:25" x14ac:dyDescent="0.2">
      <c r="A720" s="1047"/>
      <c r="B720" s="1047"/>
      <c r="C720" s="1047"/>
      <c r="D720" s="1047"/>
      <c r="E720" s="1047"/>
      <c r="R720" s="1048"/>
      <c r="S720" s="1048"/>
      <c r="T720" s="1048"/>
      <c r="U720" s="1048"/>
      <c r="V720" s="1048"/>
      <c r="W720" s="1048"/>
      <c r="X720" s="1048"/>
      <c r="Y720" s="1048"/>
    </row>
    <row r="721" spans="1:25" x14ac:dyDescent="0.2">
      <c r="A721" s="1047"/>
      <c r="B721" s="1047"/>
      <c r="C721" s="1047"/>
      <c r="D721" s="1047"/>
      <c r="E721" s="1047"/>
      <c r="R721" s="1048"/>
      <c r="S721" s="1048"/>
      <c r="T721" s="1048"/>
      <c r="U721" s="1048"/>
      <c r="V721" s="1048"/>
      <c r="W721" s="1048"/>
      <c r="X721" s="1048"/>
      <c r="Y721" s="1048"/>
    </row>
    <row r="722" spans="1:25" x14ac:dyDescent="0.2">
      <c r="A722" s="1047"/>
      <c r="B722" s="1047"/>
      <c r="C722" s="1047"/>
      <c r="D722" s="1047"/>
      <c r="E722" s="1047"/>
      <c r="R722" s="1048"/>
      <c r="S722" s="1048"/>
      <c r="T722" s="1048"/>
      <c r="U722" s="1048"/>
      <c r="V722" s="1048"/>
      <c r="W722" s="1048"/>
      <c r="X722" s="1048"/>
      <c r="Y722" s="1048"/>
    </row>
    <row r="723" spans="1:25" x14ac:dyDescent="0.2">
      <c r="A723" s="1047"/>
      <c r="B723" s="1047"/>
      <c r="C723" s="1047"/>
      <c r="D723" s="1047"/>
      <c r="E723" s="1047"/>
      <c r="R723" s="1048"/>
      <c r="S723" s="1048"/>
      <c r="T723" s="1048"/>
      <c r="U723" s="1048"/>
      <c r="V723" s="1048"/>
      <c r="W723" s="1048"/>
      <c r="X723" s="1048"/>
      <c r="Y723" s="1048"/>
    </row>
    <row r="724" spans="1:25" x14ac:dyDescent="0.2">
      <c r="A724" s="1047"/>
      <c r="B724" s="1047"/>
      <c r="C724" s="1047"/>
      <c r="D724" s="1047"/>
      <c r="E724" s="1047"/>
      <c r="R724" s="1048"/>
      <c r="S724" s="1048"/>
      <c r="T724" s="1048"/>
      <c r="U724" s="1048"/>
      <c r="V724" s="1048"/>
      <c r="W724" s="1048"/>
      <c r="X724" s="1048"/>
      <c r="Y724" s="1048"/>
    </row>
    <row r="725" spans="1:25" x14ac:dyDescent="0.2">
      <c r="A725" s="1047"/>
      <c r="B725" s="1047"/>
      <c r="C725" s="1047"/>
      <c r="D725" s="1047"/>
      <c r="E725" s="1047"/>
      <c r="R725" s="1048"/>
      <c r="S725" s="1048"/>
      <c r="T725" s="1048"/>
      <c r="U725" s="1048"/>
      <c r="V725" s="1048"/>
      <c r="W725" s="1048"/>
      <c r="X725" s="1048"/>
      <c r="Y725" s="1048"/>
    </row>
    <row r="726" spans="1:25" x14ac:dyDescent="0.2">
      <c r="A726" s="1047"/>
      <c r="B726" s="1047"/>
      <c r="C726" s="1047"/>
      <c r="D726" s="1047"/>
      <c r="E726" s="1047"/>
      <c r="R726" s="1048"/>
      <c r="S726" s="1048"/>
      <c r="T726" s="1048"/>
      <c r="U726" s="1048"/>
      <c r="V726" s="1048"/>
      <c r="W726" s="1048"/>
      <c r="X726" s="1048"/>
      <c r="Y726" s="1048"/>
    </row>
    <row r="727" spans="1:25" x14ac:dyDescent="0.2">
      <c r="A727" s="1047"/>
      <c r="B727" s="1047"/>
      <c r="C727" s="1047"/>
      <c r="D727" s="1047"/>
      <c r="E727" s="1047"/>
      <c r="R727" s="1048"/>
      <c r="S727" s="1048"/>
      <c r="T727" s="1048"/>
      <c r="U727" s="1048"/>
      <c r="V727" s="1048"/>
      <c r="W727" s="1048"/>
      <c r="X727" s="1048"/>
      <c r="Y727" s="1048"/>
    </row>
    <row r="728" spans="1:25" x14ac:dyDescent="0.2">
      <c r="A728" s="1047"/>
      <c r="B728" s="1047"/>
      <c r="C728" s="1047"/>
      <c r="D728" s="1047"/>
      <c r="E728" s="1047"/>
      <c r="R728" s="1048"/>
      <c r="S728" s="1048"/>
      <c r="T728" s="1048"/>
      <c r="U728" s="1048"/>
      <c r="V728" s="1048"/>
      <c r="W728" s="1048"/>
      <c r="X728" s="1048"/>
      <c r="Y728" s="1048"/>
    </row>
    <row r="729" spans="1:25" x14ac:dyDescent="0.2">
      <c r="A729" s="1047"/>
      <c r="B729" s="1047"/>
      <c r="C729" s="1047"/>
      <c r="D729" s="1047"/>
      <c r="E729" s="1047"/>
      <c r="R729" s="1048"/>
      <c r="S729" s="1048"/>
      <c r="T729" s="1048"/>
      <c r="U729" s="1048"/>
      <c r="V729" s="1048"/>
      <c r="W729" s="1048"/>
      <c r="X729" s="1048"/>
      <c r="Y729" s="1048"/>
    </row>
    <row r="730" spans="1:25" x14ac:dyDescent="0.2">
      <c r="A730" s="1047"/>
      <c r="B730" s="1047"/>
      <c r="C730" s="1047"/>
      <c r="D730" s="1047"/>
      <c r="E730" s="1047"/>
      <c r="R730" s="1048"/>
      <c r="S730" s="1048"/>
      <c r="T730" s="1048"/>
      <c r="U730" s="1048"/>
      <c r="V730" s="1048"/>
      <c r="W730" s="1048"/>
      <c r="X730" s="1048"/>
      <c r="Y730" s="1048"/>
    </row>
    <row r="731" spans="1:25" x14ac:dyDescent="0.2">
      <c r="A731" s="1047"/>
      <c r="B731" s="1047"/>
      <c r="C731" s="1047"/>
      <c r="D731" s="1047"/>
      <c r="E731" s="1047"/>
      <c r="R731" s="1048"/>
      <c r="S731" s="1048"/>
      <c r="T731" s="1048"/>
      <c r="U731" s="1048"/>
      <c r="V731" s="1048"/>
      <c r="W731" s="1048"/>
      <c r="X731" s="1048"/>
      <c r="Y731" s="1048"/>
    </row>
    <row r="732" spans="1:25" x14ac:dyDescent="0.2">
      <c r="A732" s="1047"/>
      <c r="B732" s="1047"/>
      <c r="C732" s="1047"/>
      <c r="D732" s="1047"/>
      <c r="E732" s="1047"/>
      <c r="R732" s="1048"/>
      <c r="S732" s="1048"/>
      <c r="T732" s="1048"/>
      <c r="U732" s="1048"/>
      <c r="V732" s="1048"/>
      <c r="W732" s="1048"/>
      <c r="X732" s="1048"/>
      <c r="Y732" s="1048"/>
    </row>
    <row r="733" spans="1:25" x14ac:dyDescent="0.2">
      <c r="A733" s="1047"/>
      <c r="B733" s="1047"/>
      <c r="C733" s="1047"/>
      <c r="D733" s="1047"/>
      <c r="E733" s="1047"/>
      <c r="R733" s="1048"/>
      <c r="S733" s="1048"/>
      <c r="T733" s="1048"/>
      <c r="U733" s="1048"/>
      <c r="V733" s="1048"/>
      <c r="W733" s="1048"/>
      <c r="X733" s="1048"/>
      <c r="Y733" s="1048"/>
    </row>
    <row r="734" spans="1:25" x14ac:dyDescent="0.2">
      <c r="A734" s="1047"/>
      <c r="B734" s="1047"/>
      <c r="C734" s="1047"/>
      <c r="D734" s="1047"/>
      <c r="E734" s="1047"/>
      <c r="R734" s="1048"/>
      <c r="S734" s="1048"/>
      <c r="T734" s="1048"/>
      <c r="U734" s="1048"/>
      <c r="V734" s="1048"/>
      <c r="W734" s="1048"/>
      <c r="X734" s="1048"/>
      <c r="Y734" s="1048"/>
    </row>
    <row r="735" spans="1:25" x14ac:dyDescent="0.2">
      <c r="A735" s="1047"/>
      <c r="B735" s="1047"/>
      <c r="C735" s="1047"/>
      <c r="D735" s="1047"/>
      <c r="E735" s="1047"/>
      <c r="R735" s="1048"/>
      <c r="S735" s="1048"/>
      <c r="T735" s="1048"/>
      <c r="U735" s="1048"/>
      <c r="V735" s="1048"/>
      <c r="W735" s="1048"/>
      <c r="X735" s="1048"/>
      <c r="Y735" s="1048"/>
    </row>
    <row r="736" spans="1:25" x14ac:dyDescent="0.2">
      <c r="A736" s="1047"/>
      <c r="B736" s="1047"/>
      <c r="C736" s="1047"/>
      <c r="D736" s="1047"/>
      <c r="E736" s="1047"/>
      <c r="R736" s="1048"/>
      <c r="S736" s="1048"/>
      <c r="T736" s="1048"/>
      <c r="U736" s="1048"/>
      <c r="V736" s="1048"/>
      <c r="W736" s="1048"/>
      <c r="X736" s="1048"/>
      <c r="Y736" s="1048"/>
    </row>
    <row r="737" spans="1:25" x14ac:dyDescent="0.2">
      <c r="A737" s="1047"/>
      <c r="B737" s="1047"/>
      <c r="C737" s="1047"/>
      <c r="D737" s="1047"/>
      <c r="E737" s="1047"/>
      <c r="R737" s="1048"/>
      <c r="S737" s="1048"/>
      <c r="T737" s="1048"/>
      <c r="U737" s="1048"/>
      <c r="V737" s="1048"/>
      <c r="W737" s="1048"/>
      <c r="X737" s="1048"/>
      <c r="Y737" s="1048"/>
    </row>
    <row r="738" spans="1:25" x14ac:dyDescent="0.2">
      <c r="A738" s="1047"/>
      <c r="B738" s="1047"/>
      <c r="C738" s="1047"/>
      <c r="D738" s="1047"/>
      <c r="E738" s="1047"/>
      <c r="R738" s="1048"/>
      <c r="S738" s="1048"/>
      <c r="T738" s="1048"/>
      <c r="U738" s="1048"/>
      <c r="V738" s="1048"/>
      <c r="W738" s="1048"/>
      <c r="X738" s="1048"/>
      <c r="Y738" s="1048"/>
    </row>
    <row r="739" spans="1:25" x14ac:dyDescent="0.2">
      <c r="A739" s="1047"/>
      <c r="B739" s="1047"/>
      <c r="C739" s="1047"/>
      <c r="D739" s="1047"/>
      <c r="E739" s="1047"/>
      <c r="R739" s="1048"/>
      <c r="S739" s="1048"/>
      <c r="T739" s="1048"/>
      <c r="U739" s="1048"/>
      <c r="V739" s="1048"/>
      <c r="W739" s="1048"/>
      <c r="X739" s="1048"/>
      <c r="Y739" s="1048"/>
    </row>
    <row r="740" spans="1:25" x14ac:dyDescent="0.2">
      <c r="A740" s="1047"/>
      <c r="B740" s="1047"/>
      <c r="C740" s="1047"/>
      <c r="D740" s="1047"/>
      <c r="E740" s="1047"/>
      <c r="R740" s="1048"/>
      <c r="S740" s="1048"/>
      <c r="T740" s="1048"/>
      <c r="U740" s="1048"/>
      <c r="V740" s="1048"/>
      <c r="W740" s="1048"/>
      <c r="X740" s="1048"/>
      <c r="Y740" s="1048"/>
    </row>
    <row r="741" spans="1:25" x14ac:dyDescent="0.2">
      <c r="A741" s="1047"/>
      <c r="B741" s="1047"/>
      <c r="C741" s="1047"/>
      <c r="D741" s="1047"/>
      <c r="E741" s="1047"/>
      <c r="R741" s="1048"/>
      <c r="S741" s="1048"/>
      <c r="T741" s="1048"/>
      <c r="U741" s="1048"/>
      <c r="V741" s="1048"/>
      <c r="W741" s="1048"/>
      <c r="X741" s="1048"/>
      <c r="Y741" s="1048"/>
    </row>
    <row r="742" spans="1:25" x14ac:dyDescent="0.2">
      <c r="A742" s="1047"/>
      <c r="B742" s="1047"/>
      <c r="C742" s="1047"/>
      <c r="D742" s="1047"/>
      <c r="E742" s="1047"/>
      <c r="R742" s="1048"/>
      <c r="S742" s="1048"/>
      <c r="T742" s="1048"/>
      <c r="U742" s="1048"/>
      <c r="V742" s="1048"/>
      <c r="W742" s="1048"/>
      <c r="X742" s="1048"/>
      <c r="Y742" s="1048"/>
    </row>
    <row r="743" spans="1:25" x14ac:dyDescent="0.2">
      <c r="A743" s="1047"/>
      <c r="B743" s="1047"/>
      <c r="C743" s="1047"/>
      <c r="D743" s="1047"/>
      <c r="E743" s="1047"/>
      <c r="R743" s="1048"/>
      <c r="S743" s="1048"/>
      <c r="T743" s="1048"/>
      <c r="U743" s="1048"/>
      <c r="V743" s="1048"/>
      <c r="W743" s="1048"/>
      <c r="X743" s="1048"/>
      <c r="Y743" s="1048"/>
    </row>
    <row r="744" spans="1:25" x14ac:dyDescent="0.2">
      <c r="A744" s="1047"/>
      <c r="B744" s="1047"/>
      <c r="C744" s="1047"/>
      <c r="D744" s="1047"/>
      <c r="E744" s="1047"/>
      <c r="R744" s="1048"/>
      <c r="S744" s="1048"/>
      <c r="T744" s="1048"/>
      <c r="U744" s="1048"/>
      <c r="V744" s="1048"/>
      <c r="W744" s="1048"/>
      <c r="X744" s="1048"/>
      <c r="Y744" s="1048"/>
    </row>
    <row r="745" spans="1:25" x14ac:dyDescent="0.2">
      <c r="A745" s="1047"/>
      <c r="B745" s="1047"/>
      <c r="C745" s="1047"/>
      <c r="D745" s="1047"/>
      <c r="E745" s="1047"/>
      <c r="R745" s="1048"/>
      <c r="S745" s="1048"/>
      <c r="T745" s="1048"/>
      <c r="U745" s="1048"/>
      <c r="V745" s="1048"/>
      <c r="W745" s="1048"/>
      <c r="X745" s="1048"/>
      <c r="Y745" s="1048"/>
    </row>
    <row r="746" spans="1:25" x14ac:dyDescent="0.2">
      <c r="A746" s="1047"/>
      <c r="B746" s="1047"/>
      <c r="C746" s="1047"/>
      <c r="D746" s="1047"/>
      <c r="E746" s="1047"/>
      <c r="R746" s="1048"/>
      <c r="S746" s="1048"/>
      <c r="T746" s="1048"/>
      <c r="U746" s="1048"/>
      <c r="V746" s="1048"/>
      <c r="W746" s="1048"/>
      <c r="X746" s="1048"/>
      <c r="Y746" s="1048"/>
    </row>
    <row r="747" spans="1:25" x14ac:dyDescent="0.2">
      <c r="A747" s="1047"/>
      <c r="B747" s="1047"/>
      <c r="C747" s="1047"/>
      <c r="D747" s="1047"/>
      <c r="E747" s="1047"/>
      <c r="R747" s="1048"/>
      <c r="S747" s="1048"/>
      <c r="T747" s="1048"/>
      <c r="U747" s="1048"/>
      <c r="V747" s="1048"/>
      <c r="W747" s="1048"/>
      <c r="X747" s="1048"/>
      <c r="Y747" s="1048"/>
    </row>
    <row r="748" spans="1:25" x14ac:dyDescent="0.2">
      <c r="A748" s="1047"/>
      <c r="B748" s="1047"/>
      <c r="C748" s="1047"/>
      <c r="D748" s="1047"/>
      <c r="E748" s="1047"/>
      <c r="R748" s="1048"/>
      <c r="S748" s="1048"/>
      <c r="T748" s="1048"/>
      <c r="U748" s="1048"/>
      <c r="V748" s="1048"/>
      <c r="W748" s="1048"/>
      <c r="X748" s="1048"/>
      <c r="Y748" s="1048"/>
    </row>
    <row r="749" spans="1:25" x14ac:dyDescent="0.2">
      <c r="A749" s="1047"/>
      <c r="B749" s="1047"/>
      <c r="C749" s="1047"/>
      <c r="D749" s="1047"/>
      <c r="E749" s="1047"/>
      <c r="R749" s="1048"/>
      <c r="S749" s="1048"/>
      <c r="T749" s="1048"/>
      <c r="U749" s="1048"/>
      <c r="V749" s="1048"/>
      <c r="W749" s="1048"/>
      <c r="X749" s="1048"/>
      <c r="Y749" s="1048"/>
    </row>
    <row r="750" spans="1:25" x14ac:dyDescent="0.2">
      <c r="A750" s="1047"/>
      <c r="B750" s="1047"/>
      <c r="C750" s="1047"/>
      <c r="D750" s="1047"/>
      <c r="E750" s="1047"/>
      <c r="R750" s="1048"/>
      <c r="S750" s="1048"/>
      <c r="T750" s="1048"/>
      <c r="U750" s="1048"/>
      <c r="V750" s="1048"/>
      <c r="W750" s="1048"/>
      <c r="X750" s="1048"/>
      <c r="Y750" s="1048"/>
    </row>
    <row r="751" spans="1:25" x14ac:dyDescent="0.2">
      <c r="A751" s="1047"/>
      <c r="B751" s="1047"/>
      <c r="C751" s="1047"/>
      <c r="D751" s="1047"/>
      <c r="E751" s="1047"/>
      <c r="R751" s="1048"/>
      <c r="S751" s="1048"/>
      <c r="T751" s="1048"/>
      <c r="U751" s="1048"/>
      <c r="V751" s="1048"/>
      <c r="W751" s="1048"/>
      <c r="X751" s="1048"/>
      <c r="Y751" s="1048"/>
    </row>
    <row r="752" spans="1:25" x14ac:dyDescent="0.2">
      <c r="A752" s="1047"/>
      <c r="B752" s="1047"/>
      <c r="C752" s="1047"/>
      <c r="D752" s="1047"/>
      <c r="E752" s="1047"/>
      <c r="R752" s="1048"/>
      <c r="S752" s="1048"/>
      <c r="T752" s="1048"/>
      <c r="U752" s="1048"/>
      <c r="V752" s="1048"/>
      <c r="W752" s="1048"/>
      <c r="X752" s="1048"/>
      <c r="Y752" s="1048"/>
    </row>
    <row r="753" spans="1:25" x14ac:dyDescent="0.2">
      <c r="A753" s="1047"/>
      <c r="B753" s="1047"/>
      <c r="C753" s="1047"/>
      <c r="D753" s="1047"/>
      <c r="E753" s="1047"/>
      <c r="R753" s="1048"/>
      <c r="S753" s="1048"/>
      <c r="T753" s="1048"/>
      <c r="U753" s="1048"/>
      <c r="V753" s="1048"/>
      <c r="W753" s="1048"/>
      <c r="X753" s="1048"/>
      <c r="Y753" s="1048"/>
    </row>
    <row r="754" spans="1:25" x14ac:dyDescent="0.2">
      <c r="A754" s="1047"/>
      <c r="B754" s="1047"/>
      <c r="C754" s="1047"/>
      <c r="D754" s="1047"/>
      <c r="E754" s="1047"/>
      <c r="R754" s="1048"/>
      <c r="S754" s="1048"/>
      <c r="T754" s="1048"/>
      <c r="U754" s="1048"/>
      <c r="V754" s="1048"/>
      <c r="W754" s="1048"/>
      <c r="X754" s="1048"/>
      <c r="Y754" s="1048"/>
    </row>
    <row r="755" spans="1:25" x14ac:dyDescent="0.2">
      <c r="A755" s="1047"/>
      <c r="B755" s="1047"/>
      <c r="C755" s="1047"/>
      <c r="D755" s="1047"/>
      <c r="E755" s="1047"/>
      <c r="R755" s="1048"/>
      <c r="S755" s="1048"/>
      <c r="T755" s="1048"/>
      <c r="U755" s="1048"/>
      <c r="V755" s="1048"/>
      <c r="W755" s="1048"/>
      <c r="X755" s="1048"/>
      <c r="Y755" s="1048"/>
    </row>
    <row r="756" spans="1:25" x14ac:dyDescent="0.2">
      <c r="A756" s="1047"/>
      <c r="B756" s="1047"/>
      <c r="C756" s="1047"/>
      <c r="D756" s="1047"/>
      <c r="E756" s="1047"/>
      <c r="R756" s="1048"/>
      <c r="S756" s="1048"/>
      <c r="T756" s="1048"/>
      <c r="U756" s="1048"/>
      <c r="V756" s="1048"/>
      <c r="W756" s="1048"/>
      <c r="X756" s="1048"/>
      <c r="Y756" s="1048"/>
    </row>
    <row r="757" spans="1:25" x14ac:dyDescent="0.2">
      <c r="A757" s="1047"/>
      <c r="B757" s="1047"/>
      <c r="C757" s="1047"/>
      <c r="D757" s="1047"/>
      <c r="E757" s="1047"/>
      <c r="R757" s="1048"/>
      <c r="S757" s="1048"/>
      <c r="T757" s="1048"/>
      <c r="U757" s="1048"/>
      <c r="V757" s="1048"/>
      <c r="W757" s="1048"/>
      <c r="X757" s="1048"/>
      <c r="Y757" s="1048"/>
    </row>
    <row r="758" spans="1:25" x14ac:dyDescent="0.2">
      <c r="A758" s="1047"/>
      <c r="B758" s="1047"/>
      <c r="C758" s="1047"/>
      <c r="D758" s="1047"/>
      <c r="E758" s="1047"/>
      <c r="R758" s="1048"/>
      <c r="S758" s="1048"/>
      <c r="T758" s="1048"/>
      <c r="U758" s="1048"/>
      <c r="V758" s="1048"/>
      <c r="W758" s="1048"/>
      <c r="X758" s="1048"/>
      <c r="Y758" s="1048"/>
    </row>
    <row r="759" spans="1:25" x14ac:dyDescent="0.2">
      <c r="A759" s="1047"/>
      <c r="B759" s="1047"/>
      <c r="C759" s="1047"/>
      <c r="D759" s="1047"/>
      <c r="E759" s="1047"/>
      <c r="R759" s="1048"/>
      <c r="S759" s="1048"/>
      <c r="T759" s="1048"/>
      <c r="U759" s="1048"/>
      <c r="V759" s="1048"/>
      <c r="W759" s="1048"/>
      <c r="X759" s="1048"/>
      <c r="Y759" s="1048"/>
    </row>
    <row r="760" spans="1:25" x14ac:dyDescent="0.2">
      <c r="A760" s="1047"/>
      <c r="B760" s="1047"/>
      <c r="C760" s="1047"/>
      <c r="D760" s="1047"/>
      <c r="E760" s="1047"/>
      <c r="R760" s="1048"/>
      <c r="S760" s="1048"/>
      <c r="T760" s="1048"/>
      <c r="U760" s="1048"/>
      <c r="V760" s="1048"/>
      <c r="W760" s="1048"/>
      <c r="X760" s="1048"/>
      <c r="Y760" s="1048"/>
    </row>
    <row r="761" spans="1:25" x14ac:dyDescent="0.2">
      <c r="A761" s="1047"/>
      <c r="B761" s="1047"/>
      <c r="C761" s="1047"/>
      <c r="D761" s="1047"/>
      <c r="E761" s="1047"/>
      <c r="R761" s="1048"/>
      <c r="S761" s="1048"/>
      <c r="T761" s="1048"/>
      <c r="U761" s="1048"/>
      <c r="V761" s="1048"/>
      <c r="W761" s="1048"/>
      <c r="X761" s="1048"/>
      <c r="Y761" s="1048"/>
    </row>
    <row r="762" spans="1:25" x14ac:dyDescent="0.2">
      <c r="A762" s="1047"/>
      <c r="B762" s="1047"/>
      <c r="C762" s="1047"/>
      <c r="D762" s="1047"/>
      <c r="E762" s="1047"/>
      <c r="R762" s="1048"/>
      <c r="S762" s="1048"/>
      <c r="T762" s="1048"/>
      <c r="U762" s="1048"/>
      <c r="V762" s="1048"/>
      <c r="W762" s="1048"/>
      <c r="X762" s="1048"/>
      <c r="Y762" s="1048"/>
    </row>
    <row r="763" spans="1:25" x14ac:dyDescent="0.2">
      <c r="A763" s="1047"/>
      <c r="B763" s="1047"/>
      <c r="C763" s="1047"/>
      <c r="D763" s="1047"/>
      <c r="E763" s="1047"/>
      <c r="R763" s="1048"/>
      <c r="S763" s="1048"/>
      <c r="T763" s="1048"/>
      <c r="U763" s="1048"/>
      <c r="V763" s="1048"/>
      <c r="W763" s="1048"/>
      <c r="X763" s="1048"/>
      <c r="Y763" s="1048"/>
    </row>
    <row r="764" spans="1:25" x14ac:dyDescent="0.2">
      <c r="A764" s="1047"/>
      <c r="B764" s="1047"/>
      <c r="C764" s="1047"/>
      <c r="D764" s="1047"/>
      <c r="E764" s="1047"/>
      <c r="R764" s="1048"/>
      <c r="S764" s="1048"/>
      <c r="T764" s="1048"/>
      <c r="U764" s="1048"/>
      <c r="V764" s="1048"/>
      <c r="W764" s="1048"/>
      <c r="X764" s="1048"/>
      <c r="Y764" s="1048"/>
    </row>
    <row r="765" spans="1:25" x14ac:dyDescent="0.2">
      <c r="A765" s="1047"/>
      <c r="B765" s="1047"/>
      <c r="C765" s="1047"/>
      <c r="D765" s="1047"/>
      <c r="E765" s="1047"/>
      <c r="R765" s="1048"/>
      <c r="S765" s="1048"/>
      <c r="T765" s="1048"/>
      <c r="U765" s="1048"/>
      <c r="V765" s="1048"/>
      <c r="W765" s="1048"/>
      <c r="X765" s="1048"/>
      <c r="Y765" s="1048"/>
    </row>
    <row r="766" spans="1:25" x14ac:dyDescent="0.2">
      <c r="A766" s="1047"/>
      <c r="B766" s="1047"/>
      <c r="C766" s="1047"/>
      <c r="D766" s="1047"/>
      <c r="E766" s="1047"/>
      <c r="R766" s="1048"/>
      <c r="S766" s="1048"/>
      <c r="T766" s="1048"/>
      <c r="U766" s="1048"/>
      <c r="V766" s="1048"/>
      <c r="W766" s="1048"/>
      <c r="X766" s="1048"/>
      <c r="Y766" s="1048"/>
    </row>
    <row r="767" spans="1:25" x14ac:dyDescent="0.2">
      <c r="A767" s="1047"/>
      <c r="B767" s="1047"/>
      <c r="C767" s="1047"/>
      <c r="D767" s="1047"/>
      <c r="E767" s="1047"/>
      <c r="R767" s="1048"/>
      <c r="S767" s="1048"/>
      <c r="T767" s="1048"/>
      <c r="U767" s="1048"/>
      <c r="V767" s="1048"/>
      <c r="W767" s="1048"/>
      <c r="X767" s="1048"/>
      <c r="Y767" s="1048"/>
    </row>
    <row r="768" spans="1:25" x14ac:dyDescent="0.2">
      <c r="A768" s="1047"/>
      <c r="B768" s="1047"/>
      <c r="C768" s="1047"/>
      <c r="D768" s="1047"/>
      <c r="E768" s="1047"/>
      <c r="R768" s="1048"/>
      <c r="S768" s="1048"/>
      <c r="T768" s="1048"/>
      <c r="U768" s="1048"/>
      <c r="V768" s="1048"/>
      <c r="W768" s="1048"/>
      <c r="X768" s="1048"/>
      <c r="Y768" s="1048"/>
    </row>
    <row r="769" spans="1:25" x14ac:dyDescent="0.2">
      <c r="A769" s="1047"/>
      <c r="B769" s="1047"/>
      <c r="C769" s="1047"/>
      <c r="D769" s="1047"/>
      <c r="E769" s="1047"/>
      <c r="R769" s="1048"/>
      <c r="S769" s="1048"/>
      <c r="T769" s="1048"/>
      <c r="U769" s="1048"/>
      <c r="V769" s="1048"/>
      <c r="W769" s="1048"/>
      <c r="X769" s="1048"/>
      <c r="Y769" s="1048"/>
    </row>
    <row r="770" spans="1:25" x14ac:dyDescent="0.2">
      <c r="A770" s="1047"/>
      <c r="B770" s="1047"/>
      <c r="C770" s="1047"/>
      <c r="D770" s="1047"/>
      <c r="E770" s="1047"/>
      <c r="R770" s="1048"/>
      <c r="S770" s="1048"/>
      <c r="T770" s="1048"/>
      <c r="U770" s="1048"/>
      <c r="V770" s="1048"/>
      <c r="W770" s="1048"/>
      <c r="X770" s="1048"/>
      <c r="Y770" s="1048"/>
    </row>
    <row r="771" spans="1:25" x14ac:dyDescent="0.2">
      <c r="A771" s="1047"/>
      <c r="B771" s="1047"/>
      <c r="C771" s="1047"/>
      <c r="D771" s="1047"/>
      <c r="E771" s="1047"/>
      <c r="R771" s="1048"/>
      <c r="S771" s="1048"/>
      <c r="T771" s="1048"/>
      <c r="U771" s="1048"/>
      <c r="V771" s="1048"/>
      <c r="W771" s="1048"/>
      <c r="X771" s="1048"/>
      <c r="Y771" s="1048"/>
    </row>
    <row r="772" spans="1:25" x14ac:dyDescent="0.2">
      <c r="A772" s="1047"/>
      <c r="B772" s="1047"/>
      <c r="C772" s="1047"/>
      <c r="D772" s="1047"/>
      <c r="E772" s="1047"/>
      <c r="R772" s="1048"/>
      <c r="S772" s="1048"/>
      <c r="T772" s="1048"/>
      <c r="U772" s="1048"/>
      <c r="V772" s="1048"/>
      <c r="W772" s="1048"/>
      <c r="X772" s="1048"/>
      <c r="Y772" s="1048"/>
    </row>
    <row r="773" spans="1:25" x14ac:dyDescent="0.2">
      <c r="A773" s="1047"/>
      <c r="B773" s="1047"/>
      <c r="C773" s="1047"/>
      <c r="D773" s="1047"/>
      <c r="E773" s="1047"/>
      <c r="R773" s="1048"/>
      <c r="S773" s="1048"/>
      <c r="T773" s="1048"/>
      <c r="U773" s="1048"/>
      <c r="V773" s="1048"/>
      <c r="W773" s="1048"/>
      <c r="X773" s="1048"/>
      <c r="Y773" s="1048"/>
    </row>
    <row r="774" spans="1:25" x14ac:dyDescent="0.2">
      <c r="A774" s="1047"/>
      <c r="B774" s="1047"/>
      <c r="C774" s="1047"/>
      <c r="D774" s="1047"/>
      <c r="E774" s="1047"/>
      <c r="R774" s="1048"/>
      <c r="S774" s="1048"/>
      <c r="T774" s="1048"/>
      <c r="U774" s="1048"/>
      <c r="V774" s="1048"/>
      <c r="W774" s="1048"/>
      <c r="X774" s="1048"/>
      <c r="Y774" s="1048"/>
    </row>
    <row r="775" spans="1:25" x14ac:dyDescent="0.2">
      <c r="A775" s="1047"/>
      <c r="B775" s="1047"/>
      <c r="C775" s="1047"/>
      <c r="D775" s="1047"/>
      <c r="E775" s="1047"/>
      <c r="R775" s="1048"/>
      <c r="S775" s="1048"/>
      <c r="T775" s="1048"/>
      <c r="U775" s="1048"/>
      <c r="V775" s="1048"/>
      <c r="W775" s="1048"/>
      <c r="X775" s="1048"/>
      <c r="Y775" s="1048"/>
    </row>
    <row r="776" spans="1:25" x14ac:dyDescent="0.2">
      <c r="A776" s="1047"/>
      <c r="B776" s="1047"/>
      <c r="C776" s="1047"/>
      <c r="D776" s="1047"/>
      <c r="E776" s="1047"/>
      <c r="R776" s="1048"/>
      <c r="S776" s="1048"/>
      <c r="T776" s="1048"/>
      <c r="U776" s="1048"/>
      <c r="V776" s="1048"/>
      <c r="W776" s="1048"/>
      <c r="X776" s="1048"/>
      <c r="Y776" s="1048"/>
    </row>
    <row r="777" spans="1:25" x14ac:dyDescent="0.2">
      <c r="A777" s="1047"/>
      <c r="B777" s="1047"/>
      <c r="C777" s="1047"/>
      <c r="D777" s="1047"/>
      <c r="E777" s="1047"/>
      <c r="R777" s="1048"/>
      <c r="S777" s="1048"/>
      <c r="T777" s="1048"/>
      <c r="U777" s="1048"/>
      <c r="V777" s="1048"/>
      <c r="W777" s="1048"/>
      <c r="X777" s="1048"/>
      <c r="Y777" s="1048"/>
    </row>
    <row r="778" spans="1:25" x14ac:dyDescent="0.2">
      <c r="A778" s="1047"/>
      <c r="B778" s="1047"/>
      <c r="C778" s="1047"/>
      <c r="D778" s="1047"/>
      <c r="E778" s="1047"/>
      <c r="R778" s="1048"/>
      <c r="S778" s="1048"/>
      <c r="T778" s="1048"/>
      <c r="U778" s="1048"/>
      <c r="V778" s="1048"/>
      <c r="W778" s="1048"/>
      <c r="X778" s="1048"/>
      <c r="Y778" s="1048"/>
    </row>
    <row r="779" spans="1:25" x14ac:dyDescent="0.2">
      <c r="A779" s="1047"/>
      <c r="B779" s="1047"/>
      <c r="C779" s="1047"/>
      <c r="D779" s="1047"/>
      <c r="E779" s="1047"/>
      <c r="R779" s="1048"/>
      <c r="S779" s="1048"/>
      <c r="T779" s="1048"/>
      <c r="U779" s="1048"/>
      <c r="V779" s="1048"/>
      <c r="W779" s="1048"/>
      <c r="X779" s="1048"/>
      <c r="Y779" s="1048"/>
    </row>
    <row r="780" spans="1:25" x14ac:dyDescent="0.2">
      <c r="A780" s="1047"/>
      <c r="B780" s="1047"/>
      <c r="C780" s="1047"/>
      <c r="D780" s="1047"/>
      <c r="E780" s="1047"/>
      <c r="R780" s="1048"/>
      <c r="S780" s="1048"/>
      <c r="T780" s="1048"/>
      <c r="U780" s="1048"/>
      <c r="V780" s="1048"/>
      <c r="W780" s="1048"/>
      <c r="X780" s="1048"/>
      <c r="Y780" s="1048"/>
    </row>
    <row r="781" spans="1:25" x14ac:dyDescent="0.2">
      <c r="A781" s="1047"/>
      <c r="B781" s="1047"/>
      <c r="C781" s="1047"/>
      <c r="D781" s="1047"/>
      <c r="E781" s="1047"/>
      <c r="R781" s="1048"/>
      <c r="S781" s="1048"/>
      <c r="T781" s="1048"/>
      <c r="U781" s="1048"/>
      <c r="V781" s="1048"/>
      <c r="W781" s="1048"/>
      <c r="X781" s="1048"/>
      <c r="Y781" s="1048"/>
    </row>
    <row r="782" spans="1:25" x14ac:dyDescent="0.2">
      <c r="A782" s="1047"/>
      <c r="B782" s="1047"/>
      <c r="C782" s="1047"/>
      <c r="D782" s="1047"/>
      <c r="E782" s="1047"/>
      <c r="R782" s="1048"/>
      <c r="S782" s="1048"/>
      <c r="T782" s="1048"/>
      <c r="U782" s="1048"/>
      <c r="V782" s="1048"/>
      <c r="W782" s="1048"/>
      <c r="X782" s="1048"/>
      <c r="Y782" s="1048"/>
    </row>
    <row r="783" spans="1:25" x14ac:dyDescent="0.2">
      <c r="A783" s="1047"/>
      <c r="B783" s="1047"/>
      <c r="C783" s="1047"/>
      <c r="D783" s="1047"/>
      <c r="E783" s="1047"/>
      <c r="R783" s="1048"/>
      <c r="S783" s="1048"/>
      <c r="T783" s="1048"/>
      <c r="U783" s="1048"/>
      <c r="V783" s="1048"/>
      <c r="W783" s="1048"/>
      <c r="X783" s="1048"/>
      <c r="Y783" s="1048"/>
    </row>
    <row r="784" spans="1:25" x14ac:dyDescent="0.2">
      <c r="A784" s="1047"/>
      <c r="B784" s="1047"/>
      <c r="C784" s="1047"/>
      <c r="D784" s="1047"/>
      <c r="E784" s="1047"/>
      <c r="R784" s="1048"/>
      <c r="S784" s="1048"/>
      <c r="T784" s="1048"/>
      <c r="U784" s="1048"/>
      <c r="V784" s="1048"/>
      <c r="W784" s="1048"/>
      <c r="X784" s="1048"/>
      <c r="Y784" s="1048"/>
    </row>
    <row r="785" spans="1:25" x14ac:dyDescent="0.2">
      <c r="A785" s="1047"/>
      <c r="B785" s="1047"/>
      <c r="C785" s="1047"/>
      <c r="D785" s="1047"/>
      <c r="E785" s="1047"/>
      <c r="R785" s="1048"/>
      <c r="S785" s="1048"/>
      <c r="T785" s="1048"/>
      <c r="U785" s="1048"/>
      <c r="V785" s="1048"/>
      <c r="W785" s="1048"/>
      <c r="X785" s="1048"/>
      <c r="Y785" s="1048"/>
    </row>
    <row r="786" spans="1:25" x14ac:dyDescent="0.2">
      <c r="A786" s="1047"/>
      <c r="B786" s="1047"/>
      <c r="C786" s="1047"/>
      <c r="D786" s="1047"/>
      <c r="E786" s="1047"/>
      <c r="R786" s="1048"/>
      <c r="S786" s="1048"/>
      <c r="T786" s="1048"/>
      <c r="U786" s="1048"/>
      <c r="V786" s="1048"/>
      <c r="W786" s="1048"/>
      <c r="X786" s="1048"/>
      <c r="Y786" s="1048"/>
    </row>
    <row r="787" spans="1:25" x14ac:dyDescent="0.2">
      <c r="A787" s="1047"/>
      <c r="B787" s="1047"/>
      <c r="C787" s="1047"/>
      <c r="D787" s="1047"/>
      <c r="E787" s="1047"/>
      <c r="R787" s="1048"/>
      <c r="S787" s="1048"/>
      <c r="T787" s="1048"/>
      <c r="U787" s="1048"/>
      <c r="V787" s="1048"/>
      <c r="W787" s="1048"/>
      <c r="X787" s="1048"/>
      <c r="Y787" s="1048"/>
    </row>
    <row r="788" spans="1:25" x14ac:dyDescent="0.2">
      <c r="A788" s="1047"/>
      <c r="B788" s="1047"/>
      <c r="C788" s="1047"/>
      <c r="D788" s="1047"/>
      <c r="E788" s="1047"/>
      <c r="R788" s="1048"/>
      <c r="S788" s="1048"/>
      <c r="T788" s="1048"/>
      <c r="U788" s="1048"/>
      <c r="V788" s="1048"/>
      <c r="W788" s="1048"/>
      <c r="X788" s="1048"/>
      <c r="Y788" s="1048"/>
    </row>
    <row r="789" spans="1:25" x14ac:dyDescent="0.2">
      <c r="A789" s="1047"/>
      <c r="B789" s="1047"/>
      <c r="C789" s="1047"/>
      <c r="D789" s="1047"/>
      <c r="E789" s="1047"/>
      <c r="R789" s="1048"/>
      <c r="S789" s="1048"/>
      <c r="T789" s="1048"/>
      <c r="U789" s="1048"/>
      <c r="V789" s="1048"/>
      <c r="W789" s="1048"/>
      <c r="X789" s="1048"/>
      <c r="Y789" s="1048"/>
    </row>
    <row r="790" spans="1:25" x14ac:dyDescent="0.2">
      <c r="A790" s="1047"/>
      <c r="B790" s="1047"/>
      <c r="C790" s="1047"/>
      <c r="D790" s="1047"/>
      <c r="E790" s="1047"/>
      <c r="R790" s="1048"/>
      <c r="S790" s="1048"/>
      <c r="T790" s="1048"/>
      <c r="U790" s="1048"/>
      <c r="V790" s="1048"/>
      <c r="W790" s="1048"/>
      <c r="X790" s="1048"/>
      <c r="Y790" s="1048"/>
    </row>
    <row r="791" spans="1:25" x14ac:dyDescent="0.2">
      <c r="A791" s="1047"/>
      <c r="B791" s="1047"/>
      <c r="C791" s="1047"/>
      <c r="D791" s="1047"/>
      <c r="E791" s="1047"/>
      <c r="R791" s="1048"/>
      <c r="S791" s="1048"/>
      <c r="T791" s="1048"/>
      <c r="U791" s="1048"/>
      <c r="V791" s="1048"/>
      <c r="W791" s="1048"/>
      <c r="X791" s="1048"/>
      <c r="Y791" s="1048"/>
    </row>
    <row r="792" spans="1:25" x14ac:dyDescent="0.2">
      <c r="A792" s="1047"/>
      <c r="B792" s="1047"/>
      <c r="C792" s="1047"/>
      <c r="D792" s="1047"/>
      <c r="E792" s="1047"/>
      <c r="R792" s="1048"/>
      <c r="S792" s="1048"/>
      <c r="T792" s="1048"/>
      <c r="U792" s="1048"/>
      <c r="V792" s="1048"/>
      <c r="W792" s="1048"/>
      <c r="X792" s="1048"/>
      <c r="Y792" s="1048"/>
    </row>
    <row r="793" spans="1:25" x14ac:dyDescent="0.2">
      <c r="A793" s="1047"/>
      <c r="B793" s="1047"/>
      <c r="C793" s="1047"/>
      <c r="D793" s="1047"/>
      <c r="E793" s="1047"/>
      <c r="R793" s="1048"/>
      <c r="S793" s="1048"/>
      <c r="T793" s="1048"/>
      <c r="U793" s="1048"/>
      <c r="V793" s="1048"/>
      <c r="W793" s="1048"/>
      <c r="X793" s="1048"/>
      <c r="Y793" s="1048"/>
    </row>
    <row r="794" spans="1:25" x14ac:dyDescent="0.2">
      <c r="A794" s="1047"/>
      <c r="B794" s="1047"/>
      <c r="C794" s="1047"/>
      <c r="D794" s="1047"/>
      <c r="E794" s="1047"/>
      <c r="R794" s="1048"/>
      <c r="S794" s="1048"/>
      <c r="T794" s="1048"/>
      <c r="U794" s="1048"/>
      <c r="V794" s="1048"/>
      <c r="W794" s="1048"/>
      <c r="X794" s="1048"/>
      <c r="Y794" s="1048"/>
    </row>
    <row r="795" spans="1:25" x14ac:dyDescent="0.2">
      <c r="A795" s="1047"/>
      <c r="B795" s="1047"/>
      <c r="C795" s="1047"/>
      <c r="D795" s="1047"/>
      <c r="E795" s="1047"/>
      <c r="R795" s="1048"/>
      <c r="S795" s="1048"/>
      <c r="T795" s="1048"/>
      <c r="U795" s="1048"/>
      <c r="V795" s="1048"/>
      <c r="W795" s="1048"/>
      <c r="X795" s="1048"/>
      <c r="Y795" s="1048"/>
    </row>
    <row r="796" spans="1:25" x14ac:dyDescent="0.2">
      <c r="A796" s="1047"/>
      <c r="B796" s="1047"/>
      <c r="C796" s="1047"/>
      <c r="D796" s="1047"/>
      <c r="E796" s="1047"/>
      <c r="R796" s="1048"/>
      <c r="S796" s="1048"/>
      <c r="T796" s="1048"/>
      <c r="U796" s="1048"/>
      <c r="V796" s="1048"/>
      <c r="W796" s="1048"/>
      <c r="X796" s="1048"/>
      <c r="Y796" s="1048"/>
    </row>
    <row r="797" spans="1:25" x14ac:dyDescent="0.2">
      <c r="A797" s="1047"/>
      <c r="B797" s="1047"/>
      <c r="C797" s="1047"/>
      <c r="D797" s="1047"/>
      <c r="E797" s="1047"/>
      <c r="R797" s="1048"/>
      <c r="S797" s="1048"/>
      <c r="T797" s="1048"/>
      <c r="U797" s="1048"/>
      <c r="V797" s="1048"/>
      <c r="W797" s="1048"/>
      <c r="X797" s="1048"/>
      <c r="Y797" s="1048"/>
    </row>
    <row r="798" spans="1:25" x14ac:dyDescent="0.2">
      <c r="A798" s="1047"/>
      <c r="B798" s="1047"/>
      <c r="C798" s="1047"/>
      <c r="D798" s="1047"/>
      <c r="E798" s="1047"/>
      <c r="R798" s="1048"/>
      <c r="S798" s="1048"/>
      <c r="T798" s="1048"/>
      <c r="U798" s="1048"/>
      <c r="V798" s="1048"/>
      <c r="W798" s="1048"/>
      <c r="X798" s="1048"/>
      <c r="Y798" s="1048"/>
    </row>
    <row r="799" spans="1:25" x14ac:dyDescent="0.2">
      <c r="A799" s="1047"/>
      <c r="B799" s="1047"/>
      <c r="C799" s="1047"/>
      <c r="D799" s="1047"/>
      <c r="E799" s="1047"/>
      <c r="R799" s="1048"/>
      <c r="S799" s="1048"/>
      <c r="T799" s="1048"/>
      <c r="U799" s="1048"/>
      <c r="V799" s="1048"/>
      <c r="W799" s="1048"/>
      <c r="X799" s="1048"/>
      <c r="Y799" s="1048"/>
    </row>
    <row r="800" spans="1:25" x14ac:dyDescent="0.2">
      <c r="A800" s="1047"/>
      <c r="B800" s="1047"/>
      <c r="C800" s="1047"/>
      <c r="D800" s="1047"/>
      <c r="E800" s="1047"/>
      <c r="R800" s="1048"/>
      <c r="S800" s="1048"/>
      <c r="T800" s="1048"/>
      <c r="U800" s="1048"/>
      <c r="V800" s="1048"/>
      <c r="W800" s="1048"/>
      <c r="X800" s="1048"/>
      <c r="Y800" s="1048"/>
    </row>
    <row r="801" spans="1:25" x14ac:dyDescent="0.2">
      <c r="A801" s="1047"/>
      <c r="B801" s="1047"/>
      <c r="C801" s="1047"/>
      <c r="D801" s="1047"/>
      <c r="E801" s="1047"/>
      <c r="R801" s="1048"/>
      <c r="S801" s="1048"/>
      <c r="T801" s="1048"/>
      <c r="U801" s="1048"/>
      <c r="V801" s="1048"/>
      <c r="W801" s="1048"/>
      <c r="X801" s="1048"/>
      <c r="Y801" s="1048"/>
    </row>
    <row r="802" spans="1:25" x14ac:dyDescent="0.2">
      <c r="A802" s="1047"/>
      <c r="B802" s="1047"/>
      <c r="C802" s="1047"/>
      <c r="D802" s="1047"/>
      <c r="E802" s="1047"/>
      <c r="R802" s="1048"/>
      <c r="S802" s="1048"/>
      <c r="T802" s="1048"/>
      <c r="U802" s="1048"/>
      <c r="V802" s="1048"/>
      <c r="W802" s="1048"/>
      <c r="X802" s="1048"/>
      <c r="Y802" s="1048"/>
    </row>
    <row r="803" spans="1:25" x14ac:dyDescent="0.2">
      <c r="A803" s="1047"/>
      <c r="B803" s="1047"/>
      <c r="C803" s="1047"/>
      <c r="D803" s="1047"/>
      <c r="E803" s="1047"/>
      <c r="R803" s="1048"/>
      <c r="S803" s="1048"/>
      <c r="T803" s="1048"/>
      <c r="U803" s="1048"/>
      <c r="V803" s="1048"/>
      <c r="W803" s="1048"/>
      <c r="X803" s="1048"/>
      <c r="Y803" s="1048"/>
    </row>
    <row r="804" spans="1:25" x14ac:dyDescent="0.2">
      <c r="A804" s="1047"/>
      <c r="B804" s="1047"/>
      <c r="C804" s="1047"/>
      <c r="D804" s="1047"/>
      <c r="E804" s="1047"/>
      <c r="R804" s="1048"/>
      <c r="S804" s="1048"/>
      <c r="T804" s="1048"/>
      <c r="U804" s="1048"/>
      <c r="V804" s="1048"/>
      <c r="W804" s="1048"/>
      <c r="X804" s="1048"/>
      <c r="Y804" s="1048"/>
    </row>
    <row r="805" spans="1:25" x14ac:dyDescent="0.2">
      <c r="A805" s="1047"/>
      <c r="B805" s="1047"/>
      <c r="C805" s="1047"/>
      <c r="D805" s="1047"/>
      <c r="E805" s="1047"/>
      <c r="R805" s="1048"/>
      <c r="S805" s="1048"/>
      <c r="T805" s="1048"/>
      <c r="U805" s="1048"/>
      <c r="V805" s="1048"/>
      <c r="W805" s="1048"/>
      <c r="X805" s="1048"/>
      <c r="Y805" s="1048"/>
    </row>
    <row r="806" spans="1:25" x14ac:dyDescent="0.2">
      <c r="A806" s="1047"/>
      <c r="B806" s="1047"/>
      <c r="C806" s="1047"/>
      <c r="D806" s="1047"/>
      <c r="E806" s="1047"/>
      <c r="R806" s="1048"/>
      <c r="S806" s="1048"/>
      <c r="T806" s="1048"/>
      <c r="U806" s="1048"/>
      <c r="V806" s="1048"/>
      <c r="W806" s="1048"/>
      <c r="X806" s="1048"/>
      <c r="Y806" s="1048"/>
    </row>
    <row r="807" spans="1:25" x14ac:dyDescent="0.2">
      <c r="A807" s="1047"/>
      <c r="B807" s="1047"/>
      <c r="C807" s="1047"/>
      <c r="D807" s="1047"/>
      <c r="E807" s="1047"/>
      <c r="R807" s="1048"/>
      <c r="S807" s="1048"/>
      <c r="T807" s="1048"/>
      <c r="U807" s="1048"/>
      <c r="V807" s="1048"/>
      <c r="W807" s="1048"/>
      <c r="X807" s="1048"/>
      <c r="Y807" s="1048"/>
    </row>
    <row r="808" spans="1:25" x14ac:dyDescent="0.2">
      <c r="A808" s="1047"/>
      <c r="B808" s="1047"/>
      <c r="C808" s="1047"/>
      <c r="D808" s="1047"/>
      <c r="E808" s="1047"/>
      <c r="R808" s="1048"/>
      <c r="S808" s="1048"/>
      <c r="T808" s="1048"/>
      <c r="U808" s="1048"/>
      <c r="V808" s="1048"/>
      <c r="W808" s="1048"/>
      <c r="X808" s="1048"/>
      <c r="Y808" s="1048"/>
    </row>
    <row r="809" spans="1:25" x14ac:dyDescent="0.2">
      <c r="A809" s="1047"/>
      <c r="B809" s="1047"/>
      <c r="C809" s="1047"/>
      <c r="D809" s="1047"/>
      <c r="E809" s="1047"/>
      <c r="R809" s="1048"/>
      <c r="S809" s="1048"/>
      <c r="T809" s="1048"/>
      <c r="U809" s="1048"/>
      <c r="V809" s="1048"/>
      <c r="W809" s="1048"/>
      <c r="X809" s="1048"/>
      <c r="Y809" s="1048"/>
    </row>
    <row r="810" spans="1:25" x14ac:dyDescent="0.2">
      <c r="A810" s="1047"/>
      <c r="B810" s="1047"/>
      <c r="C810" s="1047"/>
      <c r="D810" s="1047"/>
      <c r="E810" s="1047"/>
      <c r="R810" s="1048"/>
      <c r="S810" s="1048"/>
      <c r="T810" s="1048"/>
      <c r="U810" s="1048"/>
      <c r="V810" s="1048"/>
      <c r="W810" s="1048"/>
      <c r="X810" s="1048"/>
      <c r="Y810" s="1048"/>
    </row>
    <row r="811" spans="1:25" x14ac:dyDescent="0.2">
      <c r="A811" s="1047"/>
      <c r="B811" s="1047"/>
      <c r="C811" s="1047"/>
      <c r="D811" s="1047"/>
      <c r="E811" s="1047"/>
      <c r="R811" s="1048"/>
      <c r="S811" s="1048"/>
      <c r="T811" s="1048"/>
      <c r="U811" s="1048"/>
      <c r="V811" s="1048"/>
      <c r="W811" s="1048"/>
      <c r="X811" s="1048"/>
      <c r="Y811" s="1048"/>
    </row>
    <row r="812" spans="1:25" x14ac:dyDescent="0.2">
      <c r="A812" s="1047"/>
      <c r="B812" s="1047"/>
      <c r="C812" s="1047"/>
      <c r="D812" s="1047"/>
      <c r="E812" s="1047"/>
      <c r="R812" s="1048"/>
      <c r="S812" s="1048"/>
      <c r="T812" s="1048"/>
      <c r="U812" s="1048"/>
      <c r="V812" s="1048"/>
      <c r="W812" s="1048"/>
      <c r="X812" s="1048"/>
      <c r="Y812" s="1048"/>
    </row>
    <row r="813" spans="1:25" x14ac:dyDescent="0.2">
      <c r="A813" s="1047"/>
      <c r="B813" s="1047"/>
      <c r="C813" s="1047"/>
      <c r="D813" s="1047"/>
      <c r="E813" s="1047"/>
      <c r="R813" s="1048"/>
      <c r="S813" s="1048"/>
      <c r="T813" s="1048"/>
      <c r="U813" s="1048"/>
      <c r="V813" s="1048"/>
      <c r="W813" s="1048"/>
      <c r="X813" s="1048"/>
      <c r="Y813" s="1048"/>
    </row>
    <row r="814" spans="1:25" x14ac:dyDescent="0.2">
      <c r="A814" s="1047"/>
      <c r="B814" s="1047"/>
      <c r="C814" s="1047"/>
      <c r="D814" s="1047"/>
      <c r="E814" s="1047"/>
      <c r="R814" s="1048"/>
      <c r="S814" s="1048"/>
      <c r="T814" s="1048"/>
      <c r="U814" s="1048"/>
      <c r="V814" s="1048"/>
      <c r="W814" s="1048"/>
      <c r="X814" s="1048"/>
      <c r="Y814" s="1048"/>
    </row>
    <row r="815" spans="1:25" x14ac:dyDescent="0.2">
      <c r="A815" s="1047"/>
      <c r="B815" s="1047"/>
      <c r="C815" s="1047"/>
      <c r="D815" s="1047"/>
      <c r="E815" s="1047"/>
      <c r="R815" s="1048"/>
      <c r="S815" s="1048"/>
      <c r="T815" s="1048"/>
      <c r="U815" s="1048"/>
      <c r="V815" s="1048"/>
      <c r="W815" s="1048"/>
      <c r="X815" s="1048"/>
      <c r="Y815" s="1048"/>
    </row>
    <row r="816" spans="1:25" x14ac:dyDescent="0.2">
      <c r="A816" s="1047"/>
      <c r="B816" s="1047"/>
      <c r="C816" s="1047"/>
      <c r="D816" s="1047"/>
      <c r="E816" s="1047"/>
      <c r="R816" s="1048"/>
      <c r="S816" s="1048"/>
      <c r="T816" s="1048"/>
      <c r="U816" s="1048"/>
      <c r="V816" s="1048"/>
      <c r="W816" s="1048"/>
      <c r="X816" s="1048"/>
      <c r="Y816" s="1048"/>
    </row>
    <row r="817" spans="1:25" x14ac:dyDescent="0.2">
      <c r="A817" s="1047"/>
      <c r="B817" s="1047"/>
      <c r="C817" s="1047"/>
      <c r="D817" s="1047"/>
      <c r="E817" s="1047"/>
      <c r="R817" s="1048"/>
      <c r="S817" s="1048"/>
      <c r="T817" s="1048"/>
      <c r="U817" s="1048"/>
      <c r="V817" s="1048"/>
      <c r="W817" s="1048"/>
      <c r="X817" s="1048"/>
      <c r="Y817" s="1048"/>
    </row>
    <row r="818" spans="1:25" x14ac:dyDescent="0.2">
      <c r="A818" s="1047"/>
      <c r="B818" s="1047"/>
      <c r="C818" s="1047"/>
      <c r="D818" s="1047"/>
      <c r="E818" s="1047"/>
      <c r="R818" s="1048"/>
      <c r="S818" s="1048"/>
      <c r="T818" s="1048"/>
      <c r="U818" s="1048"/>
      <c r="V818" s="1048"/>
      <c r="W818" s="1048"/>
      <c r="X818" s="1048"/>
      <c r="Y818" s="1048"/>
    </row>
    <row r="819" spans="1:25" x14ac:dyDescent="0.2">
      <c r="A819" s="1047"/>
      <c r="B819" s="1047"/>
      <c r="C819" s="1047"/>
      <c r="D819" s="1047"/>
      <c r="E819" s="1047"/>
      <c r="R819" s="1048"/>
      <c r="S819" s="1048"/>
      <c r="T819" s="1048"/>
      <c r="U819" s="1048"/>
      <c r="V819" s="1048"/>
      <c r="W819" s="1048"/>
      <c r="X819" s="1048"/>
      <c r="Y819" s="1048"/>
    </row>
    <row r="820" spans="1:25" x14ac:dyDescent="0.2">
      <c r="A820" s="1047"/>
      <c r="B820" s="1047"/>
      <c r="C820" s="1047"/>
      <c r="D820" s="1047"/>
      <c r="E820" s="1047"/>
      <c r="R820" s="1048"/>
      <c r="S820" s="1048"/>
      <c r="T820" s="1048"/>
      <c r="U820" s="1048"/>
      <c r="V820" s="1048"/>
      <c r="W820" s="1048"/>
      <c r="X820" s="1048"/>
      <c r="Y820" s="1048"/>
    </row>
    <row r="821" spans="1:25" x14ac:dyDescent="0.2">
      <c r="A821" s="1047"/>
      <c r="B821" s="1047"/>
      <c r="C821" s="1047"/>
      <c r="D821" s="1047"/>
      <c r="E821" s="1047"/>
      <c r="R821" s="1048"/>
      <c r="S821" s="1048"/>
      <c r="T821" s="1048"/>
      <c r="U821" s="1048"/>
      <c r="V821" s="1048"/>
      <c r="W821" s="1048"/>
      <c r="X821" s="1048"/>
      <c r="Y821" s="1048"/>
    </row>
    <row r="822" spans="1:25" x14ac:dyDescent="0.2">
      <c r="A822" s="1047"/>
      <c r="B822" s="1047"/>
      <c r="C822" s="1047"/>
      <c r="D822" s="1047"/>
      <c r="E822" s="1047"/>
      <c r="R822" s="1048"/>
      <c r="S822" s="1048"/>
      <c r="T822" s="1048"/>
      <c r="U822" s="1048"/>
      <c r="V822" s="1048"/>
      <c r="W822" s="1048"/>
      <c r="X822" s="1048"/>
      <c r="Y822" s="1048"/>
    </row>
    <row r="823" spans="1:25" x14ac:dyDescent="0.2">
      <c r="A823" s="1047"/>
      <c r="B823" s="1047"/>
      <c r="C823" s="1047"/>
      <c r="D823" s="1047"/>
      <c r="E823" s="1047"/>
      <c r="R823" s="1048"/>
      <c r="S823" s="1048"/>
      <c r="T823" s="1048"/>
      <c r="U823" s="1048"/>
      <c r="V823" s="1048"/>
      <c r="W823" s="1048"/>
      <c r="X823" s="1048"/>
      <c r="Y823" s="1048"/>
    </row>
    <row r="824" spans="1:25" x14ac:dyDescent="0.2">
      <c r="A824" s="1047"/>
      <c r="B824" s="1047"/>
      <c r="C824" s="1047"/>
      <c r="D824" s="1047"/>
      <c r="E824" s="1047"/>
      <c r="R824" s="1048"/>
      <c r="S824" s="1048"/>
      <c r="T824" s="1048"/>
      <c r="U824" s="1048"/>
      <c r="V824" s="1048"/>
      <c r="W824" s="1048"/>
      <c r="X824" s="1048"/>
      <c r="Y824" s="1048"/>
    </row>
    <row r="825" spans="1:25" x14ac:dyDescent="0.2">
      <c r="A825" s="1047"/>
      <c r="B825" s="1047"/>
      <c r="C825" s="1047"/>
      <c r="D825" s="1047"/>
      <c r="E825" s="1047"/>
      <c r="R825" s="1048"/>
      <c r="S825" s="1048"/>
      <c r="T825" s="1048"/>
      <c r="U825" s="1048"/>
      <c r="V825" s="1048"/>
      <c r="W825" s="1048"/>
      <c r="X825" s="1048"/>
      <c r="Y825" s="1048"/>
    </row>
    <row r="826" spans="1:25" x14ac:dyDescent="0.2">
      <c r="A826" s="1047"/>
      <c r="B826" s="1047"/>
      <c r="C826" s="1047"/>
      <c r="D826" s="1047"/>
      <c r="E826" s="1047"/>
      <c r="R826" s="1048"/>
      <c r="S826" s="1048"/>
      <c r="T826" s="1048"/>
      <c r="U826" s="1048"/>
      <c r="V826" s="1048"/>
      <c r="W826" s="1048"/>
      <c r="X826" s="1048"/>
      <c r="Y826" s="1048"/>
    </row>
    <row r="827" spans="1:25" x14ac:dyDescent="0.2">
      <c r="A827" s="1047"/>
      <c r="B827" s="1047"/>
      <c r="C827" s="1047"/>
      <c r="D827" s="1047"/>
      <c r="E827" s="1047"/>
      <c r="R827" s="1048"/>
      <c r="S827" s="1048"/>
      <c r="T827" s="1048"/>
      <c r="U827" s="1048"/>
      <c r="V827" s="1048"/>
      <c r="W827" s="1048"/>
      <c r="X827" s="1048"/>
      <c r="Y827" s="1048"/>
    </row>
    <row r="828" spans="1:25" x14ac:dyDescent="0.2">
      <c r="A828" s="1047"/>
      <c r="B828" s="1047"/>
      <c r="C828" s="1047"/>
      <c r="D828" s="1047"/>
      <c r="E828" s="1047"/>
      <c r="R828" s="1048"/>
      <c r="S828" s="1048"/>
      <c r="T828" s="1048"/>
      <c r="U828" s="1048"/>
      <c r="V828" s="1048"/>
      <c r="W828" s="1048"/>
      <c r="X828" s="1048"/>
      <c r="Y828" s="1048"/>
    </row>
    <row r="829" spans="1:25" x14ac:dyDescent="0.2">
      <c r="A829" s="1047"/>
      <c r="B829" s="1047"/>
      <c r="C829" s="1047"/>
      <c r="D829" s="1047"/>
      <c r="E829" s="1047"/>
      <c r="R829" s="1048"/>
      <c r="S829" s="1048"/>
      <c r="T829" s="1048"/>
      <c r="U829" s="1048"/>
      <c r="V829" s="1048"/>
      <c r="W829" s="1048"/>
      <c r="X829" s="1048"/>
      <c r="Y829" s="1048"/>
    </row>
    <row r="830" spans="1:25" x14ac:dyDescent="0.2">
      <c r="A830" s="1047"/>
      <c r="B830" s="1047"/>
      <c r="C830" s="1047"/>
      <c r="D830" s="1047"/>
      <c r="E830" s="1047"/>
      <c r="R830" s="1048"/>
      <c r="S830" s="1048"/>
      <c r="T830" s="1048"/>
      <c r="U830" s="1048"/>
      <c r="V830" s="1048"/>
      <c r="W830" s="1048"/>
      <c r="X830" s="1048"/>
      <c r="Y830" s="1048"/>
    </row>
    <row r="831" spans="1:25" x14ac:dyDescent="0.2">
      <c r="A831" s="1047"/>
      <c r="B831" s="1047"/>
      <c r="C831" s="1047"/>
      <c r="D831" s="1047"/>
      <c r="E831" s="1047"/>
      <c r="R831" s="1048"/>
      <c r="S831" s="1048"/>
      <c r="T831" s="1048"/>
      <c r="U831" s="1048"/>
      <c r="V831" s="1048"/>
      <c r="W831" s="1048"/>
      <c r="X831" s="1048"/>
      <c r="Y831" s="1048"/>
    </row>
    <row r="832" spans="1:25" x14ac:dyDescent="0.2">
      <c r="A832" s="1047"/>
      <c r="B832" s="1047"/>
      <c r="C832" s="1047"/>
      <c r="D832" s="1047"/>
      <c r="E832" s="1047"/>
      <c r="R832" s="1048"/>
      <c r="S832" s="1048"/>
      <c r="T832" s="1048"/>
      <c r="U832" s="1048"/>
      <c r="V832" s="1048"/>
      <c r="W832" s="1048"/>
      <c r="X832" s="1048"/>
      <c r="Y832" s="1048"/>
    </row>
    <row r="833" spans="1:25" x14ac:dyDescent="0.2">
      <c r="A833" s="1047"/>
      <c r="B833" s="1047"/>
      <c r="C833" s="1047"/>
      <c r="D833" s="1047"/>
      <c r="E833" s="1047"/>
      <c r="R833" s="1048"/>
      <c r="S833" s="1048"/>
      <c r="T833" s="1048"/>
      <c r="U833" s="1048"/>
      <c r="V833" s="1048"/>
      <c r="W833" s="1048"/>
      <c r="X833" s="1048"/>
      <c r="Y833" s="1048"/>
    </row>
    <row r="834" spans="1:25" x14ac:dyDescent="0.2">
      <c r="A834" s="1047"/>
      <c r="B834" s="1047"/>
      <c r="C834" s="1047"/>
      <c r="D834" s="1047"/>
      <c r="E834" s="1047"/>
      <c r="R834" s="1048"/>
      <c r="S834" s="1048"/>
      <c r="T834" s="1048"/>
      <c r="U834" s="1048"/>
      <c r="V834" s="1048"/>
      <c r="W834" s="1048"/>
      <c r="X834" s="1048"/>
      <c r="Y834" s="1048"/>
    </row>
    <row r="835" spans="1:25" x14ac:dyDescent="0.2">
      <c r="A835" s="1047"/>
      <c r="B835" s="1047"/>
      <c r="C835" s="1047"/>
      <c r="D835" s="1047"/>
      <c r="E835" s="1047"/>
      <c r="R835" s="1048"/>
      <c r="S835" s="1048"/>
      <c r="T835" s="1048"/>
      <c r="U835" s="1048"/>
      <c r="V835" s="1048"/>
      <c r="W835" s="1048"/>
      <c r="X835" s="1048"/>
      <c r="Y835" s="1048"/>
    </row>
    <row r="836" spans="1:25" x14ac:dyDescent="0.2">
      <c r="A836" s="1047"/>
      <c r="B836" s="1047"/>
      <c r="C836" s="1047"/>
      <c r="D836" s="1047"/>
      <c r="E836" s="1047"/>
      <c r="R836" s="1048"/>
      <c r="S836" s="1048"/>
      <c r="T836" s="1048"/>
      <c r="U836" s="1048"/>
      <c r="V836" s="1048"/>
      <c r="W836" s="1048"/>
      <c r="X836" s="1048"/>
      <c r="Y836" s="1048"/>
    </row>
    <row r="837" spans="1:25" x14ac:dyDescent="0.2">
      <c r="A837" s="1047"/>
      <c r="B837" s="1047"/>
      <c r="C837" s="1047"/>
      <c r="D837" s="1047"/>
      <c r="E837" s="1047"/>
      <c r="R837" s="1048"/>
      <c r="S837" s="1048"/>
      <c r="T837" s="1048"/>
      <c r="U837" s="1048"/>
      <c r="V837" s="1048"/>
      <c r="W837" s="1048"/>
      <c r="X837" s="1048"/>
      <c r="Y837" s="1048"/>
    </row>
    <row r="838" spans="1:25" x14ac:dyDescent="0.2">
      <c r="A838" s="1047"/>
      <c r="B838" s="1047"/>
      <c r="C838" s="1047"/>
      <c r="D838" s="1047"/>
      <c r="E838" s="1047"/>
      <c r="R838" s="1048"/>
      <c r="S838" s="1048"/>
      <c r="T838" s="1048"/>
      <c r="U838" s="1048"/>
      <c r="V838" s="1048"/>
      <c r="W838" s="1048"/>
      <c r="X838" s="1048"/>
      <c r="Y838" s="1048"/>
    </row>
    <row r="839" spans="1:25" x14ac:dyDescent="0.2">
      <c r="A839" s="1047"/>
      <c r="B839" s="1047"/>
      <c r="C839" s="1047"/>
      <c r="D839" s="1047"/>
      <c r="E839" s="1047"/>
      <c r="R839" s="1048"/>
      <c r="S839" s="1048"/>
      <c r="T839" s="1048"/>
      <c r="U839" s="1048"/>
      <c r="V839" s="1048"/>
      <c r="W839" s="1048"/>
      <c r="X839" s="1048"/>
      <c r="Y839" s="1048"/>
    </row>
    <row r="840" spans="1:25" x14ac:dyDescent="0.2">
      <c r="A840" s="1047"/>
      <c r="B840" s="1047"/>
      <c r="C840" s="1047"/>
      <c r="D840" s="1047"/>
      <c r="E840" s="1047"/>
      <c r="R840" s="1048"/>
      <c r="S840" s="1048"/>
      <c r="T840" s="1048"/>
      <c r="U840" s="1048"/>
      <c r="V840" s="1048"/>
      <c r="W840" s="1048"/>
      <c r="X840" s="1048"/>
      <c r="Y840" s="1048"/>
    </row>
    <row r="841" spans="1:25" x14ac:dyDescent="0.2">
      <c r="A841" s="1047"/>
      <c r="B841" s="1047"/>
      <c r="C841" s="1047"/>
      <c r="D841" s="1047"/>
      <c r="E841" s="1047"/>
      <c r="R841" s="1048"/>
      <c r="S841" s="1048"/>
      <c r="T841" s="1048"/>
      <c r="U841" s="1048"/>
      <c r="V841" s="1048"/>
      <c r="W841" s="1048"/>
      <c r="X841" s="1048"/>
      <c r="Y841" s="1048"/>
    </row>
    <row r="842" spans="1:25" x14ac:dyDescent="0.2">
      <c r="A842" s="1047"/>
      <c r="B842" s="1047"/>
      <c r="C842" s="1047"/>
      <c r="D842" s="1047"/>
      <c r="E842" s="1047"/>
      <c r="R842" s="1048"/>
      <c r="S842" s="1048"/>
      <c r="T842" s="1048"/>
      <c r="U842" s="1048"/>
      <c r="V842" s="1048"/>
      <c r="W842" s="1048"/>
      <c r="X842" s="1048"/>
      <c r="Y842" s="1048"/>
    </row>
    <row r="843" spans="1:25" x14ac:dyDescent="0.2">
      <c r="A843" s="1047"/>
      <c r="B843" s="1047"/>
      <c r="C843" s="1047"/>
      <c r="D843" s="1047"/>
      <c r="E843" s="1047"/>
      <c r="R843" s="1048"/>
      <c r="S843" s="1048"/>
      <c r="T843" s="1048"/>
      <c r="U843" s="1048"/>
      <c r="V843" s="1048"/>
      <c r="W843" s="1048"/>
      <c r="X843" s="1048"/>
      <c r="Y843" s="1048"/>
    </row>
    <row r="844" spans="1:25" x14ac:dyDescent="0.2">
      <c r="A844" s="1047"/>
      <c r="B844" s="1047"/>
      <c r="C844" s="1047"/>
      <c r="D844" s="1047"/>
      <c r="E844" s="1047"/>
      <c r="R844" s="1048"/>
      <c r="S844" s="1048"/>
      <c r="T844" s="1048"/>
      <c r="U844" s="1048"/>
      <c r="V844" s="1048"/>
      <c r="W844" s="1048"/>
      <c r="X844" s="1048"/>
      <c r="Y844" s="1048"/>
    </row>
    <row r="845" spans="1:25" x14ac:dyDescent="0.2">
      <c r="A845" s="1047"/>
      <c r="B845" s="1047"/>
      <c r="C845" s="1047"/>
      <c r="D845" s="1047"/>
      <c r="E845" s="1047"/>
      <c r="R845" s="1048"/>
      <c r="S845" s="1048"/>
      <c r="T845" s="1048"/>
      <c r="U845" s="1048"/>
      <c r="V845" s="1048"/>
      <c r="W845" s="1048"/>
      <c r="X845" s="1048"/>
      <c r="Y845" s="1048"/>
    </row>
    <row r="846" spans="1:25" x14ac:dyDescent="0.2">
      <c r="A846" s="1047"/>
      <c r="B846" s="1047"/>
      <c r="C846" s="1047"/>
      <c r="D846" s="1047"/>
      <c r="E846" s="1047"/>
      <c r="R846" s="1048"/>
      <c r="S846" s="1048"/>
      <c r="T846" s="1048"/>
      <c r="U846" s="1048"/>
      <c r="V846" s="1048"/>
      <c r="W846" s="1048"/>
      <c r="X846" s="1048"/>
      <c r="Y846" s="1048"/>
    </row>
    <row r="847" spans="1:25" x14ac:dyDescent="0.2">
      <c r="A847" s="1047"/>
      <c r="B847" s="1047"/>
      <c r="C847" s="1047"/>
      <c r="D847" s="1047"/>
      <c r="E847" s="1047"/>
      <c r="R847" s="1048"/>
      <c r="S847" s="1048"/>
      <c r="T847" s="1048"/>
      <c r="U847" s="1048"/>
      <c r="V847" s="1048"/>
      <c r="W847" s="1048"/>
      <c r="X847" s="1048"/>
      <c r="Y847" s="1048"/>
    </row>
    <row r="848" spans="1:25" x14ac:dyDescent="0.2">
      <c r="A848" s="1047"/>
      <c r="B848" s="1047"/>
      <c r="C848" s="1047"/>
      <c r="D848" s="1047"/>
      <c r="E848" s="1047"/>
      <c r="R848" s="1048"/>
      <c r="S848" s="1048"/>
      <c r="T848" s="1048"/>
      <c r="U848" s="1048"/>
      <c r="V848" s="1048"/>
      <c r="W848" s="1048"/>
      <c r="X848" s="1048"/>
      <c r="Y848" s="1048"/>
    </row>
    <row r="849" spans="1:25" x14ac:dyDescent="0.2">
      <c r="A849" s="1047"/>
      <c r="B849" s="1047"/>
      <c r="C849" s="1047"/>
      <c r="D849" s="1047"/>
      <c r="E849" s="1047"/>
      <c r="R849" s="1048"/>
      <c r="S849" s="1048"/>
      <c r="T849" s="1048"/>
      <c r="U849" s="1048"/>
      <c r="V849" s="1048"/>
      <c r="W849" s="1048"/>
      <c r="X849" s="1048"/>
      <c r="Y849" s="1048"/>
    </row>
    <row r="850" spans="1:25" x14ac:dyDescent="0.2">
      <c r="A850" s="1047"/>
      <c r="B850" s="1047"/>
      <c r="C850" s="1047"/>
      <c r="D850" s="1047"/>
      <c r="E850" s="1047"/>
      <c r="R850" s="1048"/>
      <c r="S850" s="1048"/>
      <c r="T850" s="1048"/>
      <c r="U850" s="1048"/>
      <c r="V850" s="1048"/>
      <c r="W850" s="1048"/>
      <c r="X850" s="1048"/>
      <c r="Y850" s="1048"/>
    </row>
    <row r="851" spans="1:25" x14ac:dyDescent="0.2">
      <c r="A851" s="1047"/>
      <c r="B851" s="1047"/>
      <c r="C851" s="1047"/>
      <c r="D851" s="1047"/>
      <c r="E851" s="1047"/>
      <c r="R851" s="1048"/>
      <c r="S851" s="1048"/>
      <c r="T851" s="1048"/>
      <c r="U851" s="1048"/>
      <c r="V851" s="1048"/>
      <c r="W851" s="1048"/>
      <c r="X851" s="1048"/>
      <c r="Y851" s="1048"/>
    </row>
    <row r="852" spans="1:25" x14ac:dyDescent="0.2">
      <c r="A852" s="1047"/>
      <c r="B852" s="1047"/>
      <c r="C852" s="1047"/>
      <c r="D852" s="1047"/>
      <c r="E852" s="1047"/>
      <c r="R852" s="1048"/>
      <c r="S852" s="1048"/>
      <c r="T852" s="1048"/>
      <c r="U852" s="1048"/>
      <c r="V852" s="1048"/>
      <c r="W852" s="1048"/>
      <c r="X852" s="1048"/>
      <c r="Y852" s="1048"/>
    </row>
    <row r="853" spans="1:25" x14ac:dyDescent="0.2">
      <c r="A853" s="1047"/>
      <c r="B853" s="1047"/>
      <c r="C853" s="1047"/>
      <c r="D853" s="1047"/>
      <c r="E853" s="1047"/>
      <c r="R853" s="1048"/>
      <c r="S853" s="1048"/>
      <c r="T853" s="1048"/>
      <c r="U853" s="1048"/>
      <c r="V853" s="1048"/>
      <c r="W853" s="1048"/>
      <c r="X853" s="1048"/>
      <c r="Y853" s="1048"/>
    </row>
    <row r="854" spans="1:25" x14ac:dyDescent="0.2">
      <c r="A854" s="1047"/>
      <c r="B854" s="1047"/>
      <c r="C854" s="1047"/>
      <c r="D854" s="1047"/>
      <c r="E854" s="1047"/>
      <c r="R854" s="1048"/>
      <c r="S854" s="1048"/>
      <c r="T854" s="1048"/>
      <c r="U854" s="1048"/>
      <c r="V854" s="1048"/>
      <c r="W854" s="1048"/>
      <c r="X854" s="1048"/>
      <c r="Y854" s="1048"/>
    </row>
    <row r="855" spans="1:25" x14ac:dyDescent="0.2">
      <c r="A855" s="1047"/>
      <c r="B855" s="1047"/>
      <c r="C855" s="1047"/>
      <c r="D855" s="1047"/>
      <c r="E855" s="1047"/>
      <c r="R855" s="1048"/>
      <c r="S855" s="1048"/>
      <c r="T855" s="1048"/>
      <c r="U855" s="1048"/>
      <c r="V855" s="1048"/>
      <c r="W855" s="1048"/>
      <c r="X855" s="1048"/>
      <c r="Y855" s="1048"/>
    </row>
    <row r="856" spans="1:25" x14ac:dyDescent="0.2">
      <c r="A856" s="1047"/>
      <c r="B856" s="1047"/>
      <c r="C856" s="1047"/>
      <c r="D856" s="1047"/>
      <c r="E856" s="1047"/>
      <c r="R856" s="1048"/>
      <c r="S856" s="1048"/>
      <c r="T856" s="1048"/>
      <c r="U856" s="1048"/>
      <c r="V856" s="1048"/>
      <c r="W856" s="1048"/>
      <c r="X856" s="1048"/>
      <c r="Y856" s="1048"/>
    </row>
    <row r="857" spans="1:25" x14ac:dyDescent="0.2">
      <c r="A857" s="1047"/>
      <c r="B857" s="1047"/>
      <c r="C857" s="1047"/>
      <c r="D857" s="1047"/>
      <c r="E857" s="1047"/>
      <c r="R857" s="1048"/>
      <c r="S857" s="1048"/>
      <c r="T857" s="1048"/>
      <c r="U857" s="1048"/>
      <c r="V857" s="1048"/>
      <c r="W857" s="1048"/>
      <c r="X857" s="1048"/>
      <c r="Y857" s="1048"/>
    </row>
    <row r="858" spans="1:25" x14ac:dyDescent="0.2">
      <c r="A858" s="1047"/>
      <c r="B858" s="1047"/>
      <c r="C858" s="1047"/>
      <c r="D858" s="1047"/>
      <c r="E858" s="1047"/>
      <c r="R858" s="1048"/>
      <c r="S858" s="1048"/>
      <c r="T858" s="1048"/>
      <c r="U858" s="1048"/>
      <c r="V858" s="1048"/>
      <c r="W858" s="1048"/>
      <c r="X858" s="1048"/>
      <c r="Y858" s="1048"/>
    </row>
    <row r="859" spans="1:25" x14ac:dyDescent="0.2">
      <c r="A859" s="1047"/>
      <c r="B859" s="1047"/>
      <c r="C859" s="1047"/>
      <c r="D859" s="1047"/>
      <c r="E859" s="1047"/>
      <c r="R859" s="1048"/>
      <c r="S859" s="1048"/>
      <c r="T859" s="1048"/>
      <c r="U859" s="1048"/>
      <c r="V859" s="1048"/>
      <c r="W859" s="1048"/>
      <c r="X859" s="1048"/>
      <c r="Y859" s="1048"/>
    </row>
    <row r="860" spans="1:25" x14ac:dyDescent="0.2">
      <c r="A860" s="1047"/>
      <c r="B860" s="1047"/>
      <c r="C860" s="1047"/>
      <c r="D860" s="1047"/>
      <c r="E860" s="1047"/>
      <c r="R860" s="1048"/>
      <c r="S860" s="1048"/>
      <c r="T860" s="1048"/>
      <c r="U860" s="1048"/>
      <c r="V860" s="1048"/>
      <c r="W860" s="1048"/>
      <c r="X860" s="1048"/>
      <c r="Y860" s="1048"/>
    </row>
    <row r="861" spans="1:25" x14ac:dyDescent="0.2">
      <c r="A861" s="1047"/>
      <c r="B861" s="1047"/>
      <c r="C861" s="1047"/>
      <c r="D861" s="1047"/>
      <c r="E861" s="1047"/>
      <c r="R861" s="1048"/>
      <c r="S861" s="1048"/>
      <c r="T861" s="1048"/>
      <c r="U861" s="1048"/>
      <c r="V861" s="1048"/>
      <c r="W861" s="1048"/>
      <c r="X861" s="1048"/>
      <c r="Y861" s="1048"/>
    </row>
    <row r="862" spans="1:25" x14ac:dyDescent="0.2">
      <c r="A862" s="1047"/>
      <c r="B862" s="1047"/>
      <c r="C862" s="1047"/>
      <c r="D862" s="1047"/>
      <c r="E862" s="1047"/>
      <c r="R862" s="1048"/>
      <c r="S862" s="1048"/>
      <c r="T862" s="1048"/>
      <c r="U862" s="1048"/>
      <c r="V862" s="1048"/>
      <c r="W862" s="1048"/>
      <c r="X862" s="1048"/>
      <c r="Y862" s="1048"/>
    </row>
    <row r="863" spans="1:25" x14ac:dyDescent="0.2">
      <c r="A863" s="1047"/>
      <c r="B863" s="1047"/>
      <c r="C863" s="1047"/>
      <c r="D863" s="1047"/>
      <c r="E863" s="1047"/>
      <c r="R863" s="1048"/>
      <c r="S863" s="1048"/>
      <c r="T863" s="1048"/>
      <c r="U863" s="1048"/>
      <c r="V863" s="1048"/>
      <c r="W863" s="1048"/>
      <c r="X863" s="1048"/>
      <c r="Y863" s="1048"/>
    </row>
    <row r="864" spans="1:25" x14ac:dyDescent="0.2">
      <c r="A864" s="1047"/>
      <c r="B864" s="1047"/>
      <c r="C864" s="1047"/>
      <c r="D864" s="1047"/>
      <c r="E864" s="1047"/>
      <c r="R864" s="1048"/>
      <c r="S864" s="1048"/>
      <c r="T864" s="1048"/>
      <c r="U864" s="1048"/>
      <c r="V864" s="1048"/>
      <c r="W864" s="1048"/>
      <c r="X864" s="1048"/>
      <c r="Y864" s="1048"/>
    </row>
    <row r="865" spans="1:25" x14ac:dyDescent="0.2">
      <c r="A865" s="1047"/>
      <c r="B865" s="1047"/>
      <c r="C865" s="1047"/>
      <c r="D865" s="1047"/>
      <c r="E865" s="1047"/>
      <c r="R865" s="1048"/>
      <c r="S865" s="1048"/>
      <c r="T865" s="1048"/>
      <c r="U865" s="1048"/>
      <c r="V865" s="1048"/>
      <c r="W865" s="1048"/>
      <c r="X865" s="1048"/>
      <c r="Y865" s="1048"/>
    </row>
    <row r="866" spans="1:25" x14ac:dyDescent="0.2">
      <c r="A866" s="1047"/>
      <c r="B866" s="1047"/>
      <c r="C866" s="1047"/>
      <c r="D866" s="1047"/>
      <c r="E866" s="1047"/>
      <c r="R866" s="1048"/>
      <c r="S866" s="1048"/>
      <c r="T866" s="1048"/>
      <c r="U866" s="1048"/>
      <c r="V866" s="1048"/>
      <c r="W866" s="1048"/>
      <c r="X866" s="1048"/>
      <c r="Y866" s="1048"/>
    </row>
    <row r="867" spans="1:25" x14ac:dyDescent="0.2">
      <c r="A867" s="1047"/>
      <c r="B867" s="1047"/>
      <c r="C867" s="1047"/>
      <c r="D867" s="1047"/>
      <c r="E867" s="1047"/>
      <c r="R867" s="1048"/>
      <c r="S867" s="1048"/>
      <c r="T867" s="1048"/>
      <c r="U867" s="1048"/>
      <c r="V867" s="1048"/>
      <c r="W867" s="1048"/>
      <c r="X867" s="1048"/>
      <c r="Y867" s="1048"/>
    </row>
    <row r="868" spans="1:25" x14ac:dyDescent="0.2">
      <c r="A868" s="1047"/>
      <c r="B868" s="1047"/>
      <c r="C868" s="1047"/>
      <c r="D868" s="1047"/>
      <c r="E868" s="1047"/>
      <c r="R868" s="1048"/>
      <c r="S868" s="1048"/>
      <c r="T868" s="1048"/>
      <c r="U868" s="1048"/>
      <c r="V868" s="1048"/>
      <c r="W868" s="1048"/>
      <c r="X868" s="1048"/>
      <c r="Y868" s="1048"/>
    </row>
    <row r="869" spans="1:25" x14ac:dyDescent="0.2">
      <c r="A869" s="1047"/>
      <c r="B869" s="1047"/>
      <c r="C869" s="1047"/>
      <c r="D869" s="1047"/>
      <c r="E869" s="1047"/>
      <c r="R869" s="1048"/>
      <c r="S869" s="1048"/>
      <c r="T869" s="1048"/>
      <c r="U869" s="1048"/>
      <c r="V869" s="1048"/>
      <c r="W869" s="1048"/>
      <c r="X869" s="1048"/>
      <c r="Y869" s="1048"/>
    </row>
    <row r="870" spans="1:25" x14ac:dyDescent="0.2">
      <c r="A870" s="1047"/>
      <c r="B870" s="1047"/>
      <c r="C870" s="1047"/>
      <c r="D870" s="1047"/>
      <c r="E870" s="1047"/>
      <c r="R870" s="1048"/>
      <c r="S870" s="1048"/>
      <c r="T870" s="1048"/>
      <c r="U870" s="1048"/>
      <c r="V870" s="1048"/>
      <c r="W870" s="1048"/>
      <c r="X870" s="1048"/>
      <c r="Y870" s="1048"/>
    </row>
    <row r="871" spans="1:25" x14ac:dyDescent="0.2">
      <c r="A871" s="1047"/>
      <c r="B871" s="1047"/>
      <c r="C871" s="1047"/>
      <c r="D871" s="1047"/>
      <c r="E871" s="1047"/>
      <c r="R871" s="1048"/>
      <c r="S871" s="1048"/>
      <c r="T871" s="1048"/>
      <c r="U871" s="1048"/>
      <c r="V871" s="1048"/>
      <c r="W871" s="1048"/>
      <c r="X871" s="1048"/>
      <c r="Y871" s="1048"/>
    </row>
    <row r="872" spans="1:25" x14ac:dyDescent="0.2">
      <c r="A872" s="1047"/>
      <c r="B872" s="1047"/>
      <c r="C872" s="1047"/>
      <c r="D872" s="1047"/>
      <c r="E872" s="1047"/>
      <c r="R872" s="1048"/>
      <c r="S872" s="1048"/>
      <c r="T872" s="1048"/>
      <c r="U872" s="1048"/>
      <c r="V872" s="1048"/>
      <c r="W872" s="1048"/>
      <c r="X872" s="1048"/>
      <c r="Y872" s="1048"/>
    </row>
    <row r="873" spans="1:25" x14ac:dyDescent="0.2">
      <c r="A873" s="1047"/>
      <c r="B873" s="1047"/>
      <c r="C873" s="1047"/>
      <c r="D873" s="1047"/>
      <c r="E873" s="1047"/>
      <c r="R873" s="1048"/>
      <c r="S873" s="1048"/>
      <c r="T873" s="1048"/>
      <c r="U873" s="1048"/>
      <c r="V873" s="1048"/>
      <c r="W873" s="1048"/>
      <c r="X873" s="1048"/>
      <c r="Y873" s="1048"/>
    </row>
    <row r="874" spans="1:25" x14ac:dyDescent="0.2">
      <c r="A874" s="1047"/>
      <c r="B874" s="1047"/>
      <c r="C874" s="1047"/>
      <c r="D874" s="1047"/>
      <c r="E874" s="1047"/>
      <c r="R874" s="1048"/>
      <c r="S874" s="1048"/>
      <c r="T874" s="1048"/>
      <c r="U874" s="1048"/>
      <c r="V874" s="1048"/>
      <c r="W874" s="1048"/>
      <c r="X874" s="1048"/>
      <c r="Y874" s="1048"/>
    </row>
    <row r="875" spans="1:25" x14ac:dyDescent="0.2">
      <c r="A875" s="1047"/>
      <c r="B875" s="1047"/>
      <c r="C875" s="1047"/>
      <c r="D875" s="1047"/>
      <c r="E875" s="1047"/>
      <c r="R875" s="1048"/>
      <c r="S875" s="1048"/>
      <c r="T875" s="1048"/>
      <c r="U875" s="1048"/>
      <c r="V875" s="1048"/>
      <c r="W875" s="1048"/>
      <c r="X875" s="1048"/>
      <c r="Y875" s="1048"/>
    </row>
    <row r="876" spans="1:25" x14ac:dyDescent="0.2">
      <c r="A876" s="1047"/>
      <c r="B876" s="1047"/>
      <c r="C876" s="1047"/>
      <c r="D876" s="1047"/>
      <c r="E876" s="1047"/>
      <c r="R876" s="1048"/>
      <c r="S876" s="1048"/>
      <c r="T876" s="1048"/>
      <c r="U876" s="1048"/>
      <c r="V876" s="1048"/>
      <c r="W876" s="1048"/>
      <c r="X876" s="1048"/>
      <c r="Y876" s="1048"/>
    </row>
    <row r="877" spans="1:25" x14ac:dyDescent="0.2">
      <c r="A877" s="1047"/>
      <c r="B877" s="1047"/>
      <c r="C877" s="1047"/>
      <c r="D877" s="1047"/>
      <c r="E877" s="1047"/>
      <c r="R877" s="1048"/>
      <c r="S877" s="1048"/>
      <c r="T877" s="1048"/>
      <c r="U877" s="1048"/>
      <c r="V877" s="1048"/>
      <c r="W877" s="1048"/>
      <c r="X877" s="1048"/>
      <c r="Y877" s="1048"/>
    </row>
    <row r="878" spans="1:25" x14ac:dyDescent="0.2">
      <c r="A878" s="1047"/>
      <c r="B878" s="1047"/>
      <c r="C878" s="1047"/>
      <c r="D878" s="1047"/>
      <c r="E878" s="1047"/>
      <c r="R878" s="1048"/>
      <c r="S878" s="1048"/>
      <c r="T878" s="1048"/>
      <c r="U878" s="1048"/>
      <c r="V878" s="1048"/>
      <c r="W878" s="1048"/>
      <c r="X878" s="1048"/>
      <c r="Y878" s="1048"/>
    </row>
    <row r="879" spans="1:25" x14ac:dyDescent="0.2">
      <c r="A879" s="1047"/>
      <c r="B879" s="1047"/>
      <c r="C879" s="1047"/>
      <c r="D879" s="1047"/>
      <c r="E879" s="1047"/>
      <c r="R879" s="1048"/>
      <c r="S879" s="1048"/>
      <c r="T879" s="1048"/>
      <c r="U879" s="1048"/>
      <c r="V879" s="1048"/>
      <c r="W879" s="1048"/>
      <c r="X879" s="1048"/>
      <c r="Y879" s="1048"/>
    </row>
    <row r="880" spans="1:25" x14ac:dyDescent="0.2">
      <c r="A880" s="1047"/>
      <c r="B880" s="1047"/>
      <c r="C880" s="1047"/>
      <c r="D880" s="1047"/>
      <c r="E880" s="1047"/>
      <c r="R880" s="1048"/>
      <c r="S880" s="1048"/>
      <c r="T880" s="1048"/>
      <c r="U880" s="1048"/>
      <c r="V880" s="1048"/>
      <c r="W880" s="1048"/>
      <c r="X880" s="1048"/>
      <c r="Y880" s="1048"/>
    </row>
    <row r="881" spans="1:25" x14ac:dyDescent="0.2">
      <c r="A881" s="1047"/>
      <c r="B881" s="1047"/>
      <c r="C881" s="1047"/>
      <c r="D881" s="1047"/>
      <c r="E881" s="1047"/>
      <c r="R881" s="1048"/>
      <c r="S881" s="1048"/>
      <c r="T881" s="1048"/>
      <c r="U881" s="1048"/>
      <c r="V881" s="1048"/>
      <c r="W881" s="1048"/>
      <c r="X881" s="1048"/>
      <c r="Y881" s="1048"/>
    </row>
    <row r="882" spans="1:25" x14ac:dyDescent="0.2">
      <c r="A882" s="1047"/>
      <c r="B882" s="1047"/>
      <c r="C882" s="1047"/>
      <c r="D882" s="1047"/>
      <c r="E882" s="1047"/>
      <c r="R882" s="1048"/>
      <c r="S882" s="1048"/>
      <c r="T882" s="1048"/>
      <c r="U882" s="1048"/>
      <c r="V882" s="1048"/>
      <c r="W882" s="1048"/>
      <c r="X882" s="1048"/>
      <c r="Y882" s="1048"/>
    </row>
    <row r="883" spans="1:25" x14ac:dyDescent="0.2">
      <c r="A883" s="1047"/>
      <c r="B883" s="1047"/>
      <c r="C883" s="1047"/>
      <c r="D883" s="1047"/>
      <c r="E883" s="1047"/>
      <c r="R883" s="1048"/>
      <c r="S883" s="1048"/>
      <c r="T883" s="1048"/>
      <c r="U883" s="1048"/>
      <c r="V883" s="1048"/>
      <c r="W883" s="1048"/>
      <c r="X883" s="1048"/>
      <c r="Y883" s="1048"/>
    </row>
    <row r="884" spans="1:25" x14ac:dyDescent="0.2">
      <c r="A884" s="1047"/>
      <c r="B884" s="1047"/>
      <c r="C884" s="1047"/>
      <c r="D884" s="1047"/>
      <c r="E884" s="1047"/>
      <c r="R884" s="1048"/>
      <c r="S884" s="1048"/>
      <c r="T884" s="1048"/>
      <c r="U884" s="1048"/>
      <c r="V884" s="1048"/>
      <c r="W884" s="1048"/>
      <c r="X884" s="1048"/>
      <c r="Y884" s="1048"/>
    </row>
    <row r="885" spans="1:25" x14ac:dyDescent="0.2">
      <c r="A885" s="1047"/>
      <c r="B885" s="1047"/>
      <c r="C885" s="1047"/>
      <c r="D885" s="1047"/>
      <c r="E885" s="1047"/>
      <c r="R885" s="1048"/>
      <c r="S885" s="1048"/>
      <c r="T885" s="1048"/>
      <c r="U885" s="1048"/>
      <c r="V885" s="1048"/>
      <c r="W885" s="1048"/>
      <c r="X885" s="1048"/>
      <c r="Y885" s="1048"/>
    </row>
    <row r="886" spans="1:25" x14ac:dyDescent="0.2">
      <c r="A886" s="1047"/>
      <c r="B886" s="1047"/>
      <c r="C886" s="1047"/>
      <c r="D886" s="1047"/>
      <c r="E886" s="1047"/>
      <c r="R886" s="1048"/>
      <c r="S886" s="1048"/>
      <c r="T886" s="1048"/>
      <c r="U886" s="1048"/>
      <c r="V886" s="1048"/>
      <c r="W886" s="1048"/>
      <c r="X886" s="1048"/>
      <c r="Y886" s="1048"/>
    </row>
    <row r="887" spans="1:25" x14ac:dyDescent="0.2">
      <c r="A887" s="1047"/>
      <c r="B887" s="1047"/>
      <c r="C887" s="1047"/>
      <c r="D887" s="1047"/>
      <c r="E887" s="1047"/>
      <c r="R887" s="1048"/>
      <c r="S887" s="1048"/>
      <c r="T887" s="1048"/>
      <c r="U887" s="1048"/>
      <c r="V887" s="1048"/>
      <c r="W887" s="1048"/>
      <c r="X887" s="1048"/>
      <c r="Y887" s="1048"/>
    </row>
    <row r="888" spans="1:25" x14ac:dyDescent="0.2">
      <c r="A888" s="1047"/>
      <c r="B888" s="1047"/>
      <c r="C888" s="1047"/>
      <c r="D888" s="1047"/>
      <c r="E888" s="1047"/>
      <c r="R888" s="1048"/>
      <c r="S888" s="1048"/>
      <c r="T888" s="1048"/>
      <c r="U888" s="1048"/>
      <c r="V888" s="1048"/>
      <c r="W888" s="1048"/>
      <c r="X888" s="1048"/>
      <c r="Y888" s="1048"/>
    </row>
    <row r="889" spans="1:25" x14ac:dyDescent="0.2">
      <c r="A889" s="1047"/>
      <c r="B889" s="1047"/>
      <c r="C889" s="1047"/>
      <c r="D889" s="1047"/>
      <c r="E889" s="1047"/>
      <c r="R889" s="1048"/>
      <c r="S889" s="1048"/>
      <c r="T889" s="1048"/>
      <c r="U889" s="1048"/>
      <c r="V889" s="1048"/>
      <c r="W889" s="1048"/>
      <c r="X889" s="1048"/>
      <c r="Y889" s="1048"/>
    </row>
    <row r="890" spans="1:25" x14ac:dyDescent="0.2">
      <c r="A890" s="1047"/>
      <c r="B890" s="1047"/>
      <c r="C890" s="1047"/>
      <c r="D890" s="1047"/>
      <c r="E890" s="1047"/>
      <c r="R890" s="1048"/>
      <c r="S890" s="1048"/>
      <c r="T890" s="1048"/>
      <c r="U890" s="1048"/>
      <c r="V890" s="1048"/>
      <c r="W890" s="1048"/>
      <c r="X890" s="1048"/>
      <c r="Y890" s="1048"/>
    </row>
    <row r="891" spans="1:25" x14ac:dyDescent="0.2">
      <c r="A891" s="1047"/>
      <c r="B891" s="1047"/>
      <c r="C891" s="1047"/>
      <c r="D891" s="1047"/>
      <c r="E891" s="1047"/>
      <c r="R891" s="1048"/>
      <c r="S891" s="1048"/>
      <c r="T891" s="1048"/>
      <c r="U891" s="1048"/>
      <c r="V891" s="1048"/>
      <c r="W891" s="1048"/>
      <c r="X891" s="1048"/>
      <c r="Y891" s="1048"/>
    </row>
    <row r="892" spans="1:25" x14ac:dyDescent="0.2">
      <c r="A892" s="1047"/>
      <c r="B892" s="1047"/>
      <c r="C892" s="1047"/>
      <c r="D892" s="1047"/>
      <c r="E892" s="1047"/>
      <c r="R892" s="1048"/>
      <c r="S892" s="1048"/>
      <c r="T892" s="1048"/>
      <c r="U892" s="1048"/>
      <c r="V892" s="1048"/>
      <c r="W892" s="1048"/>
      <c r="X892" s="1048"/>
      <c r="Y892" s="1048"/>
    </row>
    <row r="893" spans="1:25" x14ac:dyDescent="0.2">
      <c r="A893" s="1047"/>
      <c r="B893" s="1047"/>
      <c r="C893" s="1047"/>
      <c r="D893" s="1047"/>
      <c r="E893" s="1047"/>
      <c r="R893" s="1048"/>
      <c r="S893" s="1048"/>
      <c r="T893" s="1048"/>
      <c r="U893" s="1048"/>
      <c r="V893" s="1048"/>
      <c r="W893" s="1048"/>
      <c r="X893" s="1048"/>
      <c r="Y893" s="1048"/>
    </row>
    <row r="894" spans="1:25" x14ac:dyDescent="0.2">
      <c r="A894" s="1047"/>
      <c r="B894" s="1047"/>
      <c r="C894" s="1047"/>
      <c r="D894" s="1047"/>
      <c r="E894" s="1047"/>
      <c r="R894" s="1048"/>
      <c r="S894" s="1048"/>
      <c r="T894" s="1048"/>
      <c r="U894" s="1048"/>
      <c r="V894" s="1048"/>
      <c r="W894" s="1048"/>
      <c r="X894" s="1048"/>
      <c r="Y894" s="1048"/>
    </row>
    <row r="895" spans="1:25" x14ac:dyDescent="0.2">
      <c r="A895" s="1047"/>
      <c r="B895" s="1047"/>
      <c r="C895" s="1047"/>
      <c r="D895" s="1047"/>
      <c r="E895" s="1047"/>
      <c r="R895" s="1048"/>
      <c r="S895" s="1048"/>
      <c r="T895" s="1048"/>
      <c r="U895" s="1048"/>
      <c r="V895" s="1048"/>
      <c r="W895" s="1048"/>
      <c r="X895" s="1048"/>
      <c r="Y895" s="1048"/>
    </row>
    <row r="896" spans="1:25" x14ac:dyDescent="0.2">
      <c r="A896" s="1047"/>
      <c r="B896" s="1047"/>
      <c r="C896" s="1047"/>
      <c r="D896" s="1047"/>
      <c r="E896" s="1047"/>
      <c r="R896" s="1048"/>
      <c r="S896" s="1048"/>
      <c r="T896" s="1048"/>
      <c r="U896" s="1048"/>
      <c r="V896" s="1048"/>
      <c r="W896" s="1048"/>
      <c r="X896" s="1048"/>
      <c r="Y896" s="1048"/>
    </row>
    <row r="897" spans="1:25" x14ac:dyDescent="0.2">
      <c r="A897" s="1047"/>
      <c r="B897" s="1047"/>
      <c r="C897" s="1047"/>
      <c r="D897" s="1047"/>
      <c r="E897" s="1047"/>
      <c r="R897" s="1048"/>
      <c r="S897" s="1048"/>
      <c r="T897" s="1048"/>
      <c r="U897" s="1048"/>
      <c r="V897" s="1048"/>
      <c r="W897" s="1048"/>
      <c r="X897" s="1048"/>
      <c r="Y897" s="1048"/>
    </row>
    <row r="898" spans="1:25" x14ac:dyDescent="0.2">
      <c r="A898" s="1047"/>
      <c r="B898" s="1047"/>
      <c r="C898" s="1047"/>
      <c r="D898" s="1047"/>
      <c r="E898" s="1047"/>
      <c r="R898" s="1048"/>
      <c r="S898" s="1048"/>
      <c r="T898" s="1048"/>
      <c r="U898" s="1048"/>
      <c r="V898" s="1048"/>
      <c r="W898" s="1048"/>
      <c r="X898" s="1048"/>
      <c r="Y898" s="1048"/>
    </row>
    <row r="899" spans="1:25" x14ac:dyDescent="0.2">
      <c r="A899" s="1047"/>
      <c r="B899" s="1047"/>
      <c r="C899" s="1047"/>
      <c r="D899" s="1047"/>
      <c r="E899" s="1047"/>
      <c r="R899" s="1048"/>
      <c r="S899" s="1048"/>
      <c r="T899" s="1048"/>
      <c r="U899" s="1048"/>
      <c r="V899" s="1048"/>
      <c r="W899" s="1048"/>
      <c r="X899" s="1048"/>
      <c r="Y899" s="1048"/>
    </row>
    <row r="900" spans="1:25" x14ac:dyDescent="0.2">
      <c r="A900" s="1047"/>
      <c r="B900" s="1047"/>
      <c r="C900" s="1047"/>
      <c r="D900" s="1047"/>
      <c r="E900" s="1047"/>
      <c r="R900" s="1048"/>
      <c r="S900" s="1048"/>
      <c r="T900" s="1048"/>
      <c r="U900" s="1048"/>
      <c r="V900" s="1048"/>
      <c r="W900" s="1048"/>
      <c r="X900" s="1048"/>
      <c r="Y900" s="1048"/>
    </row>
    <row r="901" spans="1:25" x14ac:dyDescent="0.2">
      <c r="A901" s="1047"/>
      <c r="B901" s="1047"/>
      <c r="C901" s="1047"/>
      <c r="D901" s="1047"/>
      <c r="E901" s="1047"/>
      <c r="R901" s="1048"/>
      <c r="S901" s="1048"/>
      <c r="T901" s="1048"/>
      <c r="U901" s="1048"/>
      <c r="V901" s="1048"/>
      <c r="W901" s="1048"/>
      <c r="X901" s="1048"/>
      <c r="Y901" s="1048"/>
    </row>
    <row r="902" spans="1:25" x14ac:dyDescent="0.2">
      <c r="A902" s="1047"/>
      <c r="B902" s="1047"/>
      <c r="C902" s="1047"/>
      <c r="D902" s="1047"/>
      <c r="E902" s="1047"/>
      <c r="R902" s="1048"/>
      <c r="S902" s="1048"/>
      <c r="T902" s="1048"/>
      <c r="U902" s="1048"/>
      <c r="V902" s="1048"/>
      <c r="W902" s="1048"/>
      <c r="X902" s="1048"/>
      <c r="Y902" s="1048"/>
    </row>
    <row r="903" spans="1:25" x14ac:dyDescent="0.2">
      <c r="A903" s="1047"/>
      <c r="B903" s="1047"/>
      <c r="C903" s="1047"/>
      <c r="D903" s="1047"/>
      <c r="E903" s="1047"/>
      <c r="R903" s="1048"/>
      <c r="S903" s="1048"/>
      <c r="T903" s="1048"/>
      <c r="U903" s="1048"/>
      <c r="V903" s="1048"/>
      <c r="W903" s="1048"/>
      <c r="X903" s="1048"/>
      <c r="Y903" s="1048"/>
    </row>
    <row r="904" spans="1:25" x14ac:dyDescent="0.2">
      <c r="A904" s="1047"/>
      <c r="B904" s="1047"/>
      <c r="C904" s="1047"/>
      <c r="D904" s="1047"/>
      <c r="E904" s="1047"/>
      <c r="R904" s="1048"/>
      <c r="S904" s="1048"/>
      <c r="T904" s="1048"/>
      <c r="U904" s="1048"/>
      <c r="V904" s="1048"/>
      <c r="W904" s="1048"/>
      <c r="X904" s="1048"/>
      <c r="Y904" s="1048"/>
    </row>
    <row r="905" spans="1:25" x14ac:dyDescent="0.2">
      <c r="A905" s="1047"/>
      <c r="B905" s="1047"/>
      <c r="C905" s="1047"/>
      <c r="D905" s="1047"/>
      <c r="E905" s="1047"/>
      <c r="R905" s="1048"/>
      <c r="S905" s="1048"/>
      <c r="T905" s="1048"/>
      <c r="U905" s="1048"/>
      <c r="V905" s="1048"/>
      <c r="W905" s="1048"/>
      <c r="X905" s="1048"/>
      <c r="Y905" s="1048"/>
    </row>
    <row r="906" spans="1:25" x14ac:dyDescent="0.2">
      <c r="A906" s="1047"/>
      <c r="B906" s="1047"/>
      <c r="C906" s="1047"/>
      <c r="D906" s="1047"/>
      <c r="E906" s="1047"/>
      <c r="R906" s="1048"/>
      <c r="S906" s="1048"/>
      <c r="T906" s="1048"/>
      <c r="U906" s="1048"/>
      <c r="V906" s="1048"/>
      <c r="W906" s="1048"/>
      <c r="X906" s="1048"/>
      <c r="Y906" s="1048"/>
    </row>
    <row r="907" spans="1:25" x14ac:dyDescent="0.2">
      <c r="A907" s="1047"/>
      <c r="B907" s="1047"/>
      <c r="C907" s="1047"/>
      <c r="D907" s="1047"/>
      <c r="E907" s="1047"/>
      <c r="R907" s="1048"/>
      <c r="S907" s="1048"/>
      <c r="T907" s="1048"/>
      <c r="U907" s="1048"/>
      <c r="V907" s="1048"/>
      <c r="W907" s="1048"/>
      <c r="X907" s="1048"/>
      <c r="Y907" s="1048"/>
    </row>
    <row r="908" spans="1:25" x14ac:dyDescent="0.2">
      <c r="A908" s="1047"/>
      <c r="B908" s="1047"/>
      <c r="C908" s="1047"/>
      <c r="D908" s="1047"/>
      <c r="E908" s="1047"/>
      <c r="R908" s="1048"/>
      <c r="S908" s="1048"/>
      <c r="T908" s="1048"/>
      <c r="U908" s="1048"/>
      <c r="V908" s="1048"/>
      <c r="W908" s="1048"/>
      <c r="X908" s="1048"/>
      <c r="Y908" s="1048"/>
    </row>
    <row r="909" spans="1:25" x14ac:dyDescent="0.2">
      <c r="A909" s="1047"/>
      <c r="B909" s="1047"/>
      <c r="C909" s="1047"/>
      <c r="D909" s="1047"/>
      <c r="E909" s="1047"/>
      <c r="R909" s="1048"/>
      <c r="S909" s="1048"/>
      <c r="T909" s="1048"/>
      <c r="U909" s="1048"/>
      <c r="V909" s="1048"/>
      <c r="W909" s="1048"/>
      <c r="X909" s="1048"/>
      <c r="Y909" s="1048"/>
    </row>
    <row r="910" spans="1:25" x14ac:dyDescent="0.2">
      <c r="A910" s="1047"/>
      <c r="B910" s="1047"/>
      <c r="C910" s="1047"/>
      <c r="D910" s="1047"/>
      <c r="E910" s="1047"/>
      <c r="R910" s="1048"/>
      <c r="S910" s="1048"/>
      <c r="T910" s="1048"/>
      <c r="U910" s="1048"/>
      <c r="V910" s="1048"/>
      <c r="W910" s="1048"/>
      <c r="X910" s="1048"/>
      <c r="Y910" s="1048"/>
    </row>
    <row r="911" spans="1:25" x14ac:dyDescent="0.2">
      <c r="A911" s="1047"/>
      <c r="B911" s="1047"/>
      <c r="C911" s="1047"/>
      <c r="D911" s="1047"/>
      <c r="E911" s="1047"/>
      <c r="R911" s="1048"/>
      <c r="S911" s="1048"/>
      <c r="T911" s="1048"/>
      <c r="U911" s="1048"/>
      <c r="V911" s="1048"/>
      <c r="W911" s="1048"/>
      <c r="X911" s="1048"/>
      <c r="Y911" s="1048"/>
    </row>
    <row r="912" spans="1:25" x14ac:dyDescent="0.2">
      <c r="A912" s="1047"/>
      <c r="B912" s="1047"/>
      <c r="C912" s="1047"/>
      <c r="D912" s="1047"/>
      <c r="E912" s="1047"/>
      <c r="R912" s="1048"/>
      <c r="S912" s="1048"/>
      <c r="T912" s="1048"/>
      <c r="U912" s="1048"/>
      <c r="V912" s="1048"/>
      <c r="W912" s="1048"/>
      <c r="X912" s="1048"/>
      <c r="Y912" s="1048"/>
    </row>
    <row r="913" spans="1:25" x14ac:dyDescent="0.2">
      <c r="A913" s="1047"/>
      <c r="B913" s="1047"/>
      <c r="C913" s="1047"/>
      <c r="D913" s="1047"/>
      <c r="E913" s="1047"/>
      <c r="R913" s="1048"/>
      <c r="S913" s="1048"/>
      <c r="T913" s="1048"/>
      <c r="U913" s="1048"/>
      <c r="V913" s="1048"/>
      <c r="W913" s="1048"/>
      <c r="X913" s="1048"/>
      <c r="Y913" s="1048"/>
    </row>
    <row r="914" spans="1:25" x14ac:dyDescent="0.2">
      <c r="A914" s="1047"/>
      <c r="B914" s="1047"/>
      <c r="C914" s="1047"/>
      <c r="D914" s="1047"/>
      <c r="E914" s="1047"/>
      <c r="R914" s="1048"/>
      <c r="S914" s="1048"/>
      <c r="T914" s="1048"/>
      <c r="U914" s="1048"/>
      <c r="V914" s="1048"/>
      <c r="W914" s="1048"/>
      <c r="X914" s="1048"/>
      <c r="Y914" s="1048"/>
    </row>
    <row r="915" spans="1:25" x14ac:dyDescent="0.2">
      <c r="A915" s="1047"/>
      <c r="B915" s="1047"/>
      <c r="C915" s="1047"/>
      <c r="D915" s="1047"/>
      <c r="E915" s="1047"/>
      <c r="R915" s="1048"/>
      <c r="S915" s="1048"/>
      <c r="T915" s="1048"/>
      <c r="U915" s="1048"/>
      <c r="V915" s="1048"/>
      <c r="W915" s="1048"/>
      <c r="X915" s="1048"/>
      <c r="Y915" s="1048"/>
    </row>
    <row r="916" spans="1:25" x14ac:dyDescent="0.2">
      <c r="A916" s="1047"/>
      <c r="B916" s="1047"/>
      <c r="C916" s="1047"/>
      <c r="D916" s="1047"/>
      <c r="E916" s="1047"/>
      <c r="R916" s="1048"/>
      <c r="S916" s="1048"/>
      <c r="T916" s="1048"/>
      <c r="U916" s="1048"/>
      <c r="V916" s="1048"/>
      <c r="W916" s="1048"/>
      <c r="X916" s="1048"/>
      <c r="Y916" s="1048"/>
    </row>
    <row r="917" spans="1:25" x14ac:dyDescent="0.2">
      <c r="A917" s="1047"/>
      <c r="B917" s="1047"/>
      <c r="C917" s="1047"/>
      <c r="D917" s="1047"/>
      <c r="E917" s="1047"/>
      <c r="R917" s="1048"/>
      <c r="S917" s="1048"/>
      <c r="T917" s="1048"/>
      <c r="U917" s="1048"/>
      <c r="V917" s="1048"/>
      <c r="W917" s="1048"/>
      <c r="X917" s="1048"/>
      <c r="Y917" s="1048"/>
    </row>
    <row r="918" spans="1:25" x14ac:dyDescent="0.2">
      <c r="A918" s="1047"/>
      <c r="B918" s="1047"/>
      <c r="C918" s="1047"/>
      <c r="D918" s="1047"/>
      <c r="E918" s="1047"/>
      <c r="R918" s="1048"/>
      <c r="S918" s="1048"/>
      <c r="T918" s="1048"/>
      <c r="U918" s="1048"/>
      <c r="V918" s="1048"/>
      <c r="W918" s="1048"/>
      <c r="X918" s="1048"/>
      <c r="Y918" s="1048"/>
    </row>
    <row r="919" spans="1:25" x14ac:dyDescent="0.2">
      <c r="A919" s="1047"/>
      <c r="B919" s="1047"/>
      <c r="C919" s="1047"/>
      <c r="D919" s="1047"/>
      <c r="E919" s="1047"/>
      <c r="R919" s="1048"/>
      <c r="S919" s="1048"/>
      <c r="T919" s="1048"/>
      <c r="U919" s="1048"/>
      <c r="V919" s="1048"/>
      <c r="W919" s="1048"/>
      <c r="X919" s="1048"/>
      <c r="Y919" s="1048"/>
    </row>
    <row r="920" spans="1:25" x14ac:dyDescent="0.2">
      <c r="A920" s="1047"/>
      <c r="B920" s="1047"/>
      <c r="C920" s="1047"/>
      <c r="D920" s="1047"/>
      <c r="E920" s="1047"/>
      <c r="R920" s="1048"/>
      <c r="S920" s="1048"/>
      <c r="T920" s="1048"/>
      <c r="U920" s="1048"/>
      <c r="V920" s="1048"/>
      <c r="W920" s="1048"/>
      <c r="X920" s="1048"/>
      <c r="Y920" s="1048"/>
    </row>
    <row r="921" spans="1:25" x14ac:dyDescent="0.2">
      <c r="A921" s="1047"/>
      <c r="B921" s="1047"/>
      <c r="C921" s="1047"/>
      <c r="D921" s="1047"/>
      <c r="E921" s="1047"/>
      <c r="R921" s="1048"/>
      <c r="S921" s="1048"/>
      <c r="T921" s="1048"/>
      <c r="U921" s="1048"/>
      <c r="V921" s="1048"/>
      <c r="W921" s="1048"/>
      <c r="X921" s="1048"/>
      <c r="Y921" s="1048"/>
    </row>
    <row r="922" spans="1:25" x14ac:dyDescent="0.2">
      <c r="A922" s="1047"/>
      <c r="B922" s="1047"/>
      <c r="C922" s="1047"/>
      <c r="D922" s="1047"/>
      <c r="E922" s="1047"/>
      <c r="R922" s="1048"/>
      <c r="S922" s="1048"/>
      <c r="T922" s="1048"/>
      <c r="U922" s="1048"/>
      <c r="V922" s="1048"/>
      <c r="W922" s="1048"/>
      <c r="X922" s="1048"/>
      <c r="Y922" s="1048"/>
    </row>
    <row r="923" spans="1:25" x14ac:dyDescent="0.2">
      <c r="A923" s="1047"/>
      <c r="B923" s="1047"/>
      <c r="C923" s="1047"/>
      <c r="D923" s="1047"/>
      <c r="E923" s="1047"/>
      <c r="R923" s="1048"/>
      <c r="S923" s="1048"/>
      <c r="T923" s="1048"/>
      <c r="U923" s="1048"/>
      <c r="V923" s="1048"/>
      <c r="W923" s="1048"/>
      <c r="X923" s="1048"/>
      <c r="Y923" s="1048"/>
    </row>
    <row r="924" spans="1:25" x14ac:dyDescent="0.2">
      <c r="A924" s="1047"/>
      <c r="B924" s="1047"/>
      <c r="C924" s="1047"/>
      <c r="D924" s="1047"/>
      <c r="E924" s="1047"/>
      <c r="R924" s="1048"/>
      <c r="S924" s="1048"/>
      <c r="T924" s="1048"/>
      <c r="U924" s="1048"/>
      <c r="V924" s="1048"/>
      <c r="W924" s="1048"/>
      <c r="X924" s="1048"/>
      <c r="Y924" s="1048"/>
    </row>
    <row r="925" spans="1:25" x14ac:dyDescent="0.2">
      <c r="A925" s="1047"/>
      <c r="B925" s="1047"/>
      <c r="C925" s="1047"/>
      <c r="D925" s="1047"/>
      <c r="E925" s="1047"/>
      <c r="R925" s="1048"/>
      <c r="S925" s="1048"/>
      <c r="T925" s="1048"/>
      <c r="U925" s="1048"/>
      <c r="V925" s="1048"/>
      <c r="W925" s="1048"/>
      <c r="X925" s="1048"/>
      <c r="Y925" s="1048"/>
    </row>
    <row r="926" spans="1:25" x14ac:dyDescent="0.2">
      <c r="A926" s="1047"/>
      <c r="B926" s="1047"/>
      <c r="C926" s="1047"/>
      <c r="D926" s="1047"/>
      <c r="E926" s="1047"/>
      <c r="R926" s="1048"/>
      <c r="S926" s="1048"/>
      <c r="T926" s="1048"/>
      <c r="U926" s="1048"/>
      <c r="V926" s="1048"/>
      <c r="W926" s="1048"/>
      <c r="X926" s="1048"/>
      <c r="Y926" s="1048"/>
    </row>
    <row r="927" spans="1:25" x14ac:dyDescent="0.2">
      <c r="A927" s="1047"/>
      <c r="B927" s="1047"/>
      <c r="C927" s="1047"/>
      <c r="D927" s="1047"/>
      <c r="E927" s="1047"/>
      <c r="R927" s="1048"/>
      <c r="S927" s="1048"/>
      <c r="T927" s="1048"/>
      <c r="U927" s="1048"/>
      <c r="V927" s="1048"/>
      <c r="W927" s="1048"/>
      <c r="X927" s="1048"/>
      <c r="Y927" s="1048"/>
    </row>
    <row r="928" spans="1:25" x14ac:dyDescent="0.2">
      <c r="A928" s="1047"/>
      <c r="B928" s="1047"/>
      <c r="C928" s="1047"/>
      <c r="D928" s="1047"/>
      <c r="E928" s="1047"/>
      <c r="R928" s="1048"/>
      <c r="S928" s="1048"/>
      <c r="T928" s="1048"/>
      <c r="U928" s="1048"/>
      <c r="V928" s="1048"/>
      <c r="W928" s="1048"/>
      <c r="X928" s="1048"/>
      <c r="Y928" s="1048"/>
    </row>
    <row r="929" spans="1:25" x14ac:dyDescent="0.2">
      <c r="A929" s="1047"/>
      <c r="B929" s="1047"/>
      <c r="C929" s="1047"/>
      <c r="D929" s="1047"/>
      <c r="E929" s="1047"/>
      <c r="R929" s="1048"/>
      <c r="S929" s="1048"/>
      <c r="T929" s="1048"/>
      <c r="U929" s="1048"/>
      <c r="V929" s="1048"/>
      <c r="W929" s="1048"/>
      <c r="X929" s="1048"/>
      <c r="Y929" s="1048"/>
    </row>
    <row r="930" spans="1:25" x14ac:dyDescent="0.2">
      <c r="A930" s="1047"/>
      <c r="B930" s="1047"/>
      <c r="C930" s="1047"/>
      <c r="D930" s="1047"/>
      <c r="E930" s="1047"/>
      <c r="R930" s="1048"/>
      <c r="S930" s="1048"/>
      <c r="T930" s="1048"/>
      <c r="U930" s="1048"/>
      <c r="V930" s="1048"/>
      <c r="W930" s="1048"/>
      <c r="X930" s="1048"/>
      <c r="Y930" s="1048"/>
    </row>
    <row r="931" spans="1:25" x14ac:dyDescent="0.2">
      <c r="A931" s="1047"/>
      <c r="B931" s="1047"/>
      <c r="C931" s="1047"/>
      <c r="D931" s="1047"/>
      <c r="E931" s="1047"/>
      <c r="R931" s="1048"/>
      <c r="S931" s="1048"/>
      <c r="T931" s="1048"/>
      <c r="U931" s="1048"/>
      <c r="V931" s="1048"/>
      <c r="W931" s="1048"/>
      <c r="X931" s="1048"/>
      <c r="Y931" s="1048"/>
    </row>
    <row r="932" spans="1:25" x14ac:dyDescent="0.2">
      <c r="A932" s="1047"/>
      <c r="B932" s="1047"/>
      <c r="C932" s="1047"/>
      <c r="D932" s="1047"/>
      <c r="E932" s="1047"/>
      <c r="R932" s="1048"/>
      <c r="S932" s="1048"/>
      <c r="T932" s="1048"/>
      <c r="U932" s="1048"/>
      <c r="V932" s="1048"/>
      <c r="W932" s="1048"/>
      <c r="X932" s="1048"/>
      <c r="Y932" s="1048"/>
    </row>
    <row r="933" spans="1:25" x14ac:dyDescent="0.2">
      <c r="A933" s="1047"/>
      <c r="B933" s="1047"/>
      <c r="C933" s="1047"/>
      <c r="D933" s="1047"/>
      <c r="E933" s="1047"/>
      <c r="R933" s="1048"/>
      <c r="S933" s="1048"/>
      <c r="T933" s="1048"/>
      <c r="U933" s="1048"/>
      <c r="V933" s="1048"/>
      <c r="W933" s="1048"/>
      <c r="X933" s="1048"/>
      <c r="Y933" s="1048"/>
    </row>
    <row r="934" spans="1:25" x14ac:dyDescent="0.2">
      <c r="A934" s="1047"/>
      <c r="B934" s="1047"/>
      <c r="C934" s="1047"/>
      <c r="D934" s="1047"/>
      <c r="E934" s="1047"/>
      <c r="R934" s="1048"/>
      <c r="S934" s="1048"/>
      <c r="T934" s="1048"/>
      <c r="U934" s="1048"/>
      <c r="V934" s="1048"/>
      <c r="W934" s="1048"/>
      <c r="X934" s="1048"/>
      <c r="Y934" s="1048"/>
    </row>
    <row r="935" spans="1:25" x14ac:dyDescent="0.2">
      <c r="A935" s="1047"/>
      <c r="B935" s="1047"/>
      <c r="C935" s="1047"/>
      <c r="D935" s="1047"/>
      <c r="E935" s="1047"/>
      <c r="R935" s="1048"/>
      <c r="S935" s="1048"/>
      <c r="T935" s="1048"/>
      <c r="U935" s="1048"/>
      <c r="V935" s="1048"/>
      <c r="W935" s="1048"/>
      <c r="X935" s="1048"/>
      <c r="Y935" s="1048"/>
    </row>
    <row r="936" spans="1:25" x14ac:dyDescent="0.2">
      <c r="A936" s="1047"/>
      <c r="B936" s="1047"/>
      <c r="C936" s="1047"/>
      <c r="D936" s="1047"/>
      <c r="E936" s="1047"/>
      <c r="R936" s="1048"/>
      <c r="S936" s="1048"/>
      <c r="T936" s="1048"/>
      <c r="U936" s="1048"/>
      <c r="V936" s="1048"/>
      <c r="W936" s="1048"/>
      <c r="X936" s="1048"/>
      <c r="Y936" s="1048"/>
    </row>
    <row r="937" spans="1:25" x14ac:dyDescent="0.2">
      <c r="A937" s="1047"/>
      <c r="B937" s="1047"/>
      <c r="C937" s="1047"/>
      <c r="D937" s="1047"/>
      <c r="E937" s="1047"/>
      <c r="R937" s="1048"/>
      <c r="S937" s="1048"/>
      <c r="T937" s="1048"/>
      <c r="U937" s="1048"/>
      <c r="V937" s="1048"/>
      <c r="W937" s="1048"/>
      <c r="X937" s="1048"/>
      <c r="Y937" s="1048"/>
    </row>
    <row r="938" spans="1:25" x14ac:dyDescent="0.2">
      <c r="A938" s="1047"/>
      <c r="B938" s="1047"/>
      <c r="C938" s="1047"/>
      <c r="D938" s="1047"/>
      <c r="E938" s="1047"/>
      <c r="R938" s="1048"/>
      <c r="S938" s="1048"/>
      <c r="T938" s="1048"/>
      <c r="U938" s="1048"/>
      <c r="V938" s="1048"/>
      <c r="W938" s="1048"/>
      <c r="X938" s="1048"/>
      <c r="Y938" s="1048"/>
    </row>
    <row r="939" spans="1:25" x14ac:dyDescent="0.2">
      <c r="A939" s="1047"/>
      <c r="B939" s="1047"/>
      <c r="C939" s="1047"/>
      <c r="D939" s="1047"/>
      <c r="E939" s="1047"/>
      <c r="R939" s="1048"/>
      <c r="S939" s="1048"/>
      <c r="T939" s="1048"/>
      <c r="U939" s="1048"/>
      <c r="V939" s="1048"/>
      <c r="W939" s="1048"/>
      <c r="X939" s="1048"/>
      <c r="Y939" s="1048"/>
    </row>
    <row r="940" spans="1:25" x14ac:dyDescent="0.2">
      <c r="A940" s="1047"/>
      <c r="B940" s="1047"/>
      <c r="C940" s="1047"/>
      <c r="D940" s="1047"/>
      <c r="E940" s="1047"/>
      <c r="R940" s="1048"/>
      <c r="S940" s="1048"/>
      <c r="T940" s="1048"/>
      <c r="U940" s="1048"/>
      <c r="V940" s="1048"/>
      <c r="W940" s="1048"/>
      <c r="X940" s="1048"/>
      <c r="Y940" s="1048"/>
    </row>
    <row r="941" spans="1:25" x14ac:dyDescent="0.2">
      <c r="A941" s="1047"/>
      <c r="B941" s="1047"/>
      <c r="C941" s="1047"/>
      <c r="D941" s="1047"/>
      <c r="E941" s="1047"/>
      <c r="R941" s="1048"/>
      <c r="S941" s="1048"/>
      <c r="T941" s="1048"/>
      <c r="U941" s="1048"/>
      <c r="V941" s="1048"/>
      <c r="W941" s="1048"/>
      <c r="X941" s="1048"/>
      <c r="Y941" s="1048"/>
    </row>
    <row r="942" spans="1:25" x14ac:dyDescent="0.2">
      <c r="A942" s="1047"/>
      <c r="B942" s="1047"/>
      <c r="C942" s="1047"/>
      <c r="D942" s="1047"/>
      <c r="E942" s="1047"/>
      <c r="R942" s="1048"/>
      <c r="S942" s="1048"/>
      <c r="T942" s="1048"/>
      <c r="U942" s="1048"/>
      <c r="V942" s="1048"/>
      <c r="W942" s="1048"/>
      <c r="X942" s="1048"/>
      <c r="Y942" s="1048"/>
    </row>
    <row r="943" spans="1:25" x14ac:dyDescent="0.2">
      <c r="A943" s="1047"/>
      <c r="B943" s="1047"/>
      <c r="C943" s="1047"/>
      <c r="D943" s="1047"/>
      <c r="E943" s="1047"/>
      <c r="R943" s="1048"/>
      <c r="S943" s="1048"/>
      <c r="T943" s="1048"/>
      <c r="U943" s="1048"/>
      <c r="V943" s="1048"/>
      <c r="W943" s="1048"/>
      <c r="X943" s="1048"/>
      <c r="Y943" s="1048"/>
    </row>
    <row r="944" spans="1:25" x14ac:dyDescent="0.2">
      <c r="A944" s="1047"/>
      <c r="B944" s="1047"/>
      <c r="C944" s="1047"/>
      <c r="D944" s="1047"/>
      <c r="E944" s="1047"/>
      <c r="R944" s="1048"/>
      <c r="S944" s="1048"/>
      <c r="T944" s="1048"/>
      <c r="U944" s="1048"/>
      <c r="V944" s="1048"/>
      <c r="W944" s="1048"/>
      <c r="X944" s="1048"/>
      <c r="Y944" s="1048"/>
    </row>
    <row r="945" spans="1:25" x14ac:dyDescent="0.2">
      <c r="A945" s="1047"/>
      <c r="B945" s="1047"/>
      <c r="C945" s="1047"/>
      <c r="D945" s="1047"/>
      <c r="E945" s="1047"/>
      <c r="R945" s="1048"/>
      <c r="S945" s="1048"/>
      <c r="T945" s="1048"/>
      <c r="U945" s="1048"/>
      <c r="V945" s="1048"/>
      <c r="W945" s="1048"/>
      <c r="X945" s="1048"/>
      <c r="Y945" s="1048"/>
    </row>
    <row r="946" spans="1:25" x14ac:dyDescent="0.2">
      <c r="A946" s="1047"/>
      <c r="B946" s="1047"/>
      <c r="C946" s="1047"/>
      <c r="D946" s="1047"/>
      <c r="E946" s="1047"/>
      <c r="R946" s="1048"/>
      <c r="S946" s="1048"/>
      <c r="T946" s="1048"/>
      <c r="U946" s="1048"/>
      <c r="V946" s="1048"/>
      <c r="W946" s="1048"/>
      <c r="X946" s="1048"/>
      <c r="Y946" s="1048"/>
    </row>
    <row r="947" spans="1:25" x14ac:dyDescent="0.2">
      <c r="A947" s="1047"/>
      <c r="B947" s="1047"/>
      <c r="C947" s="1047"/>
      <c r="D947" s="1047"/>
      <c r="E947" s="1047"/>
      <c r="R947" s="1048"/>
      <c r="S947" s="1048"/>
      <c r="T947" s="1048"/>
      <c r="U947" s="1048"/>
      <c r="V947" s="1048"/>
      <c r="W947" s="1048"/>
      <c r="X947" s="1048"/>
      <c r="Y947" s="1048"/>
    </row>
    <row r="948" spans="1:25" x14ac:dyDescent="0.2">
      <c r="A948" s="1047"/>
      <c r="B948" s="1047"/>
      <c r="C948" s="1047"/>
      <c r="D948" s="1047"/>
      <c r="E948" s="1047"/>
      <c r="R948" s="1048"/>
      <c r="S948" s="1048"/>
      <c r="T948" s="1048"/>
      <c r="U948" s="1048"/>
      <c r="V948" s="1048"/>
      <c r="W948" s="1048"/>
      <c r="X948" s="1048"/>
      <c r="Y948" s="1048"/>
    </row>
    <row r="949" spans="1:25" x14ac:dyDescent="0.2">
      <c r="A949" s="1047"/>
      <c r="B949" s="1047"/>
      <c r="C949" s="1047"/>
      <c r="D949" s="1047"/>
      <c r="E949" s="1047"/>
      <c r="R949" s="1048"/>
      <c r="S949" s="1048"/>
      <c r="T949" s="1048"/>
      <c r="U949" s="1048"/>
      <c r="V949" s="1048"/>
      <c r="W949" s="1048"/>
      <c r="X949" s="1048"/>
      <c r="Y949" s="1048"/>
    </row>
    <row r="950" spans="1:25" x14ac:dyDescent="0.2">
      <c r="A950" s="1047"/>
      <c r="B950" s="1047"/>
      <c r="C950" s="1047"/>
      <c r="D950" s="1047"/>
      <c r="E950" s="1047"/>
      <c r="R950" s="1048"/>
      <c r="S950" s="1048"/>
      <c r="T950" s="1048"/>
      <c r="U950" s="1048"/>
      <c r="V950" s="1048"/>
      <c r="W950" s="1048"/>
      <c r="X950" s="1048"/>
      <c r="Y950" s="1048"/>
    </row>
    <row r="951" spans="1:25" x14ac:dyDescent="0.2">
      <c r="A951" s="1047"/>
      <c r="B951" s="1047"/>
      <c r="C951" s="1047"/>
      <c r="D951" s="1047"/>
      <c r="E951" s="1047"/>
      <c r="R951" s="1048"/>
      <c r="S951" s="1048"/>
      <c r="T951" s="1048"/>
      <c r="U951" s="1048"/>
      <c r="V951" s="1048"/>
      <c r="W951" s="1048"/>
      <c r="X951" s="1048"/>
      <c r="Y951" s="1048"/>
    </row>
    <row r="952" spans="1:25" x14ac:dyDescent="0.2">
      <c r="A952" s="1047"/>
      <c r="B952" s="1047"/>
      <c r="C952" s="1047"/>
      <c r="D952" s="1047"/>
      <c r="E952" s="1047"/>
      <c r="R952" s="1048"/>
      <c r="S952" s="1048"/>
      <c r="T952" s="1048"/>
      <c r="U952" s="1048"/>
      <c r="V952" s="1048"/>
      <c r="W952" s="1048"/>
      <c r="X952" s="1048"/>
      <c r="Y952" s="1048"/>
    </row>
    <row r="953" spans="1:25" x14ac:dyDescent="0.2">
      <c r="A953" s="1047"/>
      <c r="B953" s="1047"/>
      <c r="C953" s="1047"/>
      <c r="D953" s="1047"/>
      <c r="E953" s="1047"/>
      <c r="R953" s="1048"/>
      <c r="S953" s="1048"/>
      <c r="T953" s="1048"/>
      <c r="U953" s="1048"/>
      <c r="V953" s="1048"/>
      <c r="W953" s="1048"/>
      <c r="X953" s="1048"/>
      <c r="Y953" s="1048"/>
    </row>
    <row r="954" spans="1:25" x14ac:dyDescent="0.2">
      <c r="A954" s="1047"/>
      <c r="B954" s="1047"/>
      <c r="C954" s="1047"/>
      <c r="D954" s="1047"/>
      <c r="E954" s="1047"/>
      <c r="R954" s="1048"/>
      <c r="S954" s="1048"/>
      <c r="T954" s="1048"/>
      <c r="U954" s="1048"/>
      <c r="V954" s="1048"/>
      <c r="W954" s="1048"/>
      <c r="X954" s="1048"/>
      <c r="Y954" s="1048"/>
    </row>
    <row r="955" spans="1:25" x14ac:dyDescent="0.2">
      <c r="A955" s="1047"/>
      <c r="B955" s="1047"/>
      <c r="C955" s="1047"/>
      <c r="D955" s="1047"/>
      <c r="E955" s="1047"/>
      <c r="R955" s="1048"/>
      <c r="S955" s="1048"/>
      <c r="T955" s="1048"/>
      <c r="U955" s="1048"/>
      <c r="V955" s="1048"/>
      <c r="W955" s="1048"/>
      <c r="X955" s="1048"/>
      <c r="Y955" s="1048"/>
    </row>
    <row r="956" spans="1:25" x14ac:dyDescent="0.2">
      <c r="A956" s="1047"/>
      <c r="B956" s="1047"/>
      <c r="C956" s="1047"/>
      <c r="D956" s="1047"/>
      <c r="E956" s="1047"/>
      <c r="R956" s="1048"/>
      <c r="S956" s="1048"/>
      <c r="T956" s="1048"/>
      <c r="U956" s="1048"/>
      <c r="V956" s="1048"/>
      <c r="W956" s="1048"/>
      <c r="X956" s="1048"/>
      <c r="Y956" s="1048"/>
    </row>
    <row r="957" spans="1:25" x14ac:dyDescent="0.2">
      <c r="A957" s="1047"/>
      <c r="B957" s="1047"/>
      <c r="C957" s="1047"/>
      <c r="D957" s="1047"/>
      <c r="E957" s="1047"/>
      <c r="R957" s="1048"/>
      <c r="S957" s="1048"/>
      <c r="T957" s="1048"/>
      <c r="U957" s="1048"/>
      <c r="V957" s="1048"/>
      <c r="W957" s="1048"/>
      <c r="X957" s="1048"/>
      <c r="Y957" s="1048"/>
    </row>
    <row r="958" spans="1:25" x14ac:dyDescent="0.2">
      <c r="A958" s="1047"/>
      <c r="B958" s="1047"/>
      <c r="C958" s="1047"/>
      <c r="D958" s="1047"/>
      <c r="E958" s="1047"/>
      <c r="R958" s="1048"/>
      <c r="S958" s="1048"/>
      <c r="T958" s="1048"/>
      <c r="U958" s="1048"/>
      <c r="V958" s="1048"/>
      <c r="W958" s="1048"/>
      <c r="X958" s="1048"/>
      <c r="Y958" s="1048"/>
    </row>
    <row r="959" spans="1:25" x14ac:dyDescent="0.2">
      <c r="A959" s="1047"/>
      <c r="B959" s="1047"/>
      <c r="C959" s="1047"/>
      <c r="D959" s="1047"/>
      <c r="E959" s="1047"/>
      <c r="R959" s="1048"/>
      <c r="S959" s="1048"/>
      <c r="T959" s="1048"/>
      <c r="U959" s="1048"/>
      <c r="V959" s="1048"/>
      <c r="W959" s="1048"/>
      <c r="X959" s="1048"/>
      <c r="Y959" s="1048"/>
    </row>
    <row r="960" spans="1:25" x14ac:dyDescent="0.2">
      <c r="A960" s="1047"/>
      <c r="B960" s="1047"/>
      <c r="C960" s="1047"/>
      <c r="D960" s="1047"/>
      <c r="E960" s="1047"/>
      <c r="R960" s="1048"/>
      <c r="S960" s="1048"/>
      <c r="T960" s="1048"/>
      <c r="U960" s="1048"/>
      <c r="V960" s="1048"/>
      <c r="W960" s="1048"/>
      <c r="X960" s="1048"/>
      <c r="Y960" s="1048"/>
    </row>
    <row r="961" spans="1:25" x14ac:dyDescent="0.2">
      <c r="A961" s="1047"/>
      <c r="B961" s="1047"/>
      <c r="C961" s="1047"/>
      <c r="D961" s="1047"/>
      <c r="E961" s="1047"/>
      <c r="R961" s="1048"/>
      <c r="S961" s="1048"/>
      <c r="T961" s="1048"/>
      <c r="U961" s="1048"/>
      <c r="V961" s="1048"/>
      <c r="W961" s="1048"/>
      <c r="X961" s="1048"/>
      <c r="Y961" s="1048"/>
    </row>
    <row r="962" spans="1:25" x14ac:dyDescent="0.2">
      <c r="A962" s="1047"/>
      <c r="B962" s="1047"/>
      <c r="C962" s="1047"/>
      <c r="D962" s="1047"/>
      <c r="E962" s="1047"/>
      <c r="R962" s="1048"/>
      <c r="S962" s="1048"/>
      <c r="T962" s="1048"/>
      <c r="U962" s="1048"/>
      <c r="V962" s="1048"/>
      <c r="W962" s="1048"/>
      <c r="X962" s="1048"/>
      <c r="Y962" s="1048"/>
    </row>
    <row r="963" spans="1:25" x14ac:dyDescent="0.2">
      <c r="A963" s="1047"/>
      <c r="B963" s="1047"/>
      <c r="C963" s="1047"/>
      <c r="D963" s="1047"/>
      <c r="E963" s="1047"/>
      <c r="R963" s="1048"/>
      <c r="S963" s="1048"/>
      <c r="T963" s="1048"/>
      <c r="U963" s="1048"/>
      <c r="V963" s="1048"/>
      <c r="W963" s="1048"/>
      <c r="X963" s="1048"/>
      <c r="Y963" s="1048"/>
    </row>
    <row r="964" spans="1:25" x14ac:dyDescent="0.2">
      <c r="A964" s="1047"/>
      <c r="B964" s="1047"/>
      <c r="C964" s="1047"/>
      <c r="D964" s="1047"/>
      <c r="E964" s="1047"/>
      <c r="R964" s="1048"/>
      <c r="S964" s="1048"/>
      <c r="T964" s="1048"/>
      <c r="U964" s="1048"/>
      <c r="V964" s="1048"/>
      <c r="W964" s="1048"/>
      <c r="X964" s="1048"/>
      <c r="Y964" s="1048"/>
    </row>
    <row r="965" spans="1:25" x14ac:dyDescent="0.2">
      <c r="A965" s="1047"/>
      <c r="B965" s="1047"/>
      <c r="C965" s="1047"/>
      <c r="D965" s="1047"/>
      <c r="E965" s="1047"/>
      <c r="R965" s="1048"/>
      <c r="S965" s="1048"/>
      <c r="T965" s="1048"/>
      <c r="U965" s="1048"/>
      <c r="V965" s="1048"/>
      <c r="W965" s="1048"/>
      <c r="X965" s="1048"/>
      <c r="Y965" s="1048"/>
    </row>
    <row r="966" spans="1:25" x14ac:dyDescent="0.2">
      <c r="A966" s="1047"/>
      <c r="B966" s="1047"/>
      <c r="C966" s="1047"/>
      <c r="D966" s="1047"/>
      <c r="E966" s="1047"/>
      <c r="R966" s="1048"/>
      <c r="S966" s="1048"/>
      <c r="T966" s="1048"/>
      <c r="U966" s="1048"/>
      <c r="V966" s="1048"/>
      <c r="W966" s="1048"/>
      <c r="X966" s="1048"/>
      <c r="Y966" s="1048"/>
    </row>
    <row r="967" spans="1:25" x14ac:dyDescent="0.2">
      <c r="A967" s="1047"/>
      <c r="B967" s="1047"/>
      <c r="C967" s="1047"/>
      <c r="D967" s="1047"/>
      <c r="E967" s="1047"/>
      <c r="R967" s="1048"/>
      <c r="S967" s="1048"/>
      <c r="T967" s="1048"/>
      <c r="U967" s="1048"/>
      <c r="V967" s="1048"/>
      <c r="W967" s="1048"/>
      <c r="X967" s="1048"/>
      <c r="Y967" s="1048"/>
    </row>
    <row r="968" spans="1:25" x14ac:dyDescent="0.2">
      <c r="A968" s="1047"/>
      <c r="B968" s="1047"/>
      <c r="C968" s="1047"/>
      <c r="D968" s="1047"/>
      <c r="E968" s="1047"/>
      <c r="R968" s="1048"/>
      <c r="S968" s="1048"/>
      <c r="T968" s="1048"/>
      <c r="U968" s="1048"/>
      <c r="V968" s="1048"/>
      <c r="W968" s="1048"/>
      <c r="X968" s="1048"/>
      <c r="Y968" s="1048"/>
    </row>
    <row r="969" spans="1:25" x14ac:dyDescent="0.2">
      <c r="A969" s="1047"/>
      <c r="B969" s="1047"/>
      <c r="C969" s="1047"/>
      <c r="D969" s="1047"/>
      <c r="E969" s="1047"/>
      <c r="R969" s="1048"/>
      <c r="S969" s="1048"/>
      <c r="T969" s="1048"/>
      <c r="U969" s="1048"/>
      <c r="V969" s="1048"/>
      <c r="W969" s="1048"/>
      <c r="X969" s="1048"/>
      <c r="Y969" s="1048"/>
    </row>
    <row r="970" spans="1:25" x14ac:dyDescent="0.2">
      <c r="A970" s="1047"/>
      <c r="B970" s="1047"/>
      <c r="C970" s="1047"/>
      <c r="D970" s="1047"/>
      <c r="E970" s="1047"/>
      <c r="R970" s="1048"/>
      <c r="S970" s="1048"/>
      <c r="T970" s="1048"/>
      <c r="U970" s="1048"/>
      <c r="V970" s="1048"/>
      <c r="W970" s="1048"/>
      <c r="X970" s="1048"/>
      <c r="Y970" s="1048"/>
    </row>
    <row r="971" spans="1:25" x14ac:dyDescent="0.2">
      <c r="A971" s="1047"/>
      <c r="B971" s="1047"/>
      <c r="C971" s="1047"/>
      <c r="D971" s="1047"/>
      <c r="E971" s="1047"/>
      <c r="R971" s="1048"/>
      <c r="S971" s="1048"/>
      <c r="T971" s="1048"/>
      <c r="U971" s="1048"/>
      <c r="V971" s="1048"/>
      <c r="W971" s="1048"/>
      <c r="X971" s="1048"/>
      <c r="Y971" s="1048"/>
    </row>
    <row r="972" spans="1:25" x14ac:dyDescent="0.2">
      <c r="A972" s="1047"/>
      <c r="B972" s="1047"/>
      <c r="C972" s="1047"/>
      <c r="D972" s="1047"/>
      <c r="E972" s="1047"/>
      <c r="R972" s="1048"/>
      <c r="S972" s="1048"/>
      <c r="T972" s="1048"/>
      <c r="U972" s="1048"/>
      <c r="V972" s="1048"/>
      <c r="W972" s="1048"/>
      <c r="X972" s="1048"/>
      <c r="Y972" s="1048"/>
    </row>
    <row r="973" spans="1:25" x14ac:dyDescent="0.2">
      <c r="A973" s="1047"/>
      <c r="B973" s="1047"/>
      <c r="C973" s="1047"/>
      <c r="D973" s="1047"/>
      <c r="E973" s="1047"/>
      <c r="R973" s="1048"/>
      <c r="S973" s="1048"/>
      <c r="T973" s="1048"/>
      <c r="U973" s="1048"/>
      <c r="V973" s="1048"/>
      <c r="W973" s="1048"/>
      <c r="X973" s="1048"/>
      <c r="Y973" s="1048"/>
    </row>
    <row r="974" spans="1:25" x14ac:dyDescent="0.2">
      <c r="A974" s="1047"/>
      <c r="B974" s="1047"/>
      <c r="C974" s="1047"/>
      <c r="D974" s="1047"/>
      <c r="E974" s="1047"/>
      <c r="R974" s="1048"/>
      <c r="S974" s="1048"/>
      <c r="T974" s="1048"/>
      <c r="U974" s="1048"/>
      <c r="V974" s="1048"/>
      <c r="W974" s="1048"/>
      <c r="X974" s="1048"/>
      <c r="Y974" s="1048"/>
    </row>
    <row r="975" spans="1:25" x14ac:dyDescent="0.2">
      <c r="A975" s="1047"/>
      <c r="B975" s="1047"/>
      <c r="C975" s="1047"/>
      <c r="D975" s="1047"/>
      <c r="E975" s="1047"/>
      <c r="R975" s="1048"/>
      <c r="S975" s="1048"/>
      <c r="T975" s="1048"/>
      <c r="U975" s="1048"/>
      <c r="V975" s="1048"/>
      <c r="W975" s="1048"/>
      <c r="X975" s="1048"/>
      <c r="Y975" s="1048"/>
    </row>
    <row r="976" spans="1:25" x14ac:dyDescent="0.2">
      <c r="A976" s="1047"/>
      <c r="B976" s="1047"/>
      <c r="C976" s="1047"/>
      <c r="D976" s="1047"/>
      <c r="E976" s="1047"/>
      <c r="R976" s="1048"/>
      <c r="S976" s="1048"/>
      <c r="T976" s="1048"/>
      <c r="U976" s="1048"/>
      <c r="V976" s="1048"/>
      <c r="W976" s="1048"/>
      <c r="X976" s="1048"/>
      <c r="Y976" s="1048"/>
    </row>
    <row r="977" spans="1:25" x14ac:dyDescent="0.2">
      <c r="A977" s="1047"/>
      <c r="B977" s="1047"/>
      <c r="C977" s="1047"/>
      <c r="D977" s="1047"/>
      <c r="E977" s="1047"/>
      <c r="R977" s="1048"/>
      <c r="S977" s="1048"/>
      <c r="T977" s="1048"/>
      <c r="U977" s="1048"/>
      <c r="V977" s="1048"/>
      <c r="W977" s="1048"/>
      <c r="X977" s="1048"/>
      <c r="Y977" s="1048"/>
    </row>
    <row r="978" spans="1:25" x14ac:dyDescent="0.2">
      <c r="A978" s="1047"/>
      <c r="B978" s="1047"/>
      <c r="C978" s="1047"/>
      <c r="D978" s="1047"/>
      <c r="E978" s="1047"/>
      <c r="R978" s="1048"/>
      <c r="S978" s="1048"/>
      <c r="T978" s="1048"/>
      <c r="U978" s="1048"/>
      <c r="V978" s="1048"/>
      <c r="W978" s="1048"/>
      <c r="X978" s="1048"/>
      <c r="Y978" s="1048"/>
    </row>
    <row r="979" spans="1:25" x14ac:dyDescent="0.2">
      <c r="A979" s="1047"/>
      <c r="B979" s="1047"/>
      <c r="C979" s="1047"/>
      <c r="D979" s="1047"/>
      <c r="E979" s="1047"/>
      <c r="R979" s="1048"/>
      <c r="S979" s="1048"/>
      <c r="T979" s="1048"/>
      <c r="U979" s="1048"/>
      <c r="V979" s="1048"/>
      <c r="W979" s="1048"/>
      <c r="X979" s="1048"/>
      <c r="Y979" s="1048"/>
    </row>
    <row r="980" spans="1:25" x14ac:dyDescent="0.2">
      <c r="A980" s="1047"/>
      <c r="B980" s="1047"/>
      <c r="C980" s="1047"/>
      <c r="D980" s="1047"/>
      <c r="E980" s="1047"/>
      <c r="R980" s="1048"/>
      <c r="S980" s="1048"/>
      <c r="T980" s="1048"/>
      <c r="U980" s="1048"/>
      <c r="V980" s="1048"/>
      <c r="W980" s="1048"/>
      <c r="X980" s="1048"/>
      <c r="Y980" s="1048"/>
    </row>
    <row r="981" spans="1:25" x14ac:dyDescent="0.2">
      <c r="A981" s="1047"/>
      <c r="B981" s="1047"/>
      <c r="C981" s="1047"/>
      <c r="D981" s="1047"/>
      <c r="E981" s="1047"/>
      <c r="R981" s="1048"/>
      <c r="S981" s="1048"/>
      <c r="T981" s="1048"/>
      <c r="U981" s="1048"/>
      <c r="V981" s="1048"/>
      <c r="W981" s="1048"/>
      <c r="X981" s="1048"/>
      <c r="Y981" s="1048"/>
    </row>
    <row r="982" spans="1:25" x14ac:dyDescent="0.2">
      <c r="A982" s="1047"/>
      <c r="B982" s="1047"/>
      <c r="C982" s="1047"/>
      <c r="D982" s="1047"/>
      <c r="E982" s="1047"/>
      <c r="R982" s="1048"/>
      <c r="S982" s="1048"/>
      <c r="T982" s="1048"/>
      <c r="U982" s="1048"/>
      <c r="V982" s="1048"/>
      <c r="W982" s="1048"/>
      <c r="X982" s="1048"/>
      <c r="Y982" s="1048"/>
    </row>
    <row r="983" spans="1:25" x14ac:dyDescent="0.2">
      <c r="A983" s="1047"/>
      <c r="B983" s="1047"/>
      <c r="C983" s="1047"/>
      <c r="D983" s="1047"/>
      <c r="E983" s="1047"/>
      <c r="R983" s="1048"/>
      <c r="S983" s="1048"/>
      <c r="T983" s="1048"/>
      <c r="U983" s="1048"/>
      <c r="V983" s="1048"/>
      <c r="W983" s="1048"/>
      <c r="X983" s="1048"/>
      <c r="Y983" s="1048"/>
    </row>
    <row r="984" spans="1:25" x14ac:dyDescent="0.2">
      <c r="A984" s="1047"/>
      <c r="B984" s="1047"/>
      <c r="C984" s="1047"/>
      <c r="D984" s="1047"/>
      <c r="E984" s="1047"/>
      <c r="R984" s="1048"/>
      <c r="S984" s="1048"/>
      <c r="T984" s="1048"/>
      <c r="U984" s="1048"/>
      <c r="V984" s="1048"/>
      <c r="W984" s="1048"/>
      <c r="X984" s="1048"/>
      <c r="Y984" s="1048"/>
    </row>
    <row r="985" spans="1:25" x14ac:dyDescent="0.2">
      <c r="A985" s="1047"/>
      <c r="B985" s="1047"/>
      <c r="C985" s="1047"/>
      <c r="D985" s="1047"/>
      <c r="E985" s="1047"/>
      <c r="R985" s="1048"/>
      <c r="S985" s="1048"/>
      <c r="T985" s="1048"/>
      <c r="U985" s="1048"/>
      <c r="V985" s="1048"/>
      <c r="W985" s="1048"/>
      <c r="X985" s="1048"/>
      <c r="Y985" s="1048"/>
    </row>
    <row r="986" spans="1:25" x14ac:dyDescent="0.2">
      <c r="A986" s="1047"/>
      <c r="B986" s="1047"/>
      <c r="C986" s="1047"/>
      <c r="D986" s="1047"/>
      <c r="E986" s="1047"/>
      <c r="R986" s="1048"/>
      <c r="S986" s="1048"/>
      <c r="T986" s="1048"/>
      <c r="U986" s="1048"/>
      <c r="V986" s="1048"/>
      <c r="W986" s="1048"/>
      <c r="X986" s="1048"/>
      <c r="Y986" s="1048"/>
    </row>
    <row r="987" spans="1:25" x14ac:dyDescent="0.2">
      <c r="A987" s="1047"/>
      <c r="B987" s="1047"/>
      <c r="C987" s="1047"/>
      <c r="D987" s="1047"/>
      <c r="E987" s="1047"/>
      <c r="R987" s="1048"/>
      <c r="S987" s="1048"/>
      <c r="T987" s="1048"/>
      <c r="U987" s="1048"/>
      <c r="V987" s="1048"/>
      <c r="W987" s="1048"/>
      <c r="X987" s="1048"/>
      <c r="Y987" s="1048"/>
    </row>
    <row r="988" spans="1:25" x14ac:dyDescent="0.2">
      <c r="A988" s="1047"/>
      <c r="B988" s="1047"/>
      <c r="C988" s="1047"/>
      <c r="D988" s="1047"/>
      <c r="E988" s="1047"/>
      <c r="R988" s="1048"/>
      <c r="S988" s="1048"/>
      <c r="T988" s="1048"/>
      <c r="U988" s="1048"/>
      <c r="V988" s="1048"/>
      <c r="W988" s="1048"/>
      <c r="X988" s="1048"/>
      <c r="Y988" s="1048"/>
    </row>
    <row r="989" spans="1:25" x14ac:dyDescent="0.2">
      <c r="A989" s="1047"/>
      <c r="B989" s="1047"/>
      <c r="C989" s="1047"/>
      <c r="D989" s="1047"/>
      <c r="E989" s="1047"/>
      <c r="R989" s="1048"/>
      <c r="S989" s="1048"/>
      <c r="T989" s="1048"/>
      <c r="U989" s="1048"/>
      <c r="V989" s="1048"/>
      <c r="W989" s="1048"/>
      <c r="X989" s="1048"/>
      <c r="Y989" s="1048"/>
    </row>
    <row r="990" spans="1:25" x14ac:dyDescent="0.2">
      <c r="A990" s="1047"/>
      <c r="B990" s="1047"/>
      <c r="C990" s="1047"/>
      <c r="D990" s="1047"/>
      <c r="E990" s="1047"/>
      <c r="R990" s="1048"/>
      <c r="S990" s="1048"/>
      <c r="T990" s="1048"/>
      <c r="U990" s="1048"/>
      <c r="V990" s="1048"/>
      <c r="W990" s="1048"/>
      <c r="X990" s="1048"/>
      <c r="Y990" s="1048"/>
    </row>
    <row r="991" spans="1:25" x14ac:dyDescent="0.2">
      <c r="A991" s="1047"/>
      <c r="B991" s="1047"/>
      <c r="C991" s="1047"/>
      <c r="D991" s="1047"/>
      <c r="E991" s="1047"/>
      <c r="R991" s="1048"/>
      <c r="S991" s="1048"/>
      <c r="T991" s="1048"/>
      <c r="U991" s="1048"/>
      <c r="V991" s="1048"/>
      <c r="W991" s="1048"/>
      <c r="X991" s="1048"/>
      <c r="Y991" s="1048"/>
    </row>
    <row r="992" spans="1:25" x14ac:dyDescent="0.2">
      <c r="A992" s="1047"/>
      <c r="B992" s="1047"/>
      <c r="C992" s="1047"/>
      <c r="D992" s="1047"/>
      <c r="E992" s="1047"/>
      <c r="R992" s="1048"/>
      <c r="S992" s="1048"/>
      <c r="T992" s="1048"/>
      <c r="U992" s="1048"/>
      <c r="V992" s="1048"/>
      <c r="W992" s="1048"/>
      <c r="X992" s="1048"/>
      <c r="Y992" s="1048"/>
    </row>
    <row r="993" spans="1:25" x14ac:dyDescent="0.2">
      <c r="A993" s="1047"/>
      <c r="B993" s="1047"/>
      <c r="C993" s="1047"/>
      <c r="D993" s="1047"/>
      <c r="E993" s="1047"/>
      <c r="R993" s="1048"/>
      <c r="S993" s="1048"/>
      <c r="T993" s="1048"/>
      <c r="U993" s="1048"/>
      <c r="V993" s="1048"/>
      <c r="W993" s="1048"/>
      <c r="X993" s="1048"/>
      <c r="Y993" s="1048"/>
    </row>
    <row r="994" spans="1:25" x14ac:dyDescent="0.2">
      <c r="A994" s="1047"/>
      <c r="B994" s="1047"/>
      <c r="C994" s="1047"/>
      <c r="D994" s="1047"/>
      <c r="E994" s="1047"/>
      <c r="R994" s="1048"/>
      <c r="S994" s="1048"/>
      <c r="T994" s="1048"/>
      <c r="U994" s="1048"/>
      <c r="V994" s="1048"/>
      <c r="W994" s="1048"/>
      <c r="X994" s="1048"/>
      <c r="Y994" s="1048"/>
    </row>
    <row r="995" spans="1:25" x14ac:dyDescent="0.2">
      <c r="A995" s="1047"/>
      <c r="B995" s="1047"/>
      <c r="C995" s="1047"/>
      <c r="D995" s="1047"/>
      <c r="E995" s="1047"/>
      <c r="R995" s="1048"/>
      <c r="S995" s="1048"/>
      <c r="T995" s="1048"/>
      <c r="U995" s="1048"/>
      <c r="V995" s="1048"/>
      <c r="W995" s="1048"/>
      <c r="X995" s="1048"/>
      <c r="Y995" s="1048"/>
    </row>
    <row r="996" spans="1:25" x14ac:dyDescent="0.2">
      <c r="A996" s="1047"/>
      <c r="B996" s="1047"/>
      <c r="C996" s="1047"/>
      <c r="D996" s="1047"/>
      <c r="E996" s="1047"/>
      <c r="R996" s="1048"/>
      <c r="S996" s="1048"/>
      <c r="T996" s="1048"/>
      <c r="U996" s="1048"/>
      <c r="V996" s="1048"/>
      <c r="W996" s="1048"/>
      <c r="X996" s="1048"/>
      <c r="Y996" s="1048"/>
    </row>
    <row r="997" spans="1:25" x14ac:dyDescent="0.2">
      <c r="A997" s="1047"/>
      <c r="B997" s="1047"/>
      <c r="C997" s="1047"/>
      <c r="D997" s="1047"/>
      <c r="E997" s="1047"/>
      <c r="R997" s="1048"/>
      <c r="S997" s="1048"/>
      <c r="T997" s="1048"/>
      <c r="U997" s="1048"/>
      <c r="V997" s="1048"/>
      <c r="W997" s="1048"/>
      <c r="X997" s="1048"/>
      <c r="Y997" s="1048"/>
    </row>
    <row r="998" spans="1:25" x14ac:dyDescent="0.2">
      <c r="A998" s="1047"/>
      <c r="B998" s="1047"/>
      <c r="C998" s="1047"/>
      <c r="D998" s="1047"/>
      <c r="E998" s="1047"/>
      <c r="R998" s="1048"/>
      <c r="S998" s="1048"/>
      <c r="T998" s="1048"/>
      <c r="U998" s="1048"/>
      <c r="V998" s="1048"/>
      <c r="W998" s="1048"/>
      <c r="X998" s="1048"/>
      <c r="Y998" s="1048"/>
    </row>
    <row r="999" spans="1:25" x14ac:dyDescent="0.2">
      <c r="A999" s="1047"/>
      <c r="B999" s="1047"/>
      <c r="C999" s="1047"/>
      <c r="D999" s="1047"/>
      <c r="E999" s="1047"/>
      <c r="R999" s="1048"/>
      <c r="S999" s="1048"/>
      <c r="T999" s="1048"/>
      <c r="U999" s="1048"/>
      <c r="V999" s="1048"/>
      <c r="W999" s="1048"/>
      <c r="X999" s="1048"/>
      <c r="Y999" s="1048"/>
    </row>
    <row r="1000" spans="1:25" x14ac:dyDescent="0.2">
      <c r="A1000" s="1047"/>
      <c r="B1000" s="1047"/>
      <c r="C1000" s="1047"/>
      <c r="D1000" s="1047"/>
      <c r="E1000" s="1047"/>
      <c r="R1000" s="1048"/>
      <c r="S1000" s="1048"/>
      <c r="T1000" s="1048"/>
      <c r="U1000" s="1048"/>
      <c r="V1000" s="1048"/>
      <c r="W1000" s="1048"/>
      <c r="X1000" s="1048"/>
      <c r="Y1000" s="1048"/>
    </row>
    <row r="1001" spans="1:25" x14ac:dyDescent="0.2">
      <c r="A1001" s="1047"/>
      <c r="B1001" s="1047"/>
      <c r="C1001" s="1047"/>
      <c r="D1001" s="1047"/>
      <c r="E1001" s="1047"/>
      <c r="R1001" s="1048"/>
      <c r="S1001" s="1048"/>
      <c r="T1001" s="1048"/>
      <c r="U1001" s="1048"/>
      <c r="V1001" s="1048"/>
      <c r="W1001" s="1048"/>
      <c r="X1001" s="1048"/>
      <c r="Y1001" s="1048"/>
    </row>
    <row r="1002" spans="1:25" x14ac:dyDescent="0.2">
      <c r="A1002" s="1047"/>
      <c r="B1002" s="1047"/>
      <c r="C1002" s="1047"/>
      <c r="D1002" s="1047"/>
      <c r="E1002" s="1047"/>
      <c r="R1002" s="1048"/>
      <c r="S1002" s="1048"/>
      <c r="T1002" s="1048"/>
      <c r="U1002" s="1048"/>
      <c r="V1002" s="1048"/>
      <c r="W1002" s="1048"/>
      <c r="X1002" s="1048"/>
      <c r="Y1002" s="1048"/>
    </row>
    <row r="1003" spans="1:25" x14ac:dyDescent="0.2">
      <c r="A1003" s="1047"/>
      <c r="B1003" s="1047"/>
      <c r="C1003" s="1047"/>
      <c r="D1003" s="1047"/>
      <c r="E1003" s="1047"/>
      <c r="R1003" s="1048"/>
      <c r="S1003" s="1048"/>
      <c r="T1003" s="1048"/>
      <c r="U1003" s="1048"/>
      <c r="V1003" s="1048"/>
      <c r="W1003" s="1048"/>
      <c r="X1003" s="1048"/>
      <c r="Y1003" s="1048"/>
    </row>
    <row r="1004" spans="1:25" x14ac:dyDescent="0.2">
      <c r="A1004" s="1047"/>
      <c r="B1004" s="1047"/>
      <c r="C1004" s="1047"/>
      <c r="D1004" s="1047"/>
      <c r="E1004" s="1047"/>
      <c r="R1004" s="1048"/>
      <c r="S1004" s="1048"/>
      <c r="T1004" s="1048"/>
      <c r="U1004" s="1048"/>
      <c r="V1004" s="1048"/>
      <c r="W1004" s="1048"/>
      <c r="X1004" s="1048"/>
      <c r="Y1004" s="1048"/>
    </row>
    <row r="1005" spans="1:25" x14ac:dyDescent="0.2">
      <c r="A1005" s="1047"/>
      <c r="B1005" s="1047"/>
      <c r="C1005" s="1047"/>
      <c r="D1005" s="1047"/>
      <c r="E1005" s="1047"/>
      <c r="R1005" s="1048"/>
      <c r="S1005" s="1048"/>
      <c r="T1005" s="1048"/>
      <c r="U1005" s="1048"/>
      <c r="V1005" s="1048"/>
      <c r="W1005" s="1048"/>
      <c r="X1005" s="1048"/>
      <c r="Y1005" s="1048"/>
    </row>
    <row r="1006" spans="1:25" x14ac:dyDescent="0.2">
      <c r="A1006" s="1047"/>
      <c r="B1006" s="1047"/>
      <c r="C1006" s="1047"/>
      <c r="D1006" s="1047"/>
      <c r="E1006" s="1047"/>
      <c r="R1006" s="1048"/>
      <c r="S1006" s="1048"/>
      <c r="T1006" s="1048"/>
      <c r="U1006" s="1048"/>
      <c r="V1006" s="1048"/>
      <c r="W1006" s="1048"/>
      <c r="X1006" s="1048"/>
      <c r="Y1006" s="1048"/>
    </row>
    <row r="1007" spans="1:25" x14ac:dyDescent="0.2">
      <c r="A1007" s="1047"/>
      <c r="B1007" s="1047"/>
      <c r="C1007" s="1047"/>
      <c r="D1007" s="1047"/>
      <c r="E1007" s="1047"/>
      <c r="R1007" s="1048"/>
      <c r="S1007" s="1048"/>
      <c r="T1007" s="1048"/>
      <c r="U1007" s="1048"/>
      <c r="V1007" s="1048"/>
      <c r="W1007" s="1048"/>
      <c r="X1007" s="1048"/>
      <c r="Y1007" s="1048"/>
    </row>
    <row r="1008" spans="1:25" x14ac:dyDescent="0.2">
      <c r="A1008" s="1047"/>
      <c r="B1008" s="1047"/>
      <c r="C1008" s="1047"/>
      <c r="D1008" s="1047"/>
      <c r="E1008" s="1047"/>
      <c r="R1008" s="1048"/>
      <c r="S1008" s="1048"/>
      <c r="T1008" s="1048"/>
      <c r="U1008" s="1048"/>
      <c r="V1008" s="1048"/>
      <c r="W1008" s="1048"/>
      <c r="X1008" s="1048"/>
      <c r="Y1008" s="1048"/>
    </row>
    <row r="1009" spans="1:25" x14ac:dyDescent="0.2">
      <c r="A1009" s="1047"/>
      <c r="B1009" s="1047"/>
      <c r="C1009" s="1047"/>
      <c r="D1009" s="1047"/>
      <c r="E1009" s="1047"/>
      <c r="R1009" s="1048"/>
      <c r="S1009" s="1048"/>
      <c r="T1009" s="1048"/>
      <c r="U1009" s="1048"/>
      <c r="V1009" s="1048"/>
      <c r="W1009" s="1048"/>
      <c r="X1009" s="1048"/>
      <c r="Y1009" s="1048"/>
    </row>
    <row r="1010" spans="1:25" x14ac:dyDescent="0.2">
      <c r="A1010" s="1047"/>
      <c r="B1010" s="1047"/>
      <c r="C1010" s="1047"/>
      <c r="D1010" s="1047"/>
      <c r="E1010" s="1047"/>
      <c r="R1010" s="1048"/>
      <c r="S1010" s="1048"/>
      <c r="T1010" s="1048"/>
      <c r="U1010" s="1048"/>
      <c r="V1010" s="1048"/>
      <c r="W1010" s="1048"/>
      <c r="X1010" s="1048"/>
      <c r="Y1010" s="1048"/>
    </row>
    <row r="1011" spans="1:25" x14ac:dyDescent="0.2">
      <c r="A1011" s="1047"/>
      <c r="B1011" s="1047"/>
      <c r="C1011" s="1047"/>
      <c r="D1011" s="1047"/>
      <c r="E1011" s="1047"/>
      <c r="R1011" s="1048"/>
      <c r="S1011" s="1048"/>
      <c r="T1011" s="1048"/>
      <c r="U1011" s="1048"/>
      <c r="V1011" s="1048"/>
      <c r="W1011" s="1048"/>
      <c r="X1011" s="1048"/>
      <c r="Y1011" s="1048"/>
    </row>
    <row r="1012" spans="1:25" x14ac:dyDescent="0.2">
      <c r="A1012" s="1047"/>
      <c r="B1012" s="1047"/>
      <c r="C1012" s="1047"/>
      <c r="D1012" s="1047"/>
      <c r="E1012" s="1047"/>
      <c r="R1012" s="1048"/>
      <c r="S1012" s="1048"/>
      <c r="T1012" s="1048"/>
      <c r="U1012" s="1048"/>
      <c r="V1012" s="1048"/>
      <c r="W1012" s="1048"/>
      <c r="X1012" s="1048"/>
      <c r="Y1012" s="1048"/>
    </row>
    <row r="1013" spans="1:25" x14ac:dyDescent="0.2">
      <c r="A1013" s="1047"/>
      <c r="B1013" s="1047"/>
      <c r="C1013" s="1047"/>
      <c r="D1013" s="1047"/>
      <c r="E1013" s="1047"/>
      <c r="R1013" s="1048"/>
      <c r="S1013" s="1048"/>
      <c r="T1013" s="1048"/>
      <c r="U1013" s="1048"/>
      <c r="V1013" s="1048"/>
      <c r="W1013" s="1048"/>
      <c r="X1013" s="1048"/>
      <c r="Y1013" s="1048"/>
    </row>
    <row r="1014" spans="1:25" x14ac:dyDescent="0.2">
      <c r="A1014" s="1047"/>
      <c r="B1014" s="1047"/>
      <c r="C1014" s="1047"/>
      <c r="D1014" s="1047"/>
      <c r="E1014" s="1047"/>
      <c r="R1014" s="1048"/>
      <c r="S1014" s="1048"/>
      <c r="T1014" s="1048"/>
      <c r="U1014" s="1048"/>
      <c r="V1014" s="1048"/>
      <c r="W1014" s="1048"/>
      <c r="X1014" s="1048"/>
      <c r="Y1014" s="1048"/>
    </row>
    <row r="1015" spans="1:25" x14ac:dyDescent="0.2">
      <c r="A1015" s="1047"/>
      <c r="B1015" s="1047"/>
      <c r="C1015" s="1047"/>
      <c r="D1015" s="1047"/>
      <c r="E1015" s="1047"/>
      <c r="R1015" s="1048"/>
      <c r="S1015" s="1048"/>
      <c r="T1015" s="1048"/>
      <c r="U1015" s="1048"/>
      <c r="V1015" s="1048"/>
      <c r="W1015" s="1048"/>
      <c r="X1015" s="1048"/>
      <c r="Y1015" s="1048"/>
    </row>
    <row r="1016" spans="1:25" x14ac:dyDescent="0.2">
      <c r="A1016" s="1047"/>
      <c r="B1016" s="1047"/>
      <c r="C1016" s="1047"/>
      <c r="D1016" s="1047"/>
      <c r="E1016" s="1047"/>
      <c r="R1016" s="1048"/>
      <c r="S1016" s="1048"/>
      <c r="T1016" s="1048"/>
      <c r="U1016" s="1048"/>
      <c r="V1016" s="1048"/>
      <c r="W1016" s="1048"/>
      <c r="X1016" s="1048"/>
      <c r="Y1016" s="1048"/>
    </row>
    <row r="1017" spans="1:25" x14ac:dyDescent="0.2">
      <c r="A1017" s="1047"/>
      <c r="B1017" s="1047"/>
      <c r="C1017" s="1047"/>
      <c r="D1017" s="1047"/>
      <c r="E1017" s="1047"/>
      <c r="R1017" s="1048"/>
      <c r="S1017" s="1048"/>
      <c r="T1017" s="1048"/>
      <c r="U1017" s="1048"/>
      <c r="V1017" s="1048"/>
      <c r="W1017" s="1048"/>
      <c r="X1017" s="1048"/>
      <c r="Y1017" s="1048"/>
    </row>
    <row r="1018" spans="1:25" x14ac:dyDescent="0.2">
      <c r="A1018" s="1047"/>
      <c r="B1018" s="1047"/>
      <c r="C1018" s="1047"/>
      <c r="D1018" s="1047"/>
      <c r="E1018" s="1047"/>
      <c r="R1018" s="1048"/>
      <c r="S1018" s="1048"/>
      <c r="T1018" s="1048"/>
      <c r="U1018" s="1048"/>
      <c r="V1018" s="1048"/>
      <c r="W1018" s="1048"/>
      <c r="X1018" s="1048"/>
      <c r="Y1018" s="1048"/>
    </row>
    <row r="1019" spans="1:25" x14ac:dyDescent="0.2">
      <c r="A1019" s="1047"/>
      <c r="B1019" s="1047"/>
      <c r="C1019" s="1047"/>
      <c r="D1019" s="1047"/>
      <c r="E1019" s="1047"/>
      <c r="R1019" s="1048"/>
      <c r="S1019" s="1048"/>
      <c r="T1019" s="1048"/>
      <c r="U1019" s="1048"/>
      <c r="V1019" s="1048"/>
      <c r="W1019" s="1048"/>
      <c r="X1019" s="1048"/>
      <c r="Y1019" s="1048"/>
    </row>
    <row r="1020" spans="1:25" x14ac:dyDescent="0.2">
      <c r="A1020" s="1047"/>
      <c r="B1020" s="1047"/>
      <c r="C1020" s="1047"/>
      <c r="D1020" s="1047"/>
      <c r="E1020" s="1047"/>
      <c r="R1020" s="1048"/>
      <c r="S1020" s="1048"/>
      <c r="T1020" s="1048"/>
      <c r="U1020" s="1048"/>
      <c r="V1020" s="1048"/>
      <c r="W1020" s="1048"/>
      <c r="X1020" s="1048"/>
      <c r="Y1020" s="1048"/>
    </row>
    <row r="1021" spans="1:25" x14ac:dyDescent="0.2">
      <c r="A1021" s="1047"/>
      <c r="B1021" s="1047"/>
      <c r="C1021" s="1047"/>
      <c r="D1021" s="1047"/>
      <c r="E1021" s="1047"/>
      <c r="R1021" s="1048"/>
      <c r="S1021" s="1048"/>
      <c r="T1021" s="1048"/>
      <c r="U1021" s="1048"/>
      <c r="V1021" s="1048"/>
      <c r="W1021" s="1048"/>
      <c r="X1021" s="1048"/>
      <c r="Y1021" s="1048"/>
    </row>
    <row r="1022" spans="1:25" x14ac:dyDescent="0.2">
      <c r="A1022" s="1047"/>
      <c r="B1022" s="1047"/>
      <c r="C1022" s="1047"/>
      <c r="D1022" s="1047"/>
      <c r="E1022" s="1047"/>
      <c r="R1022" s="1048"/>
      <c r="S1022" s="1048"/>
      <c r="T1022" s="1048"/>
      <c r="U1022" s="1048"/>
      <c r="V1022" s="1048"/>
      <c r="W1022" s="1048"/>
      <c r="X1022" s="1048"/>
      <c r="Y1022" s="1048"/>
    </row>
    <row r="1023" spans="1:25" x14ac:dyDescent="0.2">
      <c r="A1023" s="1047"/>
      <c r="B1023" s="1047"/>
      <c r="C1023" s="1047"/>
      <c r="D1023" s="1047"/>
      <c r="E1023" s="1047"/>
      <c r="R1023" s="1048"/>
      <c r="S1023" s="1048"/>
      <c r="T1023" s="1048"/>
      <c r="U1023" s="1048"/>
      <c r="V1023" s="1048"/>
      <c r="W1023" s="1048"/>
      <c r="X1023" s="1048"/>
      <c r="Y1023" s="1048"/>
    </row>
    <row r="1024" spans="1:25" x14ac:dyDescent="0.2">
      <c r="A1024" s="1047"/>
      <c r="B1024" s="1047"/>
      <c r="C1024" s="1047"/>
      <c r="D1024" s="1047"/>
      <c r="E1024" s="1047"/>
      <c r="R1024" s="1048"/>
      <c r="S1024" s="1048"/>
      <c r="T1024" s="1048"/>
      <c r="U1024" s="1048"/>
      <c r="V1024" s="1048"/>
      <c r="W1024" s="1048"/>
      <c r="X1024" s="1048"/>
      <c r="Y1024" s="1048"/>
    </row>
    <row r="1025" spans="1:25" x14ac:dyDescent="0.2">
      <c r="A1025" s="1047"/>
      <c r="B1025" s="1047"/>
      <c r="C1025" s="1047"/>
      <c r="D1025" s="1047"/>
      <c r="E1025" s="1047"/>
      <c r="R1025" s="1048"/>
      <c r="S1025" s="1048"/>
      <c r="T1025" s="1048"/>
      <c r="U1025" s="1048"/>
      <c r="V1025" s="1048"/>
      <c r="W1025" s="1048"/>
      <c r="X1025" s="1048"/>
      <c r="Y1025" s="1048"/>
    </row>
    <row r="1026" spans="1:25" x14ac:dyDescent="0.2">
      <c r="A1026" s="1047"/>
      <c r="B1026" s="1047"/>
      <c r="C1026" s="1047"/>
      <c r="D1026" s="1047"/>
      <c r="E1026" s="1047"/>
      <c r="R1026" s="1048"/>
      <c r="S1026" s="1048"/>
      <c r="T1026" s="1048"/>
      <c r="U1026" s="1048"/>
      <c r="V1026" s="1048"/>
      <c r="W1026" s="1048"/>
      <c r="X1026" s="1048"/>
      <c r="Y1026" s="1048"/>
    </row>
    <row r="1027" spans="1:25" x14ac:dyDescent="0.2">
      <c r="A1027" s="1047"/>
      <c r="B1027" s="1047"/>
      <c r="C1027" s="1047"/>
      <c r="D1027" s="1047"/>
      <c r="E1027" s="1047"/>
      <c r="R1027" s="1048"/>
      <c r="S1027" s="1048"/>
      <c r="T1027" s="1048"/>
      <c r="U1027" s="1048"/>
      <c r="V1027" s="1048"/>
      <c r="W1027" s="1048"/>
      <c r="X1027" s="1048"/>
      <c r="Y1027" s="1048"/>
    </row>
    <row r="1028" spans="1:25" x14ac:dyDescent="0.2">
      <c r="A1028" s="1047"/>
      <c r="B1028" s="1047"/>
      <c r="C1028" s="1047"/>
      <c r="D1028" s="1047"/>
      <c r="E1028" s="1047"/>
      <c r="R1028" s="1048"/>
      <c r="S1028" s="1048"/>
      <c r="T1028" s="1048"/>
      <c r="U1028" s="1048"/>
      <c r="V1028" s="1048"/>
      <c r="W1028" s="1048"/>
      <c r="X1028" s="1048"/>
      <c r="Y1028" s="1048"/>
    </row>
    <row r="1029" spans="1:25" x14ac:dyDescent="0.2">
      <c r="A1029" s="1047"/>
      <c r="B1029" s="1047"/>
      <c r="C1029" s="1047"/>
      <c r="D1029" s="1047"/>
      <c r="E1029" s="1047"/>
      <c r="R1029" s="1048"/>
      <c r="S1029" s="1048"/>
      <c r="T1029" s="1048"/>
      <c r="U1029" s="1048"/>
      <c r="V1029" s="1048"/>
      <c r="W1029" s="1048"/>
      <c r="X1029" s="1048"/>
      <c r="Y1029" s="1048"/>
    </row>
    <row r="1030" spans="1:25" x14ac:dyDescent="0.2">
      <c r="A1030" s="1047"/>
      <c r="B1030" s="1047"/>
      <c r="C1030" s="1047"/>
      <c r="D1030" s="1047"/>
      <c r="E1030" s="1047"/>
      <c r="R1030" s="1048"/>
      <c r="S1030" s="1048"/>
      <c r="T1030" s="1048"/>
      <c r="U1030" s="1048"/>
      <c r="V1030" s="1048"/>
      <c r="W1030" s="1048"/>
      <c r="X1030" s="1048"/>
      <c r="Y1030" s="1048"/>
    </row>
    <row r="1031" spans="1:25" x14ac:dyDescent="0.2">
      <c r="A1031" s="1047"/>
      <c r="B1031" s="1047"/>
      <c r="C1031" s="1047"/>
      <c r="D1031" s="1047"/>
      <c r="E1031" s="1047"/>
      <c r="R1031" s="1048"/>
      <c r="S1031" s="1048"/>
      <c r="T1031" s="1048"/>
      <c r="U1031" s="1048"/>
      <c r="V1031" s="1048"/>
      <c r="W1031" s="1048"/>
      <c r="X1031" s="1048"/>
      <c r="Y1031" s="1048"/>
    </row>
    <row r="1032" spans="1:25" x14ac:dyDescent="0.2">
      <c r="A1032" s="1047"/>
      <c r="B1032" s="1047"/>
      <c r="C1032" s="1047"/>
      <c r="D1032" s="1047"/>
      <c r="E1032" s="1047"/>
      <c r="R1032" s="1048"/>
      <c r="S1032" s="1048"/>
      <c r="T1032" s="1048"/>
      <c r="U1032" s="1048"/>
      <c r="V1032" s="1048"/>
      <c r="W1032" s="1048"/>
      <c r="X1032" s="1048"/>
      <c r="Y1032" s="1048"/>
    </row>
    <row r="1033" spans="1:25" x14ac:dyDescent="0.2">
      <c r="A1033" s="1047"/>
      <c r="B1033" s="1047"/>
      <c r="C1033" s="1047"/>
      <c r="D1033" s="1047"/>
      <c r="E1033" s="1047"/>
      <c r="R1033" s="1048"/>
      <c r="S1033" s="1048"/>
      <c r="T1033" s="1048"/>
      <c r="U1033" s="1048"/>
      <c r="V1033" s="1048"/>
      <c r="W1033" s="1048"/>
      <c r="X1033" s="1048"/>
      <c r="Y1033" s="1048"/>
    </row>
    <row r="1034" spans="1:25" x14ac:dyDescent="0.2">
      <c r="A1034" s="1047"/>
      <c r="B1034" s="1047"/>
      <c r="C1034" s="1047"/>
      <c r="D1034" s="1047"/>
      <c r="E1034" s="1047"/>
      <c r="R1034" s="1048"/>
      <c r="S1034" s="1048"/>
      <c r="T1034" s="1048"/>
      <c r="U1034" s="1048"/>
      <c r="V1034" s="1048"/>
      <c r="W1034" s="1048"/>
      <c r="X1034" s="1048"/>
      <c r="Y1034" s="1048"/>
    </row>
    <row r="1035" spans="1:25" x14ac:dyDescent="0.2">
      <c r="A1035" s="1047"/>
      <c r="B1035" s="1047"/>
      <c r="C1035" s="1047"/>
      <c r="D1035" s="1047"/>
      <c r="E1035" s="1047"/>
      <c r="R1035" s="1048"/>
      <c r="S1035" s="1048"/>
      <c r="T1035" s="1048"/>
      <c r="U1035" s="1048"/>
      <c r="V1035" s="1048"/>
      <c r="W1035" s="1048"/>
      <c r="X1035" s="1048"/>
      <c r="Y1035" s="1048"/>
    </row>
    <row r="1036" spans="1:25" x14ac:dyDescent="0.2">
      <c r="A1036" s="1047"/>
      <c r="B1036" s="1047"/>
      <c r="C1036" s="1047"/>
      <c r="D1036" s="1047"/>
      <c r="E1036" s="1047"/>
      <c r="R1036" s="1048"/>
      <c r="S1036" s="1048"/>
      <c r="T1036" s="1048"/>
      <c r="U1036" s="1048"/>
      <c r="V1036" s="1048"/>
      <c r="W1036" s="1048"/>
      <c r="X1036" s="1048"/>
      <c r="Y1036" s="1048"/>
    </row>
    <row r="1037" spans="1:25" x14ac:dyDescent="0.2">
      <c r="A1037" s="1047"/>
      <c r="B1037" s="1047"/>
      <c r="C1037" s="1047"/>
      <c r="D1037" s="1047"/>
      <c r="E1037" s="1047"/>
      <c r="R1037" s="1048"/>
      <c r="S1037" s="1048"/>
      <c r="T1037" s="1048"/>
      <c r="U1037" s="1048"/>
      <c r="V1037" s="1048"/>
      <c r="W1037" s="1048"/>
      <c r="X1037" s="1048"/>
      <c r="Y1037" s="1048"/>
    </row>
    <row r="1038" spans="1:25" x14ac:dyDescent="0.2">
      <c r="A1038" s="1047"/>
      <c r="B1038" s="1047"/>
      <c r="C1038" s="1047"/>
      <c r="D1038" s="1047"/>
      <c r="E1038" s="1047"/>
      <c r="R1038" s="1048"/>
      <c r="S1038" s="1048"/>
      <c r="T1038" s="1048"/>
      <c r="U1038" s="1048"/>
      <c r="V1038" s="1048"/>
      <c r="W1038" s="1048"/>
      <c r="X1038" s="1048"/>
      <c r="Y1038" s="1048"/>
    </row>
    <row r="1039" spans="1:25" x14ac:dyDescent="0.2">
      <c r="A1039" s="1047"/>
      <c r="B1039" s="1047"/>
      <c r="C1039" s="1047"/>
      <c r="D1039" s="1047"/>
      <c r="E1039" s="1047"/>
      <c r="R1039" s="1048"/>
      <c r="S1039" s="1048"/>
      <c r="T1039" s="1048"/>
      <c r="U1039" s="1048"/>
      <c r="V1039" s="1048"/>
      <c r="W1039" s="1048"/>
      <c r="X1039" s="1048"/>
      <c r="Y1039" s="1048"/>
    </row>
    <row r="1040" spans="1:25" x14ac:dyDescent="0.2">
      <c r="A1040" s="1047"/>
      <c r="B1040" s="1047"/>
      <c r="C1040" s="1047"/>
      <c r="D1040" s="1047"/>
      <c r="E1040" s="1047"/>
      <c r="R1040" s="1048"/>
      <c r="S1040" s="1048"/>
      <c r="T1040" s="1048"/>
      <c r="U1040" s="1048"/>
      <c r="V1040" s="1048"/>
      <c r="W1040" s="1048"/>
      <c r="X1040" s="1048"/>
      <c r="Y1040" s="1048"/>
    </row>
    <row r="1041" spans="1:25" x14ac:dyDescent="0.2">
      <c r="A1041" s="1047"/>
      <c r="B1041" s="1047"/>
      <c r="C1041" s="1047"/>
      <c r="D1041" s="1047"/>
      <c r="E1041" s="1047"/>
      <c r="R1041" s="1048"/>
      <c r="S1041" s="1048"/>
      <c r="T1041" s="1048"/>
      <c r="U1041" s="1048"/>
      <c r="V1041" s="1048"/>
      <c r="W1041" s="1048"/>
      <c r="X1041" s="1048"/>
      <c r="Y1041" s="1048"/>
    </row>
    <row r="1042" spans="1:25" x14ac:dyDescent="0.2">
      <c r="A1042" s="1047"/>
      <c r="B1042" s="1047"/>
      <c r="C1042" s="1047"/>
      <c r="D1042" s="1047"/>
      <c r="E1042" s="1047"/>
      <c r="R1042" s="1048"/>
      <c r="S1042" s="1048"/>
      <c r="T1042" s="1048"/>
      <c r="U1042" s="1048"/>
      <c r="V1042" s="1048"/>
      <c r="W1042" s="1048"/>
      <c r="X1042" s="1048"/>
      <c r="Y1042" s="1048"/>
    </row>
    <row r="1043" spans="1:25" x14ac:dyDescent="0.2">
      <c r="A1043" s="1047"/>
      <c r="B1043" s="1047"/>
      <c r="C1043" s="1047"/>
      <c r="D1043" s="1047"/>
      <c r="E1043" s="1047"/>
      <c r="R1043" s="1048"/>
      <c r="S1043" s="1048"/>
      <c r="T1043" s="1048"/>
      <c r="U1043" s="1048"/>
      <c r="V1043" s="1048"/>
      <c r="W1043" s="1048"/>
      <c r="X1043" s="1048"/>
      <c r="Y1043" s="1048"/>
    </row>
    <row r="1044" spans="1:25" x14ac:dyDescent="0.2">
      <c r="A1044" s="1047"/>
      <c r="B1044" s="1047"/>
      <c r="C1044" s="1047"/>
      <c r="D1044" s="1047"/>
      <c r="E1044" s="1047"/>
      <c r="R1044" s="1048"/>
      <c r="S1044" s="1048"/>
      <c r="T1044" s="1048"/>
      <c r="U1044" s="1048"/>
      <c r="V1044" s="1048"/>
      <c r="W1044" s="1048"/>
      <c r="X1044" s="1048"/>
      <c r="Y1044" s="1048"/>
    </row>
    <row r="1045" spans="1:25" x14ac:dyDescent="0.2">
      <c r="A1045" s="1047"/>
      <c r="B1045" s="1047"/>
      <c r="C1045" s="1047"/>
      <c r="D1045" s="1047"/>
      <c r="E1045" s="1047"/>
      <c r="R1045" s="1048"/>
      <c r="S1045" s="1048"/>
      <c r="T1045" s="1048"/>
      <c r="U1045" s="1048"/>
      <c r="V1045" s="1048"/>
      <c r="W1045" s="1048"/>
      <c r="X1045" s="1048"/>
      <c r="Y1045" s="1048"/>
    </row>
    <row r="1046" spans="1:25" x14ac:dyDescent="0.2">
      <c r="A1046" s="1047"/>
      <c r="B1046" s="1047"/>
      <c r="C1046" s="1047"/>
      <c r="D1046" s="1047"/>
      <c r="E1046" s="1047"/>
      <c r="R1046" s="1048"/>
      <c r="S1046" s="1048"/>
      <c r="T1046" s="1048"/>
      <c r="U1046" s="1048"/>
      <c r="V1046" s="1048"/>
      <c r="W1046" s="1048"/>
      <c r="X1046" s="1048"/>
      <c r="Y1046" s="1048"/>
    </row>
    <row r="1047" spans="1:25" x14ac:dyDescent="0.2">
      <c r="A1047" s="1047"/>
      <c r="B1047" s="1047"/>
      <c r="C1047" s="1047"/>
      <c r="D1047" s="1047"/>
      <c r="E1047" s="1047"/>
      <c r="R1047" s="1048"/>
      <c r="S1047" s="1048"/>
      <c r="T1047" s="1048"/>
      <c r="U1047" s="1048"/>
      <c r="V1047" s="1048"/>
      <c r="W1047" s="1048"/>
      <c r="X1047" s="1048"/>
      <c r="Y1047" s="1048"/>
    </row>
    <row r="1048" spans="1:25" x14ac:dyDescent="0.2">
      <c r="A1048" s="1047"/>
      <c r="B1048" s="1047"/>
      <c r="C1048" s="1047"/>
      <c r="D1048" s="1047"/>
      <c r="E1048" s="1047"/>
      <c r="R1048" s="1048"/>
      <c r="S1048" s="1048"/>
      <c r="T1048" s="1048"/>
      <c r="U1048" s="1048"/>
      <c r="V1048" s="1048"/>
      <c r="W1048" s="1048"/>
      <c r="X1048" s="1048"/>
      <c r="Y1048" s="1048"/>
    </row>
    <row r="1049" spans="1:25" x14ac:dyDescent="0.2">
      <c r="A1049" s="1047"/>
      <c r="B1049" s="1047"/>
      <c r="C1049" s="1047"/>
      <c r="D1049" s="1047"/>
      <c r="E1049" s="1047"/>
      <c r="R1049" s="1048"/>
      <c r="S1049" s="1048"/>
      <c r="T1049" s="1048"/>
      <c r="U1049" s="1048"/>
      <c r="V1049" s="1048"/>
      <c r="W1049" s="1048"/>
      <c r="X1049" s="1048"/>
      <c r="Y1049" s="1048"/>
    </row>
    <row r="1050" spans="1:25" x14ac:dyDescent="0.2">
      <c r="A1050" s="1047"/>
      <c r="B1050" s="1047"/>
      <c r="C1050" s="1047"/>
      <c r="D1050" s="1047"/>
      <c r="E1050" s="1047"/>
      <c r="R1050" s="1048"/>
      <c r="S1050" s="1048"/>
      <c r="T1050" s="1048"/>
      <c r="U1050" s="1048"/>
      <c r="V1050" s="1048"/>
      <c r="W1050" s="1048"/>
      <c r="X1050" s="1048"/>
      <c r="Y1050" s="1048"/>
    </row>
    <row r="1051" spans="1:25" x14ac:dyDescent="0.2">
      <c r="A1051" s="1047"/>
      <c r="B1051" s="1047"/>
      <c r="C1051" s="1047"/>
      <c r="D1051" s="1047"/>
      <c r="E1051" s="1047"/>
      <c r="R1051" s="1048"/>
      <c r="S1051" s="1048"/>
      <c r="T1051" s="1048"/>
      <c r="U1051" s="1048"/>
      <c r="V1051" s="1048"/>
      <c r="W1051" s="1048"/>
      <c r="X1051" s="1048"/>
      <c r="Y1051" s="1048"/>
    </row>
    <row r="1052" spans="1:25" x14ac:dyDescent="0.2">
      <c r="A1052" s="1047"/>
      <c r="B1052" s="1047"/>
      <c r="C1052" s="1047"/>
      <c r="D1052" s="1047"/>
      <c r="E1052" s="1047"/>
      <c r="R1052" s="1048"/>
      <c r="S1052" s="1048"/>
      <c r="T1052" s="1048"/>
      <c r="U1052" s="1048"/>
      <c r="V1052" s="1048"/>
      <c r="W1052" s="1048"/>
      <c r="X1052" s="1048"/>
      <c r="Y1052" s="1048"/>
    </row>
    <row r="1053" spans="1:25" x14ac:dyDescent="0.2">
      <c r="A1053" s="1047"/>
      <c r="B1053" s="1047"/>
      <c r="C1053" s="1047"/>
      <c r="D1053" s="1047"/>
      <c r="E1053" s="1047"/>
      <c r="R1053" s="1048"/>
      <c r="S1053" s="1048"/>
      <c r="T1053" s="1048"/>
      <c r="U1053" s="1048"/>
      <c r="V1053" s="1048"/>
      <c r="W1053" s="1048"/>
      <c r="X1053" s="1048"/>
      <c r="Y1053" s="1048"/>
    </row>
    <row r="1054" spans="1:25" x14ac:dyDescent="0.2">
      <c r="A1054" s="1047"/>
      <c r="B1054" s="1047"/>
      <c r="C1054" s="1047"/>
      <c r="D1054" s="1047"/>
      <c r="E1054" s="1047"/>
      <c r="R1054" s="1048"/>
      <c r="S1054" s="1048"/>
      <c r="T1054" s="1048"/>
      <c r="U1054" s="1048"/>
      <c r="V1054" s="1048"/>
      <c r="W1054" s="1048"/>
      <c r="X1054" s="1048"/>
      <c r="Y1054" s="1048"/>
    </row>
    <row r="1055" spans="1:25" x14ac:dyDescent="0.2">
      <c r="A1055" s="1047"/>
      <c r="B1055" s="1047"/>
      <c r="C1055" s="1047"/>
      <c r="D1055" s="1047"/>
      <c r="E1055" s="1047"/>
      <c r="R1055" s="1048"/>
      <c r="S1055" s="1048"/>
      <c r="T1055" s="1048"/>
      <c r="U1055" s="1048"/>
      <c r="V1055" s="1048"/>
      <c r="W1055" s="1048"/>
      <c r="X1055" s="1048"/>
      <c r="Y1055" s="1048"/>
    </row>
    <row r="1056" spans="1:25" x14ac:dyDescent="0.2">
      <c r="A1056" s="1047"/>
      <c r="B1056" s="1047"/>
      <c r="C1056" s="1047"/>
      <c r="D1056" s="1047"/>
      <c r="E1056" s="1047"/>
      <c r="R1056" s="1048"/>
      <c r="S1056" s="1048"/>
      <c r="T1056" s="1048"/>
      <c r="U1056" s="1048"/>
      <c r="V1056" s="1048"/>
      <c r="W1056" s="1048"/>
      <c r="X1056" s="1048"/>
      <c r="Y1056" s="1048"/>
    </row>
    <row r="1057" spans="1:25" x14ac:dyDescent="0.2">
      <c r="A1057" s="1047"/>
      <c r="B1057" s="1047"/>
      <c r="C1057" s="1047"/>
      <c r="D1057" s="1047"/>
      <c r="E1057" s="1047"/>
      <c r="R1057" s="1048"/>
      <c r="S1057" s="1048"/>
      <c r="T1057" s="1048"/>
      <c r="U1057" s="1048"/>
      <c r="V1057" s="1048"/>
      <c r="W1057" s="1048"/>
      <c r="X1057" s="1048"/>
      <c r="Y1057" s="1048"/>
    </row>
    <row r="1058" spans="1:25" x14ac:dyDescent="0.2">
      <c r="A1058" s="1047"/>
      <c r="B1058" s="1047"/>
      <c r="C1058" s="1047"/>
      <c r="D1058" s="1047"/>
      <c r="E1058" s="1047"/>
      <c r="R1058" s="1048"/>
      <c r="S1058" s="1048"/>
      <c r="T1058" s="1048"/>
      <c r="U1058" s="1048"/>
      <c r="V1058" s="1048"/>
      <c r="W1058" s="1048"/>
      <c r="X1058" s="1048"/>
      <c r="Y1058" s="1048"/>
    </row>
    <row r="1059" spans="1:25" x14ac:dyDescent="0.2">
      <c r="A1059" s="1047"/>
      <c r="B1059" s="1047"/>
      <c r="C1059" s="1047"/>
      <c r="D1059" s="1047"/>
      <c r="E1059" s="1047"/>
      <c r="R1059" s="1048"/>
      <c r="S1059" s="1048"/>
      <c r="T1059" s="1048"/>
      <c r="U1059" s="1048"/>
      <c r="V1059" s="1048"/>
      <c r="W1059" s="1048"/>
      <c r="X1059" s="1048"/>
      <c r="Y1059" s="1048"/>
    </row>
    <row r="1060" spans="1:25" x14ac:dyDescent="0.2">
      <c r="A1060" s="1047"/>
      <c r="B1060" s="1047"/>
      <c r="C1060" s="1047"/>
      <c r="D1060" s="1047"/>
      <c r="E1060" s="1047"/>
      <c r="R1060" s="1048"/>
      <c r="S1060" s="1048"/>
      <c r="T1060" s="1048"/>
      <c r="U1060" s="1048"/>
      <c r="V1060" s="1048"/>
      <c r="W1060" s="1048"/>
      <c r="X1060" s="1048"/>
      <c r="Y1060" s="1048"/>
    </row>
    <row r="1061" spans="1:25" x14ac:dyDescent="0.2">
      <c r="A1061" s="1047"/>
      <c r="B1061" s="1047"/>
      <c r="C1061" s="1047"/>
      <c r="D1061" s="1047"/>
      <c r="E1061" s="1047"/>
      <c r="R1061" s="1048"/>
      <c r="S1061" s="1048"/>
      <c r="T1061" s="1048"/>
      <c r="U1061" s="1048"/>
      <c r="V1061" s="1048"/>
      <c r="W1061" s="1048"/>
      <c r="X1061" s="1048"/>
      <c r="Y1061" s="1048"/>
    </row>
    <row r="1062" spans="1:25" x14ac:dyDescent="0.2">
      <c r="A1062" s="1047"/>
      <c r="B1062" s="1047"/>
      <c r="C1062" s="1047"/>
      <c r="D1062" s="1047"/>
      <c r="E1062" s="1047"/>
      <c r="R1062" s="1048"/>
      <c r="S1062" s="1048"/>
      <c r="T1062" s="1048"/>
      <c r="U1062" s="1048"/>
      <c r="V1062" s="1048"/>
      <c r="W1062" s="1048"/>
      <c r="X1062" s="1048"/>
      <c r="Y1062" s="1048"/>
    </row>
    <row r="1063" spans="1:25" x14ac:dyDescent="0.2">
      <c r="A1063" s="1047"/>
      <c r="B1063" s="1047"/>
      <c r="C1063" s="1047"/>
      <c r="D1063" s="1047"/>
      <c r="E1063" s="1047"/>
      <c r="R1063" s="1048"/>
      <c r="S1063" s="1048"/>
      <c r="T1063" s="1048"/>
      <c r="U1063" s="1048"/>
      <c r="V1063" s="1048"/>
      <c r="W1063" s="1048"/>
      <c r="X1063" s="1048"/>
      <c r="Y1063" s="1048"/>
    </row>
    <row r="1064" spans="1:25" x14ac:dyDescent="0.2">
      <c r="A1064" s="1047"/>
      <c r="B1064" s="1047"/>
      <c r="C1064" s="1047"/>
      <c r="D1064" s="1047"/>
      <c r="E1064" s="1047"/>
      <c r="R1064" s="1048"/>
      <c r="S1064" s="1048"/>
      <c r="T1064" s="1048"/>
      <c r="U1064" s="1048"/>
      <c r="V1064" s="1048"/>
      <c r="W1064" s="1048"/>
      <c r="X1064" s="1048"/>
      <c r="Y1064" s="1048"/>
    </row>
    <row r="1065" spans="1:25" x14ac:dyDescent="0.2">
      <c r="A1065" s="1047"/>
      <c r="B1065" s="1047"/>
      <c r="C1065" s="1047"/>
      <c r="D1065" s="1047"/>
      <c r="E1065" s="1047"/>
      <c r="R1065" s="1048"/>
      <c r="S1065" s="1048"/>
      <c r="T1065" s="1048"/>
      <c r="U1065" s="1048"/>
      <c r="V1065" s="1048"/>
      <c r="W1065" s="1048"/>
      <c r="X1065" s="1048"/>
      <c r="Y1065" s="1048"/>
    </row>
    <row r="1066" spans="1:25" x14ac:dyDescent="0.2">
      <c r="A1066" s="1047"/>
      <c r="B1066" s="1047"/>
      <c r="C1066" s="1047"/>
      <c r="D1066" s="1047"/>
      <c r="E1066" s="1047"/>
      <c r="R1066" s="1048"/>
      <c r="S1066" s="1048"/>
      <c r="T1066" s="1048"/>
      <c r="U1066" s="1048"/>
      <c r="V1066" s="1048"/>
      <c r="W1066" s="1048"/>
      <c r="X1066" s="1048"/>
      <c r="Y1066" s="1048"/>
    </row>
    <row r="1067" spans="1:25" x14ac:dyDescent="0.2">
      <c r="A1067" s="1047"/>
      <c r="B1067" s="1047"/>
      <c r="C1067" s="1047"/>
      <c r="D1067" s="1047"/>
      <c r="E1067" s="1047"/>
      <c r="R1067" s="1048"/>
      <c r="S1067" s="1048"/>
      <c r="T1067" s="1048"/>
      <c r="U1067" s="1048"/>
      <c r="V1067" s="1048"/>
      <c r="W1067" s="1048"/>
      <c r="X1067" s="1048"/>
      <c r="Y1067" s="1048"/>
    </row>
    <row r="1068" spans="1:25" x14ac:dyDescent="0.2">
      <c r="A1068" s="1047"/>
      <c r="B1068" s="1047"/>
      <c r="C1068" s="1047"/>
      <c r="D1068" s="1047"/>
      <c r="E1068" s="1047"/>
      <c r="R1068" s="1048"/>
      <c r="S1068" s="1048"/>
      <c r="T1068" s="1048"/>
      <c r="U1068" s="1048"/>
      <c r="V1068" s="1048"/>
      <c r="W1068" s="1048"/>
      <c r="X1068" s="1048"/>
      <c r="Y1068" s="1048"/>
    </row>
    <row r="1069" spans="1:25" x14ac:dyDescent="0.2">
      <c r="A1069" s="1047"/>
      <c r="B1069" s="1047"/>
      <c r="C1069" s="1047"/>
      <c r="D1069" s="1047"/>
      <c r="E1069" s="1047"/>
      <c r="R1069" s="1048"/>
      <c r="S1069" s="1048"/>
      <c r="T1069" s="1048"/>
      <c r="U1069" s="1048"/>
      <c r="V1069" s="1048"/>
      <c r="W1069" s="1048"/>
      <c r="X1069" s="1048"/>
      <c r="Y1069" s="1048"/>
    </row>
    <row r="1070" spans="1:25" x14ac:dyDescent="0.2">
      <c r="A1070" s="1047"/>
      <c r="B1070" s="1047"/>
      <c r="C1070" s="1047"/>
      <c r="D1070" s="1047"/>
      <c r="E1070" s="1047"/>
      <c r="R1070" s="1048"/>
      <c r="S1070" s="1048"/>
      <c r="T1070" s="1048"/>
      <c r="U1070" s="1048"/>
      <c r="V1070" s="1048"/>
      <c r="W1070" s="1048"/>
      <c r="X1070" s="1048"/>
      <c r="Y1070" s="1048"/>
    </row>
    <row r="1071" spans="1:25" x14ac:dyDescent="0.2">
      <c r="A1071" s="1047"/>
      <c r="B1071" s="1047"/>
      <c r="C1071" s="1047"/>
      <c r="D1071" s="1047"/>
      <c r="E1071" s="1047"/>
      <c r="R1071" s="1048"/>
      <c r="S1071" s="1048"/>
      <c r="T1071" s="1048"/>
      <c r="U1071" s="1048"/>
      <c r="V1071" s="1048"/>
      <c r="W1071" s="1048"/>
      <c r="X1071" s="1048"/>
      <c r="Y1071" s="1048"/>
    </row>
    <row r="1072" spans="1:25" x14ac:dyDescent="0.2">
      <c r="A1072" s="1047"/>
      <c r="B1072" s="1047"/>
      <c r="C1072" s="1047"/>
      <c r="D1072" s="1047"/>
      <c r="E1072" s="1047"/>
      <c r="R1072" s="1048"/>
      <c r="S1072" s="1048"/>
      <c r="T1072" s="1048"/>
      <c r="U1072" s="1048"/>
      <c r="V1072" s="1048"/>
      <c r="W1072" s="1048"/>
      <c r="X1072" s="1048"/>
      <c r="Y1072" s="1048"/>
    </row>
    <row r="1073" spans="1:25" x14ac:dyDescent="0.2">
      <c r="A1073" s="1047"/>
      <c r="B1073" s="1047"/>
      <c r="C1073" s="1047"/>
      <c r="D1073" s="1047"/>
      <c r="E1073" s="1047"/>
      <c r="R1073" s="1048"/>
      <c r="S1073" s="1048"/>
      <c r="T1073" s="1048"/>
      <c r="U1073" s="1048"/>
      <c r="V1073" s="1048"/>
      <c r="W1073" s="1048"/>
      <c r="X1073" s="1048"/>
      <c r="Y1073" s="1048"/>
    </row>
    <row r="1074" spans="1:25" x14ac:dyDescent="0.2">
      <c r="A1074" s="1047"/>
      <c r="B1074" s="1047"/>
      <c r="C1074" s="1047"/>
      <c r="D1074" s="1047"/>
      <c r="E1074" s="1047"/>
      <c r="R1074" s="1048"/>
      <c r="S1074" s="1048"/>
      <c r="T1074" s="1048"/>
      <c r="U1074" s="1048"/>
      <c r="V1074" s="1048"/>
      <c r="W1074" s="1048"/>
      <c r="X1074" s="1048"/>
      <c r="Y1074" s="1048"/>
    </row>
    <row r="1075" spans="1:25" x14ac:dyDescent="0.2">
      <c r="A1075" s="1047"/>
      <c r="B1075" s="1047"/>
      <c r="C1075" s="1047"/>
      <c r="D1075" s="1047"/>
      <c r="E1075" s="1047"/>
      <c r="R1075" s="1048"/>
      <c r="S1075" s="1048"/>
      <c r="T1075" s="1048"/>
      <c r="U1075" s="1048"/>
      <c r="V1075" s="1048"/>
      <c r="W1075" s="1048"/>
      <c r="X1075" s="1048"/>
      <c r="Y1075" s="1048"/>
    </row>
    <row r="1076" spans="1:25" x14ac:dyDescent="0.2">
      <c r="A1076" s="1047"/>
      <c r="B1076" s="1047"/>
      <c r="C1076" s="1047"/>
      <c r="D1076" s="1047"/>
      <c r="E1076" s="1047"/>
      <c r="R1076" s="1048"/>
      <c r="S1076" s="1048"/>
      <c r="T1076" s="1048"/>
      <c r="U1076" s="1048"/>
      <c r="V1076" s="1048"/>
      <c r="W1076" s="1048"/>
      <c r="X1076" s="1048"/>
      <c r="Y1076" s="1048"/>
    </row>
    <row r="1077" spans="1:25" x14ac:dyDescent="0.2">
      <c r="A1077" s="1047"/>
      <c r="B1077" s="1047"/>
      <c r="C1077" s="1047"/>
      <c r="D1077" s="1047"/>
      <c r="E1077" s="1047"/>
      <c r="R1077" s="1048"/>
      <c r="S1077" s="1048"/>
      <c r="T1077" s="1048"/>
      <c r="U1077" s="1048"/>
      <c r="V1077" s="1048"/>
      <c r="W1077" s="1048"/>
      <c r="X1077" s="1048"/>
      <c r="Y1077" s="1048"/>
    </row>
    <row r="1078" spans="1:25" x14ac:dyDescent="0.2">
      <c r="A1078" s="1047"/>
      <c r="B1078" s="1047"/>
      <c r="C1078" s="1047"/>
      <c r="D1078" s="1047"/>
      <c r="E1078" s="1047"/>
      <c r="R1078" s="1048"/>
      <c r="S1078" s="1048"/>
      <c r="T1078" s="1048"/>
      <c r="U1078" s="1048"/>
      <c r="V1078" s="1048"/>
      <c r="W1078" s="1048"/>
      <c r="X1078" s="1048"/>
      <c r="Y1078" s="1048"/>
    </row>
    <row r="1079" spans="1:25" x14ac:dyDescent="0.2">
      <c r="A1079" s="1047"/>
      <c r="B1079" s="1047"/>
      <c r="C1079" s="1047"/>
      <c r="D1079" s="1047"/>
      <c r="E1079" s="1047"/>
      <c r="R1079" s="1048"/>
      <c r="S1079" s="1048"/>
      <c r="T1079" s="1048"/>
      <c r="U1079" s="1048"/>
      <c r="V1079" s="1048"/>
      <c r="W1079" s="1048"/>
      <c r="X1079" s="1048"/>
      <c r="Y1079" s="1048"/>
    </row>
    <row r="1080" spans="1:25" x14ac:dyDescent="0.2">
      <c r="A1080" s="1047"/>
      <c r="B1080" s="1047"/>
      <c r="C1080" s="1047"/>
      <c r="D1080" s="1047"/>
      <c r="E1080" s="1047"/>
      <c r="R1080" s="1048"/>
      <c r="S1080" s="1048"/>
      <c r="T1080" s="1048"/>
      <c r="U1080" s="1048"/>
      <c r="V1080" s="1048"/>
      <c r="W1080" s="1048"/>
      <c r="X1080" s="1048"/>
      <c r="Y1080" s="1048"/>
    </row>
    <row r="1081" spans="1:25" x14ac:dyDescent="0.2">
      <c r="A1081" s="1047"/>
      <c r="B1081" s="1047"/>
      <c r="C1081" s="1047"/>
      <c r="D1081" s="1047"/>
      <c r="E1081" s="1047"/>
      <c r="R1081" s="1048"/>
      <c r="S1081" s="1048"/>
      <c r="T1081" s="1048"/>
      <c r="U1081" s="1048"/>
      <c r="V1081" s="1048"/>
      <c r="W1081" s="1048"/>
      <c r="X1081" s="1048"/>
      <c r="Y1081" s="1048"/>
    </row>
    <row r="1082" spans="1:25" x14ac:dyDescent="0.2">
      <c r="A1082" s="1047"/>
      <c r="B1082" s="1047"/>
      <c r="C1082" s="1047"/>
      <c r="D1082" s="1047"/>
      <c r="E1082" s="1047"/>
      <c r="R1082" s="1048"/>
      <c r="S1082" s="1048"/>
      <c r="T1082" s="1048"/>
      <c r="U1082" s="1048"/>
      <c r="V1082" s="1048"/>
      <c r="W1082" s="1048"/>
      <c r="X1082" s="1048"/>
      <c r="Y1082" s="1048"/>
    </row>
    <row r="1083" spans="1:25" x14ac:dyDescent="0.2">
      <c r="A1083" s="1047"/>
      <c r="B1083" s="1047"/>
      <c r="C1083" s="1047"/>
      <c r="D1083" s="1047"/>
      <c r="E1083" s="1047"/>
      <c r="R1083" s="1048"/>
      <c r="S1083" s="1048"/>
      <c r="T1083" s="1048"/>
      <c r="U1083" s="1048"/>
      <c r="V1083" s="1048"/>
      <c r="W1083" s="1048"/>
      <c r="X1083" s="1048"/>
      <c r="Y1083" s="1048"/>
    </row>
    <row r="1084" spans="1:25" x14ac:dyDescent="0.2">
      <c r="A1084" s="1047"/>
      <c r="B1084" s="1047"/>
      <c r="C1084" s="1047"/>
      <c r="D1084" s="1047"/>
      <c r="E1084" s="1047"/>
      <c r="R1084" s="1048"/>
      <c r="S1084" s="1048"/>
      <c r="T1084" s="1048"/>
      <c r="U1084" s="1048"/>
      <c r="V1084" s="1048"/>
      <c r="W1084" s="1048"/>
      <c r="X1084" s="1048"/>
      <c r="Y1084" s="1048"/>
    </row>
    <row r="1085" spans="1:25" x14ac:dyDescent="0.2">
      <c r="A1085" s="1047"/>
      <c r="B1085" s="1047"/>
      <c r="C1085" s="1047"/>
      <c r="D1085" s="1047"/>
      <c r="E1085" s="1047"/>
      <c r="R1085" s="1048"/>
      <c r="S1085" s="1048"/>
      <c r="T1085" s="1048"/>
      <c r="U1085" s="1048"/>
      <c r="V1085" s="1048"/>
      <c r="W1085" s="1048"/>
      <c r="X1085" s="1048"/>
      <c r="Y1085" s="1048"/>
    </row>
    <row r="1086" spans="1:25" x14ac:dyDescent="0.2">
      <c r="A1086" s="1047"/>
      <c r="B1086" s="1047"/>
      <c r="C1086" s="1047"/>
      <c r="D1086" s="1047"/>
      <c r="E1086" s="1047"/>
      <c r="R1086" s="1048"/>
      <c r="S1086" s="1048"/>
      <c r="T1086" s="1048"/>
      <c r="U1086" s="1048"/>
      <c r="V1086" s="1048"/>
      <c r="W1086" s="1048"/>
      <c r="X1086" s="1048"/>
      <c r="Y1086" s="1048"/>
    </row>
    <row r="1087" spans="1:25" x14ac:dyDescent="0.2">
      <c r="A1087" s="1047"/>
      <c r="B1087" s="1047"/>
      <c r="C1087" s="1047"/>
      <c r="D1087" s="1047"/>
      <c r="E1087" s="1047"/>
      <c r="R1087" s="1048"/>
      <c r="S1087" s="1048"/>
      <c r="T1087" s="1048"/>
      <c r="U1087" s="1048"/>
      <c r="V1087" s="1048"/>
      <c r="W1087" s="1048"/>
      <c r="X1087" s="1048"/>
      <c r="Y1087" s="1048"/>
    </row>
    <row r="1088" spans="1:25" x14ac:dyDescent="0.2">
      <c r="A1088" s="1047"/>
      <c r="B1088" s="1047"/>
      <c r="C1088" s="1047"/>
      <c r="D1088" s="1047"/>
      <c r="E1088" s="1047"/>
      <c r="R1088" s="1048"/>
      <c r="S1088" s="1048"/>
      <c r="T1088" s="1048"/>
      <c r="U1088" s="1048"/>
      <c r="V1088" s="1048"/>
      <c r="W1088" s="1048"/>
      <c r="X1088" s="1048"/>
      <c r="Y1088" s="1048"/>
    </row>
    <row r="1089" spans="1:25" x14ac:dyDescent="0.2">
      <c r="A1089" s="1047"/>
      <c r="B1089" s="1047"/>
      <c r="C1089" s="1047"/>
      <c r="D1089" s="1047"/>
      <c r="E1089" s="1047"/>
      <c r="R1089" s="1048"/>
      <c r="S1089" s="1048"/>
      <c r="T1089" s="1048"/>
      <c r="U1089" s="1048"/>
      <c r="V1089" s="1048"/>
      <c r="W1089" s="1048"/>
      <c r="X1089" s="1048"/>
      <c r="Y1089" s="1048"/>
    </row>
    <row r="1090" spans="1:25" x14ac:dyDescent="0.2">
      <c r="A1090" s="1047"/>
      <c r="B1090" s="1047"/>
      <c r="C1090" s="1047"/>
      <c r="D1090" s="1047"/>
      <c r="E1090" s="1047"/>
      <c r="R1090" s="1048"/>
      <c r="S1090" s="1048"/>
      <c r="T1090" s="1048"/>
      <c r="U1090" s="1048"/>
      <c r="V1090" s="1048"/>
      <c r="W1090" s="1048"/>
      <c r="X1090" s="1048"/>
      <c r="Y1090" s="1048"/>
    </row>
    <row r="1091" spans="1:25" x14ac:dyDescent="0.2">
      <c r="A1091" s="1047"/>
      <c r="B1091" s="1047"/>
      <c r="C1091" s="1047"/>
      <c r="D1091" s="1047"/>
      <c r="E1091" s="1047"/>
      <c r="R1091" s="1048"/>
      <c r="S1091" s="1048"/>
      <c r="T1091" s="1048"/>
      <c r="U1091" s="1048"/>
      <c r="V1091" s="1048"/>
      <c r="W1091" s="1048"/>
      <c r="X1091" s="1048"/>
      <c r="Y1091" s="1048"/>
    </row>
    <row r="1092" spans="1:25" x14ac:dyDescent="0.2">
      <c r="A1092" s="1047"/>
      <c r="B1092" s="1047"/>
      <c r="C1092" s="1047"/>
      <c r="D1092" s="1047"/>
      <c r="E1092" s="1047"/>
      <c r="R1092" s="1048"/>
      <c r="S1092" s="1048"/>
      <c r="T1092" s="1048"/>
      <c r="U1092" s="1048"/>
      <c r="V1092" s="1048"/>
      <c r="W1092" s="1048"/>
      <c r="X1092" s="1048"/>
      <c r="Y1092" s="1048"/>
    </row>
    <row r="1093" spans="1:25" x14ac:dyDescent="0.2">
      <c r="A1093" s="1047"/>
      <c r="B1093" s="1047"/>
      <c r="C1093" s="1047"/>
      <c r="D1093" s="1047"/>
      <c r="E1093" s="1047"/>
      <c r="R1093" s="1048"/>
      <c r="S1093" s="1048"/>
      <c r="T1093" s="1048"/>
      <c r="U1093" s="1048"/>
      <c r="V1093" s="1048"/>
      <c r="W1093" s="1048"/>
      <c r="X1093" s="1048"/>
      <c r="Y1093" s="1048"/>
    </row>
    <row r="1094" spans="1:25" x14ac:dyDescent="0.2">
      <c r="A1094" s="1047"/>
      <c r="B1094" s="1047"/>
      <c r="C1094" s="1047"/>
      <c r="D1094" s="1047"/>
      <c r="E1094" s="1047"/>
      <c r="R1094" s="1048"/>
      <c r="S1094" s="1048"/>
      <c r="T1094" s="1048"/>
      <c r="U1094" s="1048"/>
      <c r="V1094" s="1048"/>
      <c r="W1094" s="1048"/>
      <c r="X1094" s="1048"/>
      <c r="Y1094" s="1048"/>
    </row>
    <row r="1095" spans="1:25" x14ac:dyDescent="0.2">
      <c r="A1095" s="1047"/>
      <c r="B1095" s="1047"/>
      <c r="C1095" s="1047"/>
      <c r="D1095" s="1047"/>
      <c r="E1095" s="1047"/>
      <c r="R1095" s="1048"/>
      <c r="S1095" s="1048"/>
      <c r="T1095" s="1048"/>
      <c r="U1095" s="1048"/>
      <c r="V1095" s="1048"/>
      <c r="W1095" s="1048"/>
      <c r="X1095" s="1048"/>
      <c r="Y1095" s="1048"/>
    </row>
    <row r="1096" spans="1:25" x14ac:dyDescent="0.2">
      <c r="A1096" s="1047"/>
      <c r="B1096" s="1047"/>
      <c r="C1096" s="1047"/>
      <c r="D1096" s="1047"/>
      <c r="E1096" s="1047"/>
      <c r="R1096" s="1048"/>
      <c r="S1096" s="1048"/>
      <c r="T1096" s="1048"/>
      <c r="U1096" s="1048"/>
      <c r="V1096" s="1048"/>
      <c r="W1096" s="1048"/>
      <c r="X1096" s="1048"/>
      <c r="Y1096" s="1048"/>
    </row>
    <row r="1097" spans="1:25" x14ac:dyDescent="0.2">
      <c r="A1097" s="1047"/>
      <c r="B1097" s="1047"/>
      <c r="C1097" s="1047"/>
      <c r="D1097" s="1047"/>
      <c r="E1097" s="1047"/>
      <c r="R1097" s="1048"/>
      <c r="S1097" s="1048"/>
      <c r="T1097" s="1048"/>
      <c r="U1097" s="1048"/>
      <c r="V1097" s="1048"/>
      <c r="W1097" s="1048"/>
      <c r="X1097" s="1048"/>
      <c r="Y1097" s="1048"/>
    </row>
    <row r="1098" spans="1:25" x14ac:dyDescent="0.2">
      <c r="A1098" s="1047"/>
      <c r="B1098" s="1047"/>
      <c r="C1098" s="1047"/>
      <c r="D1098" s="1047"/>
      <c r="E1098" s="1047"/>
      <c r="R1098" s="1048"/>
      <c r="S1098" s="1048"/>
      <c r="T1098" s="1048"/>
      <c r="U1098" s="1048"/>
      <c r="V1098" s="1048"/>
      <c r="W1098" s="1048"/>
      <c r="X1098" s="1048"/>
      <c r="Y1098" s="1048"/>
    </row>
    <row r="1099" spans="1:25" x14ac:dyDescent="0.2">
      <c r="A1099" s="1047"/>
      <c r="B1099" s="1047"/>
      <c r="C1099" s="1047"/>
      <c r="D1099" s="1047"/>
      <c r="E1099" s="1047"/>
      <c r="R1099" s="1048"/>
      <c r="S1099" s="1048"/>
      <c r="T1099" s="1048"/>
      <c r="U1099" s="1048"/>
      <c r="V1099" s="1048"/>
      <c r="W1099" s="1048"/>
      <c r="X1099" s="1048"/>
      <c r="Y1099" s="1048"/>
    </row>
    <row r="1100" spans="1:25" x14ac:dyDescent="0.2">
      <c r="A1100" s="1047"/>
      <c r="B1100" s="1047"/>
      <c r="C1100" s="1047"/>
      <c r="D1100" s="1047"/>
      <c r="E1100" s="1047"/>
      <c r="R1100" s="1048"/>
      <c r="S1100" s="1048"/>
      <c r="T1100" s="1048"/>
      <c r="U1100" s="1048"/>
      <c r="V1100" s="1048"/>
      <c r="W1100" s="1048"/>
      <c r="X1100" s="1048"/>
      <c r="Y1100" s="1048"/>
    </row>
    <row r="1101" spans="1:25" x14ac:dyDescent="0.2">
      <c r="A1101" s="1047"/>
      <c r="B1101" s="1047"/>
      <c r="C1101" s="1047"/>
      <c r="D1101" s="1047"/>
      <c r="E1101" s="1047"/>
      <c r="R1101" s="1048"/>
      <c r="S1101" s="1048"/>
      <c r="T1101" s="1048"/>
      <c r="U1101" s="1048"/>
      <c r="V1101" s="1048"/>
      <c r="W1101" s="1048"/>
      <c r="X1101" s="1048"/>
      <c r="Y1101" s="1048"/>
    </row>
    <row r="1102" spans="1:25" x14ac:dyDescent="0.2">
      <c r="A1102" s="1047"/>
      <c r="B1102" s="1047"/>
      <c r="C1102" s="1047"/>
      <c r="D1102" s="1047"/>
      <c r="E1102" s="1047"/>
      <c r="R1102" s="1048"/>
      <c r="S1102" s="1048"/>
      <c r="T1102" s="1048"/>
      <c r="U1102" s="1048"/>
      <c r="V1102" s="1048"/>
      <c r="W1102" s="1048"/>
      <c r="X1102" s="1048"/>
      <c r="Y1102" s="1048"/>
    </row>
    <row r="1103" spans="1:25" x14ac:dyDescent="0.2">
      <c r="A1103" s="1047"/>
      <c r="B1103" s="1047"/>
      <c r="C1103" s="1047"/>
      <c r="D1103" s="1047"/>
      <c r="E1103" s="1047"/>
      <c r="R1103" s="1048"/>
      <c r="S1103" s="1048"/>
      <c r="T1103" s="1048"/>
      <c r="U1103" s="1048"/>
      <c r="V1103" s="1048"/>
      <c r="W1103" s="1048"/>
      <c r="X1103" s="1048"/>
      <c r="Y1103" s="1048"/>
    </row>
    <row r="1104" spans="1:25" x14ac:dyDescent="0.2">
      <c r="A1104" s="1047"/>
      <c r="B1104" s="1047"/>
      <c r="C1104" s="1047"/>
      <c r="D1104" s="1047"/>
      <c r="E1104" s="1047"/>
      <c r="R1104" s="1048"/>
      <c r="S1104" s="1048"/>
      <c r="T1104" s="1048"/>
      <c r="U1104" s="1048"/>
      <c r="V1104" s="1048"/>
      <c r="W1104" s="1048"/>
      <c r="X1104" s="1048"/>
      <c r="Y1104" s="1048"/>
    </row>
    <row r="1105" spans="1:25" x14ac:dyDescent="0.2">
      <c r="A1105" s="1047"/>
      <c r="B1105" s="1047"/>
      <c r="C1105" s="1047"/>
      <c r="D1105" s="1047"/>
      <c r="E1105" s="1047"/>
      <c r="R1105" s="1048"/>
      <c r="S1105" s="1048"/>
      <c r="T1105" s="1048"/>
      <c r="U1105" s="1048"/>
      <c r="V1105" s="1048"/>
      <c r="W1105" s="1048"/>
      <c r="X1105" s="1048"/>
      <c r="Y1105" s="1048"/>
    </row>
    <row r="1106" spans="1:25" x14ac:dyDescent="0.2">
      <c r="A1106" s="1047"/>
      <c r="B1106" s="1047"/>
      <c r="C1106" s="1047"/>
      <c r="D1106" s="1047"/>
      <c r="E1106" s="1047"/>
      <c r="R1106" s="1048"/>
      <c r="S1106" s="1048"/>
      <c r="T1106" s="1048"/>
      <c r="U1106" s="1048"/>
      <c r="V1106" s="1048"/>
      <c r="W1106" s="1048"/>
      <c r="X1106" s="1048"/>
      <c r="Y1106" s="1048"/>
    </row>
    <row r="1107" spans="1:25" x14ac:dyDescent="0.2">
      <c r="A1107" s="1047"/>
      <c r="B1107" s="1047"/>
      <c r="C1107" s="1047"/>
      <c r="D1107" s="1047"/>
      <c r="E1107" s="1047"/>
      <c r="R1107" s="1048"/>
      <c r="S1107" s="1048"/>
      <c r="T1107" s="1048"/>
      <c r="U1107" s="1048"/>
      <c r="V1107" s="1048"/>
      <c r="W1107" s="1048"/>
      <c r="X1107" s="1048"/>
      <c r="Y1107" s="1048"/>
    </row>
    <row r="1108" spans="1:25" x14ac:dyDescent="0.2">
      <c r="A1108" s="1047"/>
      <c r="B1108" s="1047"/>
      <c r="C1108" s="1047"/>
      <c r="D1108" s="1047"/>
      <c r="E1108" s="1047"/>
      <c r="R1108" s="1048"/>
      <c r="S1108" s="1048"/>
      <c r="T1108" s="1048"/>
      <c r="U1108" s="1048"/>
      <c r="V1108" s="1048"/>
      <c r="W1108" s="1048"/>
      <c r="X1108" s="1048"/>
      <c r="Y1108" s="1048"/>
    </row>
    <row r="1109" spans="1:25" x14ac:dyDescent="0.2">
      <c r="A1109" s="1047"/>
      <c r="B1109" s="1047"/>
      <c r="C1109" s="1047"/>
      <c r="D1109" s="1047"/>
      <c r="E1109" s="1047"/>
      <c r="R1109" s="1048"/>
      <c r="S1109" s="1048"/>
      <c r="T1109" s="1048"/>
      <c r="U1109" s="1048"/>
      <c r="V1109" s="1048"/>
      <c r="W1109" s="1048"/>
      <c r="X1109" s="1048"/>
      <c r="Y1109" s="1048"/>
    </row>
    <row r="1110" spans="1:25" x14ac:dyDescent="0.2">
      <c r="A1110" s="1047"/>
      <c r="B1110" s="1047"/>
      <c r="C1110" s="1047"/>
      <c r="D1110" s="1047"/>
      <c r="E1110" s="1047"/>
      <c r="R1110" s="1048"/>
      <c r="S1110" s="1048"/>
      <c r="T1110" s="1048"/>
      <c r="U1110" s="1048"/>
      <c r="V1110" s="1048"/>
      <c r="W1110" s="1048"/>
      <c r="X1110" s="1048"/>
      <c r="Y1110" s="1048"/>
    </row>
    <row r="1111" spans="1:25" x14ac:dyDescent="0.2">
      <c r="A1111" s="1047"/>
      <c r="B1111" s="1047"/>
      <c r="C1111" s="1047"/>
      <c r="D1111" s="1047"/>
      <c r="E1111" s="1047"/>
      <c r="R1111" s="1048"/>
      <c r="S1111" s="1048"/>
      <c r="T1111" s="1048"/>
      <c r="U1111" s="1048"/>
      <c r="V1111" s="1048"/>
      <c r="W1111" s="1048"/>
      <c r="X1111" s="1048"/>
      <c r="Y1111" s="1048"/>
    </row>
    <row r="1112" spans="1:25" x14ac:dyDescent="0.2">
      <c r="A1112" s="1047"/>
      <c r="B1112" s="1047"/>
      <c r="C1112" s="1047"/>
      <c r="D1112" s="1047"/>
      <c r="E1112" s="1047"/>
      <c r="R1112" s="1048"/>
      <c r="S1112" s="1048"/>
      <c r="T1112" s="1048"/>
      <c r="U1112" s="1048"/>
      <c r="V1112" s="1048"/>
      <c r="W1112" s="1048"/>
      <c r="X1112" s="1048"/>
      <c r="Y1112" s="1048"/>
    </row>
    <row r="1113" spans="1:25" x14ac:dyDescent="0.2">
      <c r="A1113" s="1047"/>
      <c r="B1113" s="1047"/>
      <c r="C1113" s="1047"/>
      <c r="D1113" s="1047"/>
      <c r="E1113" s="1047"/>
      <c r="R1113" s="1048"/>
      <c r="S1113" s="1048"/>
      <c r="T1113" s="1048"/>
      <c r="U1113" s="1048"/>
      <c r="V1113" s="1048"/>
      <c r="W1113" s="1048"/>
      <c r="X1113" s="1048"/>
      <c r="Y1113" s="1048"/>
    </row>
    <row r="1114" spans="1:25" x14ac:dyDescent="0.2">
      <c r="A1114" s="1047"/>
      <c r="B1114" s="1047"/>
      <c r="C1114" s="1047"/>
      <c r="D1114" s="1047"/>
      <c r="E1114" s="1047"/>
      <c r="R1114" s="1048"/>
      <c r="S1114" s="1048"/>
      <c r="T1114" s="1048"/>
      <c r="U1114" s="1048"/>
      <c r="V1114" s="1048"/>
      <c r="W1114" s="1048"/>
      <c r="X1114" s="1048"/>
      <c r="Y1114" s="1048"/>
    </row>
    <row r="1115" spans="1:25" x14ac:dyDescent="0.2">
      <c r="A1115" s="1047"/>
      <c r="B1115" s="1047"/>
      <c r="C1115" s="1047"/>
      <c r="D1115" s="1047"/>
      <c r="E1115" s="1047"/>
      <c r="R1115" s="1048"/>
      <c r="S1115" s="1048"/>
      <c r="T1115" s="1048"/>
      <c r="U1115" s="1048"/>
      <c r="V1115" s="1048"/>
      <c r="W1115" s="1048"/>
      <c r="X1115" s="1048"/>
      <c r="Y1115" s="1048"/>
    </row>
    <row r="1116" spans="1:25" x14ac:dyDescent="0.2">
      <c r="A1116" s="1047"/>
      <c r="B1116" s="1047"/>
      <c r="C1116" s="1047"/>
      <c r="D1116" s="1047"/>
      <c r="E1116" s="1047"/>
      <c r="R1116" s="1048"/>
      <c r="S1116" s="1048"/>
      <c r="T1116" s="1048"/>
      <c r="U1116" s="1048"/>
      <c r="V1116" s="1048"/>
      <c r="W1116" s="1048"/>
      <c r="X1116" s="1048"/>
      <c r="Y1116" s="1048"/>
    </row>
    <row r="1117" spans="1:25" x14ac:dyDescent="0.2">
      <c r="A1117" s="1047"/>
      <c r="B1117" s="1047"/>
      <c r="C1117" s="1047"/>
      <c r="D1117" s="1047"/>
      <c r="E1117" s="1047"/>
      <c r="R1117" s="1048"/>
      <c r="S1117" s="1048"/>
      <c r="T1117" s="1048"/>
      <c r="U1117" s="1048"/>
      <c r="V1117" s="1048"/>
      <c r="W1117" s="1048"/>
      <c r="X1117" s="1048"/>
      <c r="Y1117" s="1048"/>
    </row>
    <row r="1118" spans="1:25" x14ac:dyDescent="0.2">
      <c r="A1118" s="1047"/>
      <c r="B1118" s="1047"/>
      <c r="C1118" s="1047"/>
      <c r="D1118" s="1047"/>
      <c r="E1118" s="1047"/>
      <c r="R1118" s="1048"/>
      <c r="S1118" s="1048"/>
      <c r="T1118" s="1048"/>
      <c r="U1118" s="1048"/>
      <c r="V1118" s="1048"/>
      <c r="W1118" s="1048"/>
      <c r="X1118" s="1048"/>
      <c r="Y1118" s="1048"/>
    </row>
    <row r="1119" spans="1:25" x14ac:dyDescent="0.2">
      <c r="A1119" s="1047"/>
      <c r="B1119" s="1047"/>
      <c r="C1119" s="1047"/>
      <c r="D1119" s="1047"/>
      <c r="E1119" s="1047"/>
      <c r="R1119" s="1048"/>
      <c r="S1119" s="1048"/>
      <c r="T1119" s="1048"/>
      <c r="U1119" s="1048"/>
      <c r="V1119" s="1048"/>
      <c r="W1119" s="1048"/>
      <c r="X1119" s="1048"/>
      <c r="Y1119" s="1048"/>
    </row>
    <row r="1120" spans="1:25" x14ac:dyDescent="0.2">
      <c r="A1120" s="1047"/>
      <c r="B1120" s="1047"/>
      <c r="C1120" s="1047"/>
      <c r="D1120" s="1047"/>
      <c r="E1120" s="1047"/>
      <c r="R1120" s="1048"/>
      <c r="S1120" s="1048"/>
      <c r="T1120" s="1048"/>
      <c r="U1120" s="1048"/>
      <c r="V1120" s="1048"/>
      <c r="W1120" s="1048"/>
      <c r="X1120" s="1048"/>
      <c r="Y1120" s="1048"/>
    </row>
    <row r="1121" spans="1:25" x14ac:dyDescent="0.2">
      <c r="A1121" s="1047"/>
      <c r="B1121" s="1047"/>
      <c r="C1121" s="1047"/>
      <c r="D1121" s="1047"/>
      <c r="E1121" s="1047"/>
      <c r="R1121" s="1048"/>
      <c r="S1121" s="1048"/>
      <c r="T1121" s="1048"/>
      <c r="U1121" s="1048"/>
      <c r="V1121" s="1048"/>
      <c r="W1121" s="1048"/>
      <c r="X1121" s="1048"/>
      <c r="Y1121" s="1048"/>
    </row>
    <row r="1122" spans="1:25" x14ac:dyDescent="0.2">
      <c r="A1122" s="1047"/>
      <c r="B1122" s="1047"/>
      <c r="C1122" s="1047"/>
      <c r="D1122" s="1047"/>
      <c r="E1122" s="1047"/>
      <c r="R1122" s="1048"/>
      <c r="S1122" s="1048"/>
      <c r="T1122" s="1048"/>
      <c r="U1122" s="1048"/>
      <c r="V1122" s="1048"/>
      <c r="W1122" s="1048"/>
      <c r="X1122" s="1048"/>
      <c r="Y1122" s="1048"/>
    </row>
    <row r="1123" spans="1:25" x14ac:dyDescent="0.2">
      <c r="A1123" s="1047"/>
      <c r="B1123" s="1047"/>
      <c r="C1123" s="1047"/>
      <c r="D1123" s="1047"/>
      <c r="E1123" s="1047"/>
      <c r="R1123" s="1048"/>
      <c r="S1123" s="1048"/>
      <c r="T1123" s="1048"/>
      <c r="U1123" s="1048"/>
      <c r="V1123" s="1048"/>
      <c r="W1123" s="1048"/>
      <c r="X1123" s="1048"/>
      <c r="Y1123" s="1048"/>
    </row>
    <row r="1124" spans="1:25" x14ac:dyDescent="0.2">
      <c r="A1124" s="1047"/>
      <c r="B1124" s="1047"/>
      <c r="C1124" s="1047"/>
      <c r="D1124" s="1047"/>
      <c r="E1124" s="1047"/>
      <c r="R1124" s="1048"/>
      <c r="S1124" s="1048"/>
      <c r="T1124" s="1048"/>
      <c r="U1124" s="1048"/>
      <c r="V1124" s="1048"/>
      <c r="W1124" s="1048"/>
      <c r="X1124" s="1048"/>
      <c r="Y1124" s="1048"/>
    </row>
    <row r="1125" spans="1:25" x14ac:dyDescent="0.2">
      <c r="A1125" s="1047"/>
      <c r="B1125" s="1047"/>
      <c r="C1125" s="1047"/>
      <c r="D1125" s="1047"/>
      <c r="E1125" s="1047"/>
      <c r="R1125" s="1048"/>
      <c r="S1125" s="1048"/>
      <c r="T1125" s="1048"/>
      <c r="U1125" s="1048"/>
      <c r="V1125" s="1048"/>
      <c r="W1125" s="1048"/>
      <c r="X1125" s="1048"/>
      <c r="Y1125" s="1048"/>
    </row>
    <row r="1126" spans="1:25" x14ac:dyDescent="0.2">
      <c r="A1126" s="1047"/>
      <c r="B1126" s="1047"/>
      <c r="C1126" s="1047"/>
      <c r="D1126" s="1047"/>
      <c r="E1126" s="1047"/>
      <c r="R1126" s="1048"/>
      <c r="S1126" s="1048"/>
      <c r="T1126" s="1048"/>
      <c r="U1126" s="1048"/>
      <c r="V1126" s="1048"/>
      <c r="W1126" s="1048"/>
      <c r="X1126" s="1048"/>
      <c r="Y1126" s="1048"/>
    </row>
    <row r="1127" spans="1:25" x14ac:dyDescent="0.2">
      <c r="A1127" s="1047"/>
      <c r="B1127" s="1047"/>
      <c r="C1127" s="1047"/>
      <c r="D1127" s="1047"/>
      <c r="E1127" s="1047"/>
      <c r="R1127" s="1048"/>
      <c r="S1127" s="1048"/>
      <c r="T1127" s="1048"/>
      <c r="U1127" s="1048"/>
      <c r="V1127" s="1048"/>
      <c r="W1127" s="1048"/>
      <c r="X1127" s="1048"/>
      <c r="Y1127" s="1048"/>
    </row>
    <row r="1128" spans="1:25" x14ac:dyDescent="0.2">
      <c r="A1128" s="1047"/>
      <c r="B1128" s="1047"/>
      <c r="C1128" s="1047"/>
      <c r="D1128" s="1047"/>
      <c r="E1128" s="1047"/>
      <c r="R1128" s="1048"/>
      <c r="S1128" s="1048"/>
      <c r="T1128" s="1048"/>
      <c r="U1128" s="1048"/>
      <c r="V1128" s="1048"/>
      <c r="W1128" s="1048"/>
      <c r="X1128" s="1048"/>
      <c r="Y1128" s="1048"/>
    </row>
    <row r="1129" spans="1:25" x14ac:dyDescent="0.2">
      <c r="A1129" s="1047"/>
      <c r="B1129" s="1047"/>
      <c r="C1129" s="1047"/>
      <c r="D1129" s="1047"/>
      <c r="E1129" s="1047"/>
      <c r="R1129" s="1048"/>
      <c r="S1129" s="1048"/>
      <c r="T1129" s="1048"/>
      <c r="U1129" s="1048"/>
      <c r="V1129" s="1048"/>
      <c r="W1129" s="1048"/>
      <c r="X1129" s="1048"/>
      <c r="Y1129" s="1048"/>
    </row>
    <row r="1130" spans="1:25" x14ac:dyDescent="0.2">
      <c r="A1130" s="1047"/>
      <c r="B1130" s="1047"/>
      <c r="C1130" s="1047"/>
      <c r="D1130" s="1047"/>
      <c r="E1130" s="1047"/>
      <c r="R1130" s="1048"/>
      <c r="S1130" s="1048"/>
      <c r="T1130" s="1048"/>
      <c r="U1130" s="1048"/>
      <c r="V1130" s="1048"/>
      <c r="W1130" s="1048"/>
      <c r="X1130" s="1048"/>
      <c r="Y1130" s="1048"/>
    </row>
    <row r="1131" spans="1:25" x14ac:dyDescent="0.2">
      <c r="A1131" s="1047"/>
      <c r="B1131" s="1047"/>
      <c r="C1131" s="1047"/>
      <c r="D1131" s="1047"/>
      <c r="E1131" s="1047"/>
      <c r="R1131" s="1048"/>
      <c r="S1131" s="1048"/>
      <c r="T1131" s="1048"/>
      <c r="U1131" s="1048"/>
      <c r="V1131" s="1048"/>
      <c r="W1131" s="1048"/>
      <c r="X1131" s="1048"/>
      <c r="Y1131" s="1048"/>
    </row>
    <row r="1132" spans="1:25" x14ac:dyDescent="0.2">
      <c r="A1132" s="1047"/>
      <c r="B1132" s="1047"/>
      <c r="C1132" s="1047"/>
      <c r="D1132" s="1047"/>
      <c r="E1132" s="1047"/>
      <c r="R1132" s="1048"/>
      <c r="S1132" s="1048"/>
      <c r="T1132" s="1048"/>
      <c r="U1132" s="1048"/>
      <c r="V1132" s="1048"/>
      <c r="W1132" s="1048"/>
      <c r="X1132" s="1048"/>
      <c r="Y1132" s="1048"/>
    </row>
    <row r="1133" spans="1:25" x14ac:dyDescent="0.2">
      <c r="A1133" s="1047"/>
      <c r="B1133" s="1047"/>
      <c r="C1133" s="1047"/>
      <c r="D1133" s="1047"/>
      <c r="E1133" s="1047"/>
      <c r="R1133" s="1048"/>
      <c r="S1133" s="1048"/>
      <c r="T1133" s="1048"/>
      <c r="U1133" s="1048"/>
      <c r="V1133" s="1048"/>
      <c r="W1133" s="1048"/>
      <c r="X1133" s="1048"/>
      <c r="Y1133" s="1048"/>
    </row>
    <row r="1134" spans="1:25" x14ac:dyDescent="0.2">
      <c r="A1134" s="1047"/>
      <c r="B1134" s="1047"/>
      <c r="C1134" s="1047"/>
      <c r="D1134" s="1047"/>
      <c r="E1134" s="1047"/>
      <c r="R1134" s="1048"/>
      <c r="S1134" s="1048"/>
      <c r="T1134" s="1048"/>
      <c r="U1134" s="1048"/>
      <c r="V1134" s="1048"/>
      <c r="W1134" s="1048"/>
      <c r="X1134" s="1048"/>
      <c r="Y1134" s="1048"/>
    </row>
    <row r="1135" spans="1:25" x14ac:dyDescent="0.2">
      <c r="A1135" s="1047"/>
      <c r="B1135" s="1047"/>
      <c r="C1135" s="1047"/>
      <c r="D1135" s="1047"/>
      <c r="E1135" s="1047"/>
      <c r="R1135" s="1048"/>
      <c r="S1135" s="1048"/>
      <c r="T1135" s="1048"/>
      <c r="U1135" s="1048"/>
      <c r="V1135" s="1048"/>
      <c r="W1135" s="1048"/>
      <c r="X1135" s="1048"/>
      <c r="Y1135" s="1048"/>
    </row>
    <row r="1136" spans="1:25" x14ac:dyDescent="0.2">
      <c r="A1136" s="1047"/>
      <c r="B1136" s="1047"/>
      <c r="C1136" s="1047"/>
      <c r="D1136" s="1047"/>
      <c r="E1136" s="1047"/>
      <c r="R1136" s="1048"/>
      <c r="S1136" s="1048"/>
      <c r="T1136" s="1048"/>
      <c r="U1136" s="1048"/>
      <c r="V1136" s="1048"/>
      <c r="W1136" s="1048"/>
      <c r="X1136" s="1048"/>
      <c r="Y1136" s="1048"/>
    </row>
    <row r="1137" spans="1:25" x14ac:dyDescent="0.2">
      <c r="A1137" s="1047"/>
      <c r="B1137" s="1047"/>
      <c r="C1137" s="1047"/>
      <c r="D1137" s="1047"/>
      <c r="E1137" s="1047"/>
      <c r="R1137" s="1048"/>
      <c r="S1137" s="1048"/>
      <c r="T1137" s="1048"/>
      <c r="U1137" s="1048"/>
      <c r="V1137" s="1048"/>
      <c r="W1137" s="1048"/>
      <c r="X1137" s="1048"/>
      <c r="Y1137" s="1048"/>
    </row>
    <row r="1138" spans="1:25" x14ac:dyDescent="0.2">
      <c r="A1138" s="1047"/>
      <c r="B1138" s="1047"/>
      <c r="C1138" s="1047"/>
      <c r="D1138" s="1047"/>
      <c r="E1138" s="1047"/>
      <c r="R1138" s="1048"/>
      <c r="S1138" s="1048"/>
      <c r="T1138" s="1048"/>
      <c r="U1138" s="1048"/>
      <c r="V1138" s="1048"/>
      <c r="W1138" s="1048"/>
      <c r="X1138" s="1048"/>
      <c r="Y1138" s="1048"/>
    </row>
    <row r="1139" spans="1:25" x14ac:dyDescent="0.2">
      <c r="A1139" s="1047"/>
      <c r="B1139" s="1047"/>
      <c r="C1139" s="1047"/>
      <c r="D1139" s="1047"/>
      <c r="E1139" s="1047"/>
      <c r="R1139" s="1048"/>
      <c r="S1139" s="1048"/>
      <c r="T1139" s="1048"/>
      <c r="U1139" s="1048"/>
      <c r="V1139" s="1048"/>
      <c r="W1139" s="1048"/>
      <c r="X1139" s="1048"/>
      <c r="Y1139" s="1048"/>
    </row>
    <row r="1140" spans="1:25" x14ac:dyDescent="0.2">
      <c r="A1140" s="1047"/>
      <c r="B1140" s="1047"/>
      <c r="C1140" s="1047"/>
      <c r="D1140" s="1047"/>
      <c r="E1140" s="1047"/>
      <c r="R1140" s="1048"/>
      <c r="S1140" s="1048"/>
      <c r="T1140" s="1048"/>
      <c r="U1140" s="1048"/>
      <c r="V1140" s="1048"/>
      <c r="W1140" s="1048"/>
      <c r="X1140" s="1048"/>
      <c r="Y1140" s="1048"/>
    </row>
    <row r="1141" spans="1:25" x14ac:dyDescent="0.2">
      <c r="A1141" s="1047"/>
      <c r="B1141" s="1047"/>
      <c r="C1141" s="1047"/>
      <c r="D1141" s="1047"/>
      <c r="E1141" s="1047"/>
      <c r="R1141" s="1048"/>
      <c r="S1141" s="1048"/>
      <c r="T1141" s="1048"/>
      <c r="U1141" s="1048"/>
      <c r="V1141" s="1048"/>
      <c r="W1141" s="1048"/>
      <c r="X1141" s="1048"/>
      <c r="Y1141" s="1048"/>
    </row>
    <row r="1142" spans="1:25" x14ac:dyDescent="0.2">
      <c r="A1142" s="1047"/>
      <c r="B1142" s="1047"/>
      <c r="C1142" s="1047"/>
      <c r="D1142" s="1047"/>
      <c r="E1142" s="1047"/>
      <c r="R1142" s="1048"/>
      <c r="S1142" s="1048"/>
      <c r="T1142" s="1048"/>
      <c r="U1142" s="1048"/>
      <c r="V1142" s="1048"/>
      <c r="W1142" s="1048"/>
      <c r="X1142" s="1048"/>
      <c r="Y1142" s="1048"/>
    </row>
    <row r="1143" spans="1:25" x14ac:dyDescent="0.2">
      <c r="A1143" s="1047"/>
      <c r="B1143" s="1047"/>
      <c r="C1143" s="1047"/>
      <c r="D1143" s="1047"/>
      <c r="E1143" s="1047"/>
      <c r="R1143" s="1048"/>
      <c r="S1143" s="1048"/>
      <c r="T1143" s="1048"/>
      <c r="U1143" s="1048"/>
      <c r="V1143" s="1048"/>
      <c r="W1143" s="1048"/>
      <c r="X1143" s="1048"/>
      <c r="Y1143" s="1048"/>
    </row>
    <row r="1144" spans="1:25" x14ac:dyDescent="0.2">
      <c r="A1144" s="1047"/>
      <c r="B1144" s="1047"/>
      <c r="C1144" s="1047"/>
      <c r="D1144" s="1047"/>
      <c r="E1144" s="1047"/>
      <c r="R1144" s="1048"/>
      <c r="S1144" s="1048"/>
      <c r="T1144" s="1048"/>
      <c r="U1144" s="1048"/>
      <c r="V1144" s="1048"/>
      <c r="W1144" s="1048"/>
      <c r="X1144" s="1048"/>
      <c r="Y1144" s="1048"/>
    </row>
    <row r="1145" spans="1:25" x14ac:dyDescent="0.2">
      <c r="A1145" s="1047"/>
      <c r="B1145" s="1047"/>
      <c r="C1145" s="1047"/>
      <c r="D1145" s="1047"/>
      <c r="E1145" s="1047"/>
      <c r="R1145" s="1048"/>
      <c r="S1145" s="1048"/>
      <c r="T1145" s="1048"/>
      <c r="U1145" s="1048"/>
      <c r="V1145" s="1048"/>
      <c r="W1145" s="1048"/>
      <c r="X1145" s="1048"/>
      <c r="Y1145" s="1048"/>
    </row>
    <row r="1146" spans="1:25" x14ac:dyDescent="0.2">
      <c r="A1146" s="1047"/>
      <c r="B1146" s="1047"/>
      <c r="C1146" s="1047"/>
      <c r="D1146" s="1047"/>
      <c r="E1146" s="1047"/>
      <c r="R1146" s="1048"/>
      <c r="S1146" s="1048"/>
      <c r="T1146" s="1048"/>
      <c r="U1146" s="1048"/>
      <c r="V1146" s="1048"/>
      <c r="W1146" s="1048"/>
      <c r="X1146" s="1048"/>
      <c r="Y1146" s="1048"/>
    </row>
    <row r="1147" spans="1:25" x14ac:dyDescent="0.2">
      <c r="A1147" s="1047"/>
      <c r="B1147" s="1047"/>
      <c r="C1147" s="1047"/>
      <c r="D1147" s="1047"/>
      <c r="E1147" s="1047"/>
      <c r="R1147" s="1048"/>
      <c r="S1147" s="1048"/>
      <c r="T1147" s="1048"/>
      <c r="U1147" s="1048"/>
      <c r="V1147" s="1048"/>
      <c r="W1147" s="1048"/>
      <c r="X1147" s="1048"/>
      <c r="Y1147" s="1048"/>
    </row>
    <row r="1148" spans="1:25" x14ac:dyDescent="0.2">
      <c r="A1148" s="1047"/>
      <c r="B1148" s="1047"/>
      <c r="C1148" s="1047"/>
      <c r="D1148" s="1047"/>
      <c r="E1148" s="1047"/>
      <c r="R1148" s="1048"/>
      <c r="S1148" s="1048"/>
      <c r="T1148" s="1048"/>
      <c r="U1148" s="1048"/>
      <c r="V1148" s="1048"/>
      <c r="W1148" s="1048"/>
      <c r="X1148" s="1048"/>
      <c r="Y1148" s="1048"/>
    </row>
    <row r="1149" spans="1:25" x14ac:dyDescent="0.2">
      <c r="A1149" s="1047"/>
      <c r="B1149" s="1047"/>
      <c r="C1149" s="1047"/>
      <c r="D1149" s="1047"/>
      <c r="E1149" s="1047"/>
      <c r="R1149" s="1048"/>
      <c r="S1149" s="1048"/>
      <c r="T1149" s="1048"/>
      <c r="U1149" s="1048"/>
      <c r="V1149" s="1048"/>
      <c r="W1149" s="1048"/>
      <c r="X1149" s="1048"/>
      <c r="Y1149" s="1048"/>
    </row>
    <row r="1150" spans="1:25" x14ac:dyDescent="0.2">
      <c r="A1150" s="1047"/>
      <c r="B1150" s="1047"/>
      <c r="C1150" s="1047"/>
      <c r="D1150" s="1047"/>
      <c r="E1150" s="1047"/>
      <c r="R1150" s="1048"/>
      <c r="S1150" s="1048"/>
      <c r="T1150" s="1048"/>
      <c r="U1150" s="1048"/>
      <c r="V1150" s="1048"/>
      <c r="W1150" s="1048"/>
      <c r="X1150" s="1048"/>
      <c r="Y1150" s="1048"/>
    </row>
    <row r="1151" spans="1:25" x14ac:dyDescent="0.2">
      <c r="A1151" s="1047"/>
      <c r="B1151" s="1047"/>
      <c r="C1151" s="1047"/>
      <c r="D1151" s="1047"/>
      <c r="E1151" s="1047"/>
      <c r="R1151" s="1048"/>
      <c r="S1151" s="1048"/>
      <c r="T1151" s="1048"/>
      <c r="U1151" s="1048"/>
      <c r="V1151" s="1048"/>
      <c r="W1151" s="1048"/>
      <c r="X1151" s="1048"/>
      <c r="Y1151" s="1048"/>
    </row>
    <row r="1152" spans="1:25" x14ac:dyDescent="0.2">
      <c r="A1152" s="1047"/>
      <c r="B1152" s="1047"/>
      <c r="C1152" s="1047"/>
      <c r="D1152" s="1047"/>
      <c r="E1152" s="1047"/>
      <c r="R1152" s="1048"/>
      <c r="S1152" s="1048"/>
      <c r="T1152" s="1048"/>
      <c r="U1152" s="1048"/>
      <c r="V1152" s="1048"/>
      <c r="W1152" s="1048"/>
      <c r="X1152" s="1048"/>
      <c r="Y1152" s="1048"/>
    </row>
    <row r="1153" spans="1:25" x14ac:dyDescent="0.2">
      <c r="A1153" s="1047"/>
      <c r="B1153" s="1047"/>
      <c r="C1153" s="1047"/>
      <c r="D1153" s="1047"/>
      <c r="E1153" s="1047"/>
      <c r="R1153" s="1048"/>
      <c r="S1153" s="1048"/>
      <c r="T1153" s="1048"/>
      <c r="U1153" s="1048"/>
      <c r="V1153" s="1048"/>
      <c r="W1153" s="1048"/>
      <c r="X1153" s="1048"/>
      <c r="Y1153" s="1048"/>
    </row>
    <row r="1154" spans="1:25" x14ac:dyDescent="0.2">
      <c r="A1154" s="1047"/>
      <c r="B1154" s="1047"/>
      <c r="C1154" s="1047"/>
      <c r="D1154" s="1047"/>
      <c r="E1154" s="1047"/>
      <c r="R1154" s="1048"/>
      <c r="S1154" s="1048"/>
      <c r="T1154" s="1048"/>
      <c r="U1154" s="1048"/>
      <c r="V1154" s="1048"/>
      <c r="W1154" s="1048"/>
      <c r="X1154" s="1048"/>
      <c r="Y1154" s="1048"/>
    </row>
    <row r="1155" spans="1:25" x14ac:dyDescent="0.2">
      <c r="A1155" s="1047"/>
      <c r="B1155" s="1047"/>
      <c r="C1155" s="1047"/>
      <c r="D1155" s="1047"/>
      <c r="E1155" s="1047"/>
      <c r="R1155" s="1048"/>
      <c r="S1155" s="1048"/>
      <c r="T1155" s="1048"/>
      <c r="U1155" s="1048"/>
      <c r="V1155" s="1048"/>
      <c r="W1155" s="1048"/>
      <c r="X1155" s="1048"/>
      <c r="Y1155" s="1048"/>
    </row>
    <row r="1156" spans="1:25" x14ac:dyDescent="0.2">
      <c r="A1156" s="1047"/>
      <c r="B1156" s="1047"/>
      <c r="C1156" s="1047"/>
      <c r="D1156" s="1047"/>
      <c r="E1156" s="1047"/>
      <c r="R1156" s="1048"/>
      <c r="S1156" s="1048"/>
      <c r="T1156" s="1048"/>
      <c r="U1156" s="1048"/>
      <c r="V1156" s="1048"/>
      <c r="W1156" s="1048"/>
      <c r="X1156" s="1048"/>
      <c r="Y1156" s="1048"/>
    </row>
    <row r="1157" spans="1:25" x14ac:dyDescent="0.2">
      <c r="A1157" s="1047"/>
      <c r="B1157" s="1047"/>
      <c r="C1157" s="1047"/>
      <c r="D1157" s="1047"/>
      <c r="E1157" s="1047"/>
      <c r="R1157" s="1048"/>
      <c r="S1157" s="1048"/>
      <c r="T1157" s="1048"/>
      <c r="U1157" s="1048"/>
      <c r="V1157" s="1048"/>
      <c r="W1157" s="1048"/>
      <c r="X1157" s="1048"/>
      <c r="Y1157" s="1048"/>
    </row>
    <row r="1158" spans="1:25" x14ac:dyDescent="0.2">
      <c r="A1158" s="1047"/>
      <c r="B1158" s="1047"/>
      <c r="C1158" s="1047"/>
      <c r="D1158" s="1047"/>
      <c r="E1158" s="1047"/>
      <c r="R1158" s="1048"/>
      <c r="S1158" s="1048"/>
      <c r="T1158" s="1048"/>
      <c r="U1158" s="1048"/>
      <c r="V1158" s="1048"/>
      <c r="W1158" s="1048"/>
      <c r="X1158" s="1048"/>
      <c r="Y1158" s="1048"/>
    </row>
    <row r="1159" spans="1:25" x14ac:dyDescent="0.2">
      <c r="A1159" s="1047"/>
      <c r="B1159" s="1047"/>
      <c r="C1159" s="1047"/>
      <c r="D1159" s="1047"/>
      <c r="E1159" s="1047"/>
      <c r="R1159" s="1048"/>
      <c r="S1159" s="1048"/>
      <c r="T1159" s="1048"/>
      <c r="U1159" s="1048"/>
      <c r="V1159" s="1048"/>
      <c r="W1159" s="1048"/>
      <c r="X1159" s="1048"/>
      <c r="Y1159" s="1048"/>
    </row>
    <row r="1160" spans="1:25" x14ac:dyDescent="0.2">
      <c r="A1160" s="1047"/>
      <c r="B1160" s="1047"/>
      <c r="C1160" s="1047"/>
      <c r="D1160" s="1047"/>
      <c r="E1160" s="1047"/>
      <c r="R1160" s="1048"/>
      <c r="S1160" s="1048"/>
      <c r="T1160" s="1048"/>
      <c r="U1160" s="1048"/>
      <c r="V1160" s="1048"/>
      <c r="W1160" s="1048"/>
      <c r="X1160" s="1048"/>
      <c r="Y1160" s="1048"/>
    </row>
    <row r="1161" spans="1:25" x14ac:dyDescent="0.2">
      <c r="A1161" s="1047"/>
      <c r="B1161" s="1047"/>
      <c r="C1161" s="1047"/>
      <c r="D1161" s="1047"/>
      <c r="E1161" s="1047"/>
      <c r="R1161" s="1048"/>
      <c r="S1161" s="1048"/>
      <c r="T1161" s="1048"/>
      <c r="U1161" s="1048"/>
      <c r="V1161" s="1048"/>
      <c r="W1161" s="1048"/>
      <c r="X1161" s="1048"/>
      <c r="Y1161" s="1048"/>
    </row>
    <row r="1162" spans="1:25" x14ac:dyDescent="0.2">
      <c r="A1162" s="1047"/>
      <c r="B1162" s="1047"/>
      <c r="C1162" s="1047"/>
      <c r="D1162" s="1047"/>
      <c r="E1162" s="1047"/>
      <c r="R1162" s="1048"/>
      <c r="S1162" s="1048"/>
      <c r="T1162" s="1048"/>
      <c r="U1162" s="1048"/>
      <c r="V1162" s="1048"/>
      <c r="W1162" s="1048"/>
      <c r="X1162" s="1048"/>
      <c r="Y1162" s="1048"/>
    </row>
    <row r="1163" spans="1:25" x14ac:dyDescent="0.2">
      <c r="A1163" s="1047"/>
      <c r="B1163" s="1047"/>
      <c r="C1163" s="1047"/>
      <c r="D1163" s="1047"/>
      <c r="E1163" s="1047"/>
      <c r="R1163" s="1048"/>
      <c r="S1163" s="1048"/>
      <c r="T1163" s="1048"/>
      <c r="U1163" s="1048"/>
      <c r="V1163" s="1048"/>
      <c r="W1163" s="1048"/>
      <c r="X1163" s="1048"/>
      <c r="Y1163" s="1048"/>
    </row>
    <row r="1164" spans="1:25" x14ac:dyDescent="0.2">
      <c r="A1164" s="1047"/>
      <c r="B1164" s="1047"/>
      <c r="C1164" s="1047"/>
      <c r="D1164" s="1047"/>
      <c r="E1164" s="1047"/>
      <c r="R1164" s="1048"/>
      <c r="S1164" s="1048"/>
      <c r="T1164" s="1048"/>
      <c r="U1164" s="1048"/>
      <c r="V1164" s="1048"/>
      <c r="W1164" s="1048"/>
      <c r="X1164" s="1048"/>
      <c r="Y1164" s="1048"/>
    </row>
    <row r="1165" spans="1:25" x14ac:dyDescent="0.2">
      <c r="A1165" s="1047"/>
      <c r="B1165" s="1047"/>
      <c r="C1165" s="1047"/>
      <c r="D1165" s="1047"/>
      <c r="E1165" s="1047"/>
      <c r="R1165" s="1048"/>
      <c r="S1165" s="1048"/>
      <c r="T1165" s="1048"/>
      <c r="U1165" s="1048"/>
      <c r="V1165" s="1048"/>
      <c r="W1165" s="1048"/>
      <c r="X1165" s="1048"/>
      <c r="Y1165" s="1048"/>
    </row>
    <row r="1166" spans="1:25" x14ac:dyDescent="0.2">
      <c r="A1166" s="1047"/>
      <c r="B1166" s="1047"/>
      <c r="C1166" s="1047"/>
      <c r="D1166" s="1047"/>
      <c r="E1166" s="1047"/>
      <c r="R1166" s="1048"/>
      <c r="S1166" s="1048"/>
      <c r="T1166" s="1048"/>
      <c r="U1166" s="1048"/>
      <c r="V1166" s="1048"/>
      <c r="W1166" s="1048"/>
      <c r="X1166" s="1048"/>
      <c r="Y1166" s="1048"/>
    </row>
    <row r="1167" spans="1:25" x14ac:dyDescent="0.2">
      <c r="A1167" s="1047"/>
      <c r="B1167" s="1047"/>
      <c r="C1167" s="1047"/>
      <c r="D1167" s="1047"/>
      <c r="E1167" s="1047"/>
      <c r="R1167" s="1048"/>
      <c r="S1167" s="1048"/>
      <c r="T1167" s="1048"/>
      <c r="U1167" s="1048"/>
      <c r="V1167" s="1048"/>
      <c r="W1167" s="1048"/>
      <c r="X1167" s="1048"/>
      <c r="Y1167" s="1048"/>
    </row>
    <row r="1168" spans="1:25" x14ac:dyDescent="0.2">
      <c r="A1168" s="1047"/>
      <c r="B1168" s="1047"/>
      <c r="C1168" s="1047"/>
      <c r="D1168" s="1047"/>
      <c r="E1168" s="1047"/>
      <c r="R1168" s="1048"/>
      <c r="S1168" s="1048"/>
      <c r="T1168" s="1048"/>
      <c r="U1168" s="1048"/>
      <c r="V1168" s="1048"/>
      <c r="W1168" s="1048"/>
      <c r="X1168" s="1048"/>
      <c r="Y1168" s="1048"/>
    </row>
    <row r="1169" spans="1:25" x14ac:dyDescent="0.2">
      <c r="A1169" s="1047"/>
      <c r="B1169" s="1047"/>
      <c r="C1169" s="1047"/>
      <c r="D1169" s="1047"/>
      <c r="E1169" s="1047"/>
      <c r="R1169" s="1048"/>
      <c r="S1169" s="1048"/>
      <c r="T1169" s="1048"/>
      <c r="U1169" s="1048"/>
      <c r="V1169" s="1048"/>
      <c r="W1169" s="1048"/>
      <c r="X1169" s="1048"/>
      <c r="Y1169" s="1048"/>
    </row>
    <row r="1170" spans="1:25" x14ac:dyDescent="0.2">
      <c r="A1170" s="1047"/>
      <c r="B1170" s="1047"/>
      <c r="C1170" s="1047"/>
      <c r="D1170" s="1047"/>
      <c r="E1170" s="1047"/>
      <c r="R1170" s="1048"/>
      <c r="S1170" s="1048"/>
      <c r="T1170" s="1048"/>
      <c r="U1170" s="1048"/>
      <c r="V1170" s="1048"/>
      <c r="W1170" s="1048"/>
      <c r="X1170" s="1048"/>
      <c r="Y1170" s="1048"/>
    </row>
    <row r="1171" spans="1:25" x14ac:dyDescent="0.2">
      <c r="A1171" s="1047"/>
      <c r="B1171" s="1047"/>
      <c r="C1171" s="1047"/>
      <c r="D1171" s="1047"/>
      <c r="E1171" s="1047"/>
      <c r="R1171" s="1048"/>
      <c r="S1171" s="1048"/>
      <c r="T1171" s="1048"/>
      <c r="U1171" s="1048"/>
      <c r="V1171" s="1048"/>
      <c r="W1171" s="1048"/>
      <c r="X1171" s="1048"/>
      <c r="Y1171" s="1048"/>
    </row>
    <row r="1172" spans="1:25" x14ac:dyDescent="0.2">
      <c r="A1172" s="1047"/>
      <c r="B1172" s="1047"/>
      <c r="C1172" s="1047"/>
      <c r="D1172" s="1047"/>
      <c r="E1172" s="1047"/>
      <c r="R1172" s="1048"/>
      <c r="S1172" s="1048"/>
      <c r="T1172" s="1048"/>
      <c r="U1172" s="1048"/>
      <c r="V1172" s="1048"/>
      <c r="W1172" s="1048"/>
      <c r="X1172" s="1048"/>
      <c r="Y1172" s="1048"/>
    </row>
    <row r="1173" spans="1:25" x14ac:dyDescent="0.2">
      <c r="A1173" s="1047"/>
      <c r="B1173" s="1047"/>
      <c r="C1173" s="1047"/>
      <c r="D1173" s="1047"/>
      <c r="E1173" s="1047"/>
      <c r="R1173" s="1048"/>
      <c r="S1173" s="1048"/>
      <c r="T1173" s="1048"/>
      <c r="U1173" s="1048"/>
      <c r="V1173" s="1048"/>
      <c r="W1173" s="1048"/>
      <c r="X1173" s="1048"/>
      <c r="Y1173" s="1048"/>
    </row>
    <row r="1174" spans="1:25" x14ac:dyDescent="0.2">
      <c r="A1174" s="1047"/>
      <c r="B1174" s="1047"/>
      <c r="C1174" s="1047"/>
      <c r="D1174" s="1047"/>
      <c r="E1174" s="1047"/>
      <c r="R1174" s="1048"/>
      <c r="S1174" s="1048"/>
      <c r="T1174" s="1048"/>
      <c r="U1174" s="1048"/>
      <c r="V1174" s="1048"/>
      <c r="W1174" s="1048"/>
      <c r="X1174" s="1048"/>
      <c r="Y1174" s="1048"/>
    </row>
    <row r="1175" spans="1:25" x14ac:dyDescent="0.2">
      <c r="A1175" s="1047"/>
      <c r="B1175" s="1047"/>
      <c r="C1175" s="1047"/>
      <c r="D1175" s="1047"/>
      <c r="E1175" s="1047"/>
      <c r="R1175" s="1048"/>
      <c r="S1175" s="1048"/>
      <c r="T1175" s="1048"/>
      <c r="U1175" s="1048"/>
      <c r="V1175" s="1048"/>
      <c r="W1175" s="1048"/>
      <c r="X1175" s="1048"/>
      <c r="Y1175" s="1048"/>
    </row>
    <row r="1176" spans="1:25" x14ac:dyDescent="0.2">
      <c r="A1176" s="1047"/>
      <c r="B1176" s="1047"/>
      <c r="C1176" s="1047"/>
      <c r="D1176" s="1047"/>
      <c r="E1176" s="1047"/>
      <c r="R1176" s="1048"/>
      <c r="S1176" s="1048"/>
      <c r="T1176" s="1048"/>
      <c r="U1176" s="1048"/>
      <c r="V1176" s="1048"/>
      <c r="W1176" s="1048"/>
      <c r="X1176" s="1048"/>
      <c r="Y1176" s="1048"/>
    </row>
    <row r="1177" spans="1:25" x14ac:dyDescent="0.2">
      <c r="A1177" s="1047"/>
      <c r="B1177" s="1047"/>
      <c r="C1177" s="1047"/>
      <c r="D1177" s="1047"/>
      <c r="E1177" s="1047"/>
      <c r="R1177" s="1048"/>
      <c r="S1177" s="1048"/>
      <c r="T1177" s="1048"/>
      <c r="U1177" s="1048"/>
      <c r="V1177" s="1048"/>
      <c r="W1177" s="1048"/>
      <c r="X1177" s="1048"/>
      <c r="Y1177" s="1048"/>
    </row>
    <row r="1178" spans="1:25" x14ac:dyDescent="0.2">
      <c r="A1178" s="1047"/>
      <c r="B1178" s="1047"/>
      <c r="C1178" s="1047"/>
      <c r="D1178" s="1047"/>
      <c r="E1178" s="1047"/>
      <c r="R1178" s="1048"/>
      <c r="S1178" s="1048"/>
      <c r="T1178" s="1048"/>
      <c r="U1178" s="1048"/>
      <c r="V1178" s="1048"/>
      <c r="W1178" s="1048"/>
      <c r="X1178" s="1048"/>
      <c r="Y1178" s="1048"/>
    </row>
    <row r="1179" spans="1:25" x14ac:dyDescent="0.2">
      <c r="A1179" s="1047"/>
      <c r="B1179" s="1047"/>
      <c r="C1179" s="1047"/>
      <c r="D1179" s="1047"/>
      <c r="E1179" s="1047"/>
      <c r="R1179" s="1048"/>
      <c r="S1179" s="1048"/>
      <c r="T1179" s="1048"/>
      <c r="U1179" s="1048"/>
      <c r="V1179" s="1048"/>
      <c r="W1179" s="1048"/>
      <c r="X1179" s="1048"/>
      <c r="Y1179" s="1048"/>
    </row>
    <row r="1180" spans="1:25" x14ac:dyDescent="0.2">
      <c r="A1180" s="1047"/>
      <c r="B1180" s="1047"/>
      <c r="C1180" s="1047"/>
      <c r="D1180" s="1047"/>
      <c r="E1180" s="1047"/>
      <c r="R1180" s="1048"/>
      <c r="S1180" s="1048"/>
      <c r="T1180" s="1048"/>
      <c r="U1180" s="1048"/>
      <c r="V1180" s="1048"/>
      <c r="W1180" s="1048"/>
      <c r="X1180" s="1048"/>
      <c r="Y1180" s="1048"/>
    </row>
    <row r="1181" spans="1:25" x14ac:dyDescent="0.2">
      <c r="A1181" s="1047"/>
      <c r="B1181" s="1047"/>
      <c r="C1181" s="1047"/>
      <c r="D1181" s="1047"/>
      <c r="E1181" s="1047"/>
      <c r="R1181" s="1048"/>
      <c r="S1181" s="1048"/>
      <c r="T1181" s="1048"/>
      <c r="U1181" s="1048"/>
      <c r="V1181" s="1048"/>
      <c r="W1181" s="1048"/>
      <c r="X1181" s="1048"/>
      <c r="Y1181" s="1048"/>
    </row>
    <row r="1182" spans="1:25" x14ac:dyDescent="0.2">
      <c r="A1182" s="1047"/>
      <c r="B1182" s="1047"/>
      <c r="C1182" s="1047"/>
      <c r="D1182" s="1047"/>
      <c r="E1182" s="1047"/>
      <c r="R1182" s="1048"/>
      <c r="S1182" s="1048"/>
      <c r="T1182" s="1048"/>
      <c r="U1182" s="1048"/>
      <c r="V1182" s="1048"/>
      <c r="W1182" s="1048"/>
      <c r="X1182" s="1048"/>
      <c r="Y1182" s="1048"/>
    </row>
    <row r="1183" spans="1:25" x14ac:dyDescent="0.2">
      <c r="A1183" s="1047"/>
      <c r="B1183" s="1047"/>
      <c r="C1183" s="1047"/>
      <c r="D1183" s="1047"/>
      <c r="E1183" s="1047"/>
      <c r="R1183" s="1048"/>
      <c r="S1183" s="1048"/>
      <c r="T1183" s="1048"/>
      <c r="U1183" s="1048"/>
      <c r="V1183" s="1048"/>
      <c r="W1183" s="1048"/>
      <c r="X1183" s="1048"/>
      <c r="Y1183" s="1048"/>
    </row>
    <row r="1184" spans="1:25" x14ac:dyDescent="0.2">
      <c r="A1184" s="1047"/>
      <c r="B1184" s="1047"/>
      <c r="C1184" s="1047"/>
      <c r="D1184" s="1047"/>
      <c r="E1184" s="1047"/>
      <c r="R1184" s="1048"/>
      <c r="S1184" s="1048"/>
      <c r="T1184" s="1048"/>
      <c r="U1184" s="1048"/>
      <c r="V1184" s="1048"/>
      <c r="W1184" s="1048"/>
      <c r="X1184" s="1048"/>
      <c r="Y1184" s="1048"/>
    </row>
    <row r="1185" spans="1:25" x14ac:dyDescent="0.2">
      <c r="A1185" s="1047"/>
      <c r="B1185" s="1047"/>
      <c r="C1185" s="1047"/>
      <c r="D1185" s="1047"/>
      <c r="E1185" s="1047"/>
      <c r="R1185" s="1048"/>
      <c r="S1185" s="1048"/>
      <c r="T1185" s="1048"/>
      <c r="U1185" s="1048"/>
      <c r="V1185" s="1048"/>
      <c r="W1185" s="1048"/>
      <c r="X1185" s="1048"/>
      <c r="Y1185" s="1048"/>
    </row>
    <row r="1186" spans="1:25" x14ac:dyDescent="0.2">
      <c r="A1186" s="1047"/>
      <c r="B1186" s="1047"/>
      <c r="C1186" s="1047"/>
      <c r="D1186" s="1047"/>
      <c r="E1186" s="1047"/>
      <c r="R1186" s="1048"/>
      <c r="S1186" s="1048"/>
      <c r="T1186" s="1048"/>
      <c r="U1186" s="1048"/>
      <c r="V1186" s="1048"/>
      <c r="W1186" s="1048"/>
      <c r="X1186" s="1048"/>
      <c r="Y1186" s="1048"/>
    </row>
    <row r="1187" spans="1:25" x14ac:dyDescent="0.2">
      <c r="A1187" s="1047"/>
      <c r="B1187" s="1047"/>
      <c r="C1187" s="1047"/>
      <c r="D1187" s="1047"/>
      <c r="E1187" s="1047"/>
      <c r="R1187" s="1048"/>
      <c r="S1187" s="1048"/>
      <c r="T1187" s="1048"/>
      <c r="U1187" s="1048"/>
      <c r="V1187" s="1048"/>
      <c r="W1187" s="1048"/>
      <c r="X1187" s="1048"/>
      <c r="Y1187" s="1048"/>
    </row>
    <row r="1188" spans="1:25" x14ac:dyDescent="0.2">
      <c r="A1188" s="1047"/>
      <c r="B1188" s="1047"/>
      <c r="C1188" s="1047"/>
      <c r="D1188" s="1047"/>
      <c r="E1188" s="1047"/>
      <c r="R1188" s="1048"/>
      <c r="S1188" s="1048"/>
      <c r="T1188" s="1048"/>
      <c r="U1188" s="1048"/>
      <c r="V1188" s="1048"/>
      <c r="W1188" s="1048"/>
      <c r="X1188" s="1048"/>
      <c r="Y1188" s="1048"/>
    </row>
    <row r="1189" spans="1:25" x14ac:dyDescent="0.2">
      <c r="A1189" s="1047"/>
      <c r="B1189" s="1047"/>
      <c r="C1189" s="1047"/>
      <c r="D1189" s="1047"/>
      <c r="E1189" s="1047"/>
      <c r="R1189" s="1048"/>
      <c r="S1189" s="1048"/>
      <c r="T1189" s="1048"/>
      <c r="U1189" s="1048"/>
      <c r="V1189" s="1048"/>
      <c r="W1189" s="1048"/>
      <c r="X1189" s="1048"/>
      <c r="Y1189" s="1048"/>
    </row>
    <row r="1190" spans="1:25" x14ac:dyDescent="0.2">
      <c r="A1190" s="1047"/>
      <c r="B1190" s="1047"/>
      <c r="C1190" s="1047"/>
      <c r="D1190" s="1047"/>
      <c r="E1190" s="1047"/>
      <c r="R1190" s="1048"/>
      <c r="S1190" s="1048"/>
      <c r="T1190" s="1048"/>
      <c r="U1190" s="1048"/>
      <c r="V1190" s="1048"/>
      <c r="W1190" s="1048"/>
      <c r="X1190" s="1048"/>
      <c r="Y1190" s="1048"/>
    </row>
    <row r="1191" spans="1:25" x14ac:dyDescent="0.2">
      <c r="A1191" s="1047"/>
      <c r="B1191" s="1047"/>
      <c r="C1191" s="1047"/>
      <c r="D1191" s="1047"/>
      <c r="E1191" s="1047"/>
      <c r="R1191" s="1048"/>
      <c r="S1191" s="1048"/>
      <c r="T1191" s="1048"/>
      <c r="U1191" s="1048"/>
      <c r="V1191" s="1048"/>
      <c r="W1191" s="1048"/>
      <c r="X1191" s="1048"/>
      <c r="Y1191" s="1048"/>
    </row>
    <row r="1192" spans="1:25" x14ac:dyDescent="0.2">
      <c r="A1192" s="1047"/>
      <c r="B1192" s="1047"/>
      <c r="C1192" s="1047"/>
      <c r="D1192" s="1047"/>
      <c r="E1192" s="1047"/>
      <c r="R1192" s="1048"/>
      <c r="S1192" s="1048"/>
      <c r="T1192" s="1048"/>
      <c r="U1192" s="1048"/>
      <c r="V1192" s="1048"/>
      <c r="W1192" s="1048"/>
      <c r="X1192" s="1048"/>
      <c r="Y1192" s="1048"/>
    </row>
    <row r="1193" spans="1:25" x14ac:dyDescent="0.2">
      <c r="A1193" s="1047"/>
      <c r="B1193" s="1047"/>
      <c r="C1193" s="1047"/>
      <c r="D1193" s="1047"/>
      <c r="E1193" s="1047"/>
      <c r="R1193" s="1048"/>
      <c r="S1193" s="1048"/>
      <c r="T1193" s="1048"/>
      <c r="U1193" s="1048"/>
      <c r="V1193" s="1048"/>
      <c r="W1193" s="1048"/>
      <c r="X1193" s="1048"/>
      <c r="Y1193" s="1048"/>
    </row>
    <row r="1194" spans="1:25" x14ac:dyDescent="0.2">
      <c r="A1194" s="1047"/>
      <c r="B1194" s="1047"/>
      <c r="C1194" s="1047"/>
      <c r="D1194" s="1047"/>
      <c r="E1194" s="1047"/>
      <c r="R1194" s="1048"/>
      <c r="S1194" s="1048"/>
      <c r="T1194" s="1048"/>
      <c r="U1194" s="1048"/>
      <c r="V1194" s="1048"/>
      <c r="W1194" s="1048"/>
      <c r="X1194" s="1048"/>
      <c r="Y1194" s="1048"/>
    </row>
    <row r="1195" spans="1:25" x14ac:dyDescent="0.2">
      <c r="A1195" s="1047"/>
      <c r="B1195" s="1047"/>
      <c r="C1195" s="1047"/>
      <c r="D1195" s="1047"/>
      <c r="E1195" s="1047"/>
      <c r="R1195" s="1048"/>
      <c r="S1195" s="1048"/>
      <c r="T1195" s="1048"/>
      <c r="U1195" s="1048"/>
      <c r="V1195" s="1048"/>
      <c r="W1195" s="1048"/>
      <c r="X1195" s="1048"/>
      <c r="Y1195" s="1048"/>
    </row>
    <row r="1196" spans="1:25" x14ac:dyDescent="0.2">
      <c r="A1196" s="1047"/>
      <c r="B1196" s="1047"/>
      <c r="C1196" s="1047"/>
      <c r="D1196" s="1047"/>
      <c r="E1196" s="1047"/>
      <c r="R1196" s="1048"/>
      <c r="S1196" s="1048"/>
      <c r="T1196" s="1048"/>
      <c r="U1196" s="1048"/>
      <c r="V1196" s="1048"/>
      <c r="W1196" s="1048"/>
      <c r="X1196" s="1048"/>
      <c r="Y1196" s="1048"/>
    </row>
    <row r="1197" spans="1:25" x14ac:dyDescent="0.2">
      <c r="A1197" s="1047"/>
      <c r="B1197" s="1047"/>
      <c r="C1197" s="1047"/>
      <c r="D1197" s="1047"/>
      <c r="E1197" s="1047"/>
      <c r="R1197" s="1048"/>
      <c r="S1197" s="1048"/>
      <c r="T1197" s="1048"/>
      <c r="U1197" s="1048"/>
      <c r="V1197" s="1048"/>
      <c r="W1197" s="1048"/>
      <c r="X1197" s="1048"/>
      <c r="Y1197" s="1048"/>
    </row>
    <row r="1198" spans="1:25" x14ac:dyDescent="0.2">
      <c r="A1198" s="1047"/>
      <c r="B1198" s="1047"/>
      <c r="C1198" s="1047"/>
      <c r="D1198" s="1047"/>
      <c r="E1198" s="1047"/>
      <c r="R1198" s="1048"/>
      <c r="S1198" s="1048"/>
      <c r="T1198" s="1048"/>
      <c r="U1198" s="1048"/>
      <c r="V1198" s="1048"/>
      <c r="W1198" s="1048"/>
      <c r="X1198" s="1048"/>
      <c r="Y1198" s="1048"/>
    </row>
    <row r="1199" spans="1:25" x14ac:dyDescent="0.2">
      <c r="A1199" s="1047"/>
      <c r="B1199" s="1047"/>
      <c r="C1199" s="1047"/>
      <c r="D1199" s="1047"/>
      <c r="E1199" s="1047"/>
      <c r="R1199" s="1048"/>
      <c r="S1199" s="1048"/>
      <c r="T1199" s="1048"/>
      <c r="U1199" s="1048"/>
      <c r="V1199" s="1048"/>
      <c r="W1199" s="1048"/>
      <c r="X1199" s="1048"/>
      <c r="Y1199" s="1048"/>
    </row>
    <row r="1200" spans="1:25" x14ac:dyDescent="0.2">
      <c r="A1200" s="1047"/>
      <c r="B1200" s="1047"/>
      <c r="C1200" s="1047"/>
      <c r="D1200" s="1047"/>
      <c r="E1200" s="1047"/>
      <c r="R1200" s="1048"/>
      <c r="S1200" s="1048"/>
      <c r="T1200" s="1048"/>
      <c r="U1200" s="1048"/>
      <c r="V1200" s="1048"/>
      <c r="W1200" s="1048"/>
      <c r="X1200" s="1048"/>
      <c r="Y1200" s="1048"/>
    </row>
    <row r="1201" spans="1:25" x14ac:dyDescent="0.2">
      <c r="A1201" s="1047"/>
      <c r="B1201" s="1047"/>
      <c r="C1201" s="1047"/>
      <c r="D1201" s="1047"/>
      <c r="E1201" s="1047"/>
      <c r="R1201" s="1048"/>
      <c r="S1201" s="1048"/>
      <c r="T1201" s="1048"/>
      <c r="U1201" s="1048"/>
      <c r="V1201" s="1048"/>
      <c r="W1201" s="1048"/>
      <c r="X1201" s="1048"/>
      <c r="Y1201" s="1048"/>
    </row>
    <row r="1202" spans="1:25" x14ac:dyDescent="0.2">
      <c r="A1202" s="1047"/>
      <c r="B1202" s="1047"/>
      <c r="C1202" s="1047"/>
      <c r="D1202" s="1047"/>
      <c r="E1202" s="1047"/>
      <c r="R1202" s="1048"/>
      <c r="S1202" s="1048"/>
      <c r="T1202" s="1048"/>
      <c r="U1202" s="1048"/>
      <c r="V1202" s="1048"/>
      <c r="W1202" s="1048"/>
      <c r="X1202" s="1048"/>
      <c r="Y1202" s="1048"/>
    </row>
    <row r="1203" spans="1:25" x14ac:dyDescent="0.2">
      <c r="A1203" s="1047"/>
      <c r="B1203" s="1047"/>
      <c r="C1203" s="1047"/>
      <c r="D1203" s="1047"/>
      <c r="E1203" s="1047"/>
      <c r="R1203" s="1048"/>
      <c r="S1203" s="1048"/>
      <c r="T1203" s="1048"/>
      <c r="U1203" s="1048"/>
      <c r="V1203" s="1048"/>
      <c r="W1203" s="1048"/>
      <c r="X1203" s="1048"/>
      <c r="Y1203" s="1048"/>
    </row>
    <row r="1204" spans="1:25" x14ac:dyDescent="0.2">
      <c r="A1204" s="1047"/>
      <c r="B1204" s="1047"/>
      <c r="C1204" s="1047"/>
      <c r="D1204" s="1047"/>
      <c r="E1204" s="1047"/>
      <c r="R1204" s="1048"/>
      <c r="S1204" s="1048"/>
      <c r="T1204" s="1048"/>
      <c r="U1204" s="1048"/>
      <c r="V1204" s="1048"/>
      <c r="W1204" s="1048"/>
      <c r="X1204" s="1048"/>
      <c r="Y1204" s="1048"/>
    </row>
    <row r="1205" spans="1:25" x14ac:dyDescent="0.2">
      <c r="A1205" s="1047"/>
      <c r="B1205" s="1047"/>
      <c r="C1205" s="1047"/>
      <c r="D1205" s="1047"/>
      <c r="E1205" s="1047"/>
      <c r="R1205" s="1048"/>
      <c r="S1205" s="1048"/>
      <c r="T1205" s="1048"/>
      <c r="U1205" s="1048"/>
      <c r="V1205" s="1048"/>
      <c r="W1205" s="1048"/>
      <c r="X1205" s="1048"/>
      <c r="Y1205" s="1048"/>
    </row>
    <row r="1206" spans="1:25" x14ac:dyDescent="0.2">
      <c r="A1206" s="1047"/>
      <c r="B1206" s="1047"/>
      <c r="C1206" s="1047"/>
      <c r="D1206" s="1047"/>
      <c r="E1206" s="1047"/>
      <c r="R1206" s="1048"/>
      <c r="S1206" s="1048"/>
      <c r="T1206" s="1048"/>
      <c r="U1206" s="1048"/>
      <c r="V1206" s="1048"/>
      <c r="W1206" s="1048"/>
      <c r="X1206" s="1048"/>
      <c r="Y1206" s="1048"/>
    </row>
    <row r="1207" spans="1:25" x14ac:dyDescent="0.2">
      <c r="A1207" s="1047"/>
      <c r="B1207" s="1047"/>
      <c r="C1207" s="1047"/>
      <c r="D1207" s="1047"/>
      <c r="E1207" s="1047"/>
      <c r="R1207" s="1048"/>
      <c r="S1207" s="1048"/>
      <c r="T1207" s="1048"/>
      <c r="U1207" s="1048"/>
      <c r="V1207" s="1048"/>
      <c r="W1207" s="1048"/>
      <c r="X1207" s="1048"/>
      <c r="Y1207" s="1048"/>
    </row>
    <row r="1208" spans="1:25" x14ac:dyDescent="0.2">
      <c r="A1208" s="1047"/>
      <c r="B1208" s="1047"/>
      <c r="C1208" s="1047"/>
      <c r="D1208" s="1047"/>
      <c r="E1208" s="1047"/>
      <c r="R1208" s="1048"/>
      <c r="S1208" s="1048"/>
      <c r="T1208" s="1048"/>
      <c r="U1208" s="1048"/>
      <c r="V1208" s="1048"/>
      <c r="W1208" s="1048"/>
      <c r="X1208" s="1048"/>
      <c r="Y1208" s="1048"/>
    </row>
    <row r="1209" spans="1:25" x14ac:dyDescent="0.2">
      <c r="A1209" s="1047"/>
      <c r="B1209" s="1047"/>
      <c r="C1209" s="1047"/>
      <c r="D1209" s="1047"/>
      <c r="E1209" s="1047"/>
      <c r="R1209" s="1048"/>
      <c r="S1209" s="1048"/>
      <c r="T1209" s="1048"/>
      <c r="U1209" s="1048"/>
      <c r="V1209" s="1048"/>
      <c r="W1209" s="1048"/>
      <c r="X1209" s="1048"/>
      <c r="Y1209" s="1048"/>
    </row>
    <row r="1210" spans="1:25" x14ac:dyDescent="0.2">
      <c r="A1210" s="1047"/>
      <c r="B1210" s="1047"/>
      <c r="C1210" s="1047"/>
      <c r="D1210" s="1047"/>
      <c r="E1210" s="1047"/>
      <c r="R1210" s="1048"/>
      <c r="S1210" s="1048"/>
      <c r="T1210" s="1048"/>
      <c r="U1210" s="1048"/>
      <c r="V1210" s="1048"/>
      <c r="W1210" s="1048"/>
      <c r="X1210" s="1048"/>
      <c r="Y1210" s="1048"/>
    </row>
    <row r="1211" spans="1:25" x14ac:dyDescent="0.2">
      <c r="A1211" s="1047"/>
      <c r="B1211" s="1047"/>
      <c r="C1211" s="1047"/>
      <c r="D1211" s="1047"/>
      <c r="E1211" s="1047"/>
      <c r="R1211" s="1048"/>
      <c r="S1211" s="1048"/>
      <c r="T1211" s="1048"/>
      <c r="U1211" s="1048"/>
      <c r="V1211" s="1048"/>
      <c r="W1211" s="1048"/>
      <c r="X1211" s="1048"/>
      <c r="Y1211" s="1048"/>
    </row>
    <row r="1212" spans="1:25" x14ac:dyDescent="0.2">
      <c r="A1212" s="1047"/>
      <c r="B1212" s="1047"/>
      <c r="C1212" s="1047"/>
      <c r="D1212" s="1047"/>
      <c r="E1212" s="1047"/>
      <c r="R1212" s="1048"/>
      <c r="S1212" s="1048"/>
      <c r="T1212" s="1048"/>
      <c r="U1212" s="1048"/>
      <c r="V1212" s="1048"/>
      <c r="W1212" s="1048"/>
      <c r="X1212" s="1048"/>
      <c r="Y1212" s="1048"/>
    </row>
    <row r="1213" spans="1:25" x14ac:dyDescent="0.2">
      <c r="A1213" s="1047"/>
      <c r="B1213" s="1047"/>
      <c r="C1213" s="1047"/>
      <c r="D1213" s="1047"/>
      <c r="E1213" s="1047"/>
      <c r="R1213" s="1048"/>
      <c r="S1213" s="1048"/>
      <c r="T1213" s="1048"/>
      <c r="U1213" s="1048"/>
      <c r="V1213" s="1048"/>
      <c r="W1213" s="1048"/>
      <c r="X1213" s="1048"/>
      <c r="Y1213" s="1048"/>
    </row>
    <row r="1214" spans="1:25" x14ac:dyDescent="0.2">
      <c r="A1214" s="1047"/>
      <c r="B1214" s="1047"/>
      <c r="C1214" s="1047"/>
      <c r="D1214" s="1047"/>
      <c r="E1214" s="1047"/>
      <c r="R1214" s="1048"/>
      <c r="S1214" s="1048"/>
      <c r="T1214" s="1048"/>
      <c r="U1214" s="1048"/>
      <c r="V1214" s="1048"/>
      <c r="W1214" s="1048"/>
      <c r="X1214" s="1048"/>
      <c r="Y1214" s="1048"/>
    </row>
    <row r="1215" spans="1:25" x14ac:dyDescent="0.2">
      <c r="A1215" s="1047"/>
      <c r="B1215" s="1047"/>
      <c r="C1215" s="1047"/>
      <c r="D1215" s="1047"/>
      <c r="E1215" s="1047"/>
      <c r="R1215" s="1048"/>
      <c r="S1215" s="1048"/>
      <c r="T1215" s="1048"/>
      <c r="U1215" s="1048"/>
      <c r="V1215" s="1048"/>
      <c r="W1215" s="1048"/>
      <c r="X1215" s="1048"/>
      <c r="Y1215" s="1048"/>
    </row>
    <row r="1216" spans="1:25" x14ac:dyDescent="0.2">
      <c r="A1216" s="1047"/>
      <c r="B1216" s="1047"/>
      <c r="C1216" s="1047"/>
      <c r="D1216" s="1047"/>
      <c r="E1216" s="1047"/>
      <c r="R1216" s="1048"/>
      <c r="S1216" s="1048"/>
      <c r="T1216" s="1048"/>
      <c r="U1216" s="1048"/>
      <c r="V1216" s="1048"/>
      <c r="W1216" s="1048"/>
      <c r="X1216" s="1048"/>
      <c r="Y1216" s="1048"/>
    </row>
    <row r="1217" spans="1:25" x14ac:dyDescent="0.2">
      <c r="A1217" s="1047"/>
      <c r="B1217" s="1047"/>
      <c r="C1217" s="1047"/>
      <c r="D1217" s="1047"/>
      <c r="E1217" s="1047"/>
      <c r="R1217" s="1048"/>
      <c r="S1217" s="1048"/>
      <c r="T1217" s="1048"/>
      <c r="U1217" s="1048"/>
      <c r="V1217" s="1048"/>
      <c r="W1217" s="1048"/>
      <c r="X1217" s="1048"/>
      <c r="Y1217" s="1048"/>
    </row>
    <row r="1218" spans="1:25" x14ac:dyDescent="0.2">
      <c r="A1218" s="1047"/>
      <c r="B1218" s="1047"/>
      <c r="C1218" s="1047"/>
      <c r="D1218" s="1047"/>
      <c r="E1218" s="1047"/>
      <c r="R1218" s="1048"/>
      <c r="S1218" s="1048"/>
      <c r="T1218" s="1048"/>
      <c r="U1218" s="1048"/>
      <c r="V1218" s="1048"/>
      <c r="W1218" s="1048"/>
      <c r="X1218" s="1048"/>
      <c r="Y1218" s="1048"/>
    </row>
    <row r="1219" spans="1:25" x14ac:dyDescent="0.2">
      <c r="A1219" s="1047"/>
      <c r="B1219" s="1047"/>
      <c r="C1219" s="1047"/>
      <c r="D1219" s="1047"/>
      <c r="E1219" s="1047"/>
      <c r="R1219" s="1048"/>
      <c r="S1219" s="1048"/>
      <c r="T1219" s="1048"/>
      <c r="U1219" s="1048"/>
      <c r="V1219" s="1048"/>
      <c r="W1219" s="1048"/>
      <c r="X1219" s="1048"/>
      <c r="Y1219" s="1048"/>
    </row>
    <row r="1220" spans="1:25" x14ac:dyDescent="0.2">
      <c r="A1220" s="1047"/>
      <c r="B1220" s="1047"/>
      <c r="C1220" s="1047"/>
      <c r="D1220" s="1047"/>
      <c r="E1220" s="1047"/>
      <c r="R1220" s="1048"/>
      <c r="S1220" s="1048"/>
      <c r="T1220" s="1048"/>
      <c r="U1220" s="1048"/>
      <c r="V1220" s="1048"/>
      <c r="W1220" s="1048"/>
      <c r="X1220" s="1048"/>
      <c r="Y1220" s="1048"/>
    </row>
    <row r="1221" spans="1:25" x14ac:dyDescent="0.2">
      <c r="A1221" s="1047"/>
      <c r="B1221" s="1047"/>
      <c r="C1221" s="1047"/>
      <c r="D1221" s="1047"/>
      <c r="E1221" s="1047"/>
      <c r="R1221" s="1048"/>
      <c r="S1221" s="1048"/>
      <c r="T1221" s="1048"/>
      <c r="U1221" s="1048"/>
      <c r="V1221" s="1048"/>
      <c r="W1221" s="1048"/>
      <c r="X1221" s="1048"/>
      <c r="Y1221" s="1048"/>
    </row>
    <row r="1222" spans="1:25" x14ac:dyDescent="0.2">
      <c r="A1222" s="1047"/>
      <c r="B1222" s="1047"/>
      <c r="C1222" s="1047"/>
      <c r="D1222" s="1047"/>
      <c r="E1222" s="1047"/>
      <c r="R1222" s="1048"/>
      <c r="S1222" s="1048"/>
      <c r="T1222" s="1048"/>
      <c r="U1222" s="1048"/>
      <c r="V1222" s="1048"/>
      <c r="W1222" s="1048"/>
      <c r="X1222" s="1048"/>
      <c r="Y1222" s="1048"/>
    </row>
    <row r="1223" spans="1:25" x14ac:dyDescent="0.2">
      <c r="A1223" s="1047"/>
      <c r="B1223" s="1047"/>
      <c r="C1223" s="1047"/>
      <c r="D1223" s="1047"/>
      <c r="E1223" s="1047"/>
      <c r="R1223" s="1048"/>
      <c r="S1223" s="1048"/>
      <c r="T1223" s="1048"/>
      <c r="U1223" s="1048"/>
      <c r="V1223" s="1048"/>
      <c r="W1223" s="1048"/>
      <c r="X1223" s="1048"/>
      <c r="Y1223" s="1048"/>
    </row>
    <row r="1224" spans="1:25" x14ac:dyDescent="0.2">
      <c r="A1224" s="1047"/>
      <c r="B1224" s="1047"/>
      <c r="C1224" s="1047"/>
      <c r="D1224" s="1047"/>
      <c r="E1224" s="1047"/>
      <c r="R1224" s="1048"/>
      <c r="S1224" s="1048"/>
      <c r="T1224" s="1048"/>
      <c r="U1224" s="1048"/>
      <c r="V1224" s="1048"/>
      <c r="W1224" s="1048"/>
      <c r="X1224" s="1048"/>
      <c r="Y1224" s="1048"/>
    </row>
    <row r="1225" spans="1:25" x14ac:dyDescent="0.2">
      <c r="A1225" s="1047"/>
      <c r="B1225" s="1047"/>
      <c r="C1225" s="1047"/>
      <c r="D1225" s="1047"/>
      <c r="E1225" s="1047"/>
      <c r="R1225" s="1048"/>
      <c r="S1225" s="1048"/>
      <c r="T1225" s="1048"/>
      <c r="U1225" s="1048"/>
      <c r="V1225" s="1048"/>
      <c r="W1225" s="1048"/>
      <c r="X1225" s="1048"/>
      <c r="Y1225" s="1048"/>
    </row>
    <row r="1226" spans="1:25" x14ac:dyDescent="0.2">
      <c r="A1226" s="1047"/>
      <c r="B1226" s="1047"/>
      <c r="C1226" s="1047"/>
      <c r="D1226" s="1047"/>
      <c r="E1226" s="1047"/>
      <c r="R1226" s="1048"/>
      <c r="S1226" s="1048"/>
      <c r="T1226" s="1048"/>
      <c r="U1226" s="1048"/>
      <c r="V1226" s="1048"/>
      <c r="W1226" s="1048"/>
      <c r="X1226" s="1048"/>
      <c r="Y1226" s="1048"/>
    </row>
    <row r="1227" spans="1:25" x14ac:dyDescent="0.2">
      <c r="A1227" s="1047"/>
      <c r="B1227" s="1047"/>
      <c r="C1227" s="1047"/>
      <c r="D1227" s="1047"/>
      <c r="E1227" s="1047"/>
      <c r="R1227" s="1048"/>
      <c r="S1227" s="1048"/>
      <c r="T1227" s="1048"/>
      <c r="U1227" s="1048"/>
      <c r="V1227" s="1048"/>
      <c r="W1227" s="1048"/>
      <c r="X1227" s="1048"/>
      <c r="Y1227" s="1048"/>
    </row>
    <row r="1228" spans="1:25" x14ac:dyDescent="0.2">
      <c r="A1228" s="1047"/>
      <c r="B1228" s="1047"/>
      <c r="C1228" s="1047"/>
      <c r="D1228" s="1047"/>
      <c r="E1228" s="1047"/>
      <c r="R1228" s="1048"/>
      <c r="S1228" s="1048"/>
      <c r="T1228" s="1048"/>
      <c r="U1228" s="1048"/>
      <c r="V1228" s="1048"/>
      <c r="W1228" s="1048"/>
      <c r="X1228" s="1048"/>
      <c r="Y1228" s="1048"/>
    </row>
    <row r="1229" spans="1:25" x14ac:dyDescent="0.2">
      <c r="A1229" s="1047"/>
      <c r="B1229" s="1047"/>
      <c r="C1229" s="1047"/>
      <c r="D1229" s="1047"/>
      <c r="E1229" s="1047"/>
      <c r="R1229" s="1048"/>
      <c r="S1229" s="1048"/>
      <c r="T1229" s="1048"/>
      <c r="U1229" s="1048"/>
      <c r="V1229" s="1048"/>
      <c r="W1229" s="1048"/>
      <c r="X1229" s="1048"/>
      <c r="Y1229" s="1048"/>
    </row>
    <row r="1230" spans="1:25" x14ac:dyDescent="0.2">
      <c r="A1230" s="1047"/>
      <c r="B1230" s="1047"/>
      <c r="C1230" s="1047"/>
      <c r="D1230" s="1047"/>
      <c r="E1230" s="1047"/>
      <c r="R1230" s="1048"/>
      <c r="S1230" s="1048"/>
      <c r="T1230" s="1048"/>
      <c r="U1230" s="1048"/>
      <c r="V1230" s="1048"/>
      <c r="W1230" s="1048"/>
      <c r="X1230" s="1048"/>
      <c r="Y1230" s="1048"/>
    </row>
    <row r="1231" spans="1:25" x14ac:dyDescent="0.2">
      <c r="A1231" s="1047"/>
      <c r="B1231" s="1047"/>
      <c r="C1231" s="1047"/>
      <c r="D1231" s="1047"/>
      <c r="E1231" s="1047"/>
      <c r="R1231" s="1048"/>
      <c r="S1231" s="1048"/>
      <c r="T1231" s="1048"/>
      <c r="U1231" s="1048"/>
      <c r="V1231" s="1048"/>
      <c r="W1231" s="1048"/>
      <c r="X1231" s="1048"/>
      <c r="Y1231" s="1048"/>
    </row>
    <row r="1232" spans="1:25" x14ac:dyDescent="0.2">
      <c r="A1232" s="1047"/>
      <c r="B1232" s="1047"/>
      <c r="C1232" s="1047"/>
      <c r="D1232" s="1047"/>
      <c r="E1232" s="1047"/>
      <c r="R1232" s="1048"/>
      <c r="S1232" s="1048"/>
      <c r="T1232" s="1048"/>
      <c r="U1232" s="1048"/>
      <c r="V1232" s="1048"/>
      <c r="W1232" s="1048"/>
      <c r="X1232" s="1048"/>
      <c r="Y1232" s="1048"/>
    </row>
    <row r="1233" spans="1:25" x14ac:dyDescent="0.2">
      <c r="A1233" s="1047"/>
      <c r="B1233" s="1047"/>
      <c r="C1233" s="1047"/>
      <c r="D1233" s="1047"/>
      <c r="E1233" s="1047"/>
      <c r="R1233" s="1048"/>
      <c r="S1233" s="1048"/>
      <c r="T1233" s="1048"/>
      <c r="U1233" s="1048"/>
      <c r="V1233" s="1048"/>
      <c r="W1233" s="1048"/>
      <c r="X1233" s="1048"/>
      <c r="Y1233" s="1048"/>
    </row>
    <row r="1234" spans="1:25" x14ac:dyDescent="0.2">
      <c r="A1234" s="1047"/>
      <c r="B1234" s="1047"/>
      <c r="C1234" s="1047"/>
      <c r="D1234" s="1047"/>
      <c r="E1234" s="1047"/>
      <c r="R1234" s="1048"/>
      <c r="S1234" s="1048"/>
      <c r="T1234" s="1048"/>
      <c r="U1234" s="1048"/>
      <c r="V1234" s="1048"/>
      <c r="W1234" s="1048"/>
      <c r="X1234" s="1048"/>
      <c r="Y1234" s="1048"/>
    </row>
    <row r="1235" spans="1:25" x14ac:dyDescent="0.2">
      <c r="A1235" s="1047"/>
      <c r="B1235" s="1047"/>
      <c r="C1235" s="1047"/>
      <c r="D1235" s="1047"/>
      <c r="E1235" s="1047"/>
      <c r="R1235" s="1048"/>
      <c r="S1235" s="1048"/>
      <c r="T1235" s="1048"/>
      <c r="U1235" s="1048"/>
      <c r="V1235" s="1048"/>
      <c r="W1235" s="1048"/>
      <c r="X1235" s="1048"/>
      <c r="Y1235" s="1048"/>
    </row>
    <row r="1236" spans="1:25" x14ac:dyDescent="0.2">
      <c r="A1236" s="1047"/>
      <c r="B1236" s="1047"/>
      <c r="C1236" s="1047"/>
      <c r="D1236" s="1047"/>
      <c r="E1236" s="1047"/>
      <c r="R1236" s="1048"/>
      <c r="S1236" s="1048"/>
      <c r="T1236" s="1048"/>
      <c r="U1236" s="1048"/>
      <c r="V1236" s="1048"/>
      <c r="W1236" s="1048"/>
      <c r="X1236" s="1048"/>
      <c r="Y1236" s="1048"/>
    </row>
    <row r="1237" spans="1:25" x14ac:dyDescent="0.2">
      <c r="A1237" s="1047"/>
      <c r="B1237" s="1047"/>
      <c r="C1237" s="1047"/>
      <c r="D1237" s="1047"/>
      <c r="E1237" s="1047"/>
      <c r="R1237" s="1048"/>
      <c r="S1237" s="1048"/>
      <c r="T1237" s="1048"/>
      <c r="U1237" s="1048"/>
      <c r="V1237" s="1048"/>
      <c r="W1237" s="1048"/>
      <c r="X1237" s="1048"/>
      <c r="Y1237" s="1048"/>
    </row>
    <row r="1238" spans="1:25" x14ac:dyDescent="0.2">
      <c r="A1238" s="1047"/>
      <c r="B1238" s="1047"/>
      <c r="C1238" s="1047"/>
      <c r="D1238" s="1047"/>
      <c r="E1238" s="1047"/>
      <c r="R1238" s="1048"/>
      <c r="S1238" s="1048"/>
      <c r="T1238" s="1048"/>
      <c r="U1238" s="1048"/>
      <c r="V1238" s="1048"/>
      <c r="W1238" s="1048"/>
      <c r="X1238" s="1048"/>
      <c r="Y1238" s="1048"/>
    </row>
    <row r="1239" spans="1:25" x14ac:dyDescent="0.2">
      <c r="A1239" s="1047"/>
      <c r="B1239" s="1047"/>
      <c r="C1239" s="1047"/>
      <c r="D1239" s="1047"/>
      <c r="E1239" s="1047"/>
      <c r="R1239" s="1048"/>
      <c r="S1239" s="1048"/>
      <c r="T1239" s="1048"/>
      <c r="U1239" s="1048"/>
      <c r="V1239" s="1048"/>
      <c r="W1239" s="1048"/>
      <c r="X1239" s="1048"/>
      <c r="Y1239" s="1048"/>
    </row>
    <row r="1240" spans="1:25" x14ac:dyDescent="0.2">
      <c r="A1240" s="1047"/>
      <c r="B1240" s="1047"/>
      <c r="C1240" s="1047"/>
      <c r="D1240" s="1047"/>
      <c r="E1240" s="1047"/>
      <c r="R1240" s="1048"/>
      <c r="S1240" s="1048"/>
      <c r="T1240" s="1048"/>
      <c r="U1240" s="1048"/>
      <c r="V1240" s="1048"/>
      <c r="W1240" s="1048"/>
      <c r="X1240" s="1048"/>
      <c r="Y1240" s="1048"/>
    </row>
    <row r="1241" spans="1:25" x14ac:dyDescent="0.2">
      <c r="A1241" s="1047"/>
      <c r="B1241" s="1047"/>
      <c r="C1241" s="1047"/>
      <c r="D1241" s="1047"/>
      <c r="E1241" s="1047"/>
      <c r="R1241" s="1048"/>
      <c r="S1241" s="1048"/>
      <c r="T1241" s="1048"/>
      <c r="U1241" s="1048"/>
      <c r="V1241" s="1048"/>
      <c r="W1241" s="1048"/>
      <c r="X1241" s="1048"/>
      <c r="Y1241" s="1048"/>
    </row>
    <row r="1242" spans="1:25" x14ac:dyDescent="0.2">
      <c r="A1242" s="1047"/>
      <c r="B1242" s="1047"/>
      <c r="C1242" s="1047"/>
      <c r="D1242" s="1047"/>
      <c r="E1242" s="1047"/>
      <c r="R1242" s="1048"/>
      <c r="S1242" s="1048"/>
      <c r="T1242" s="1048"/>
      <c r="U1242" s="1048"/>
      <c r="V1242" s="1048"/>
      <c r="W1242" s="1048"/>
      <c r="X1242" s="1048"/>
      <c r="Y1242" s="1048"/>
    </row>
    <row r="1243" spans="1:25" x14ac:dyDescent="0.2">
      <c r="A1243" s="1047"/>
      <c r="B1243" s="1047"/>
      <c r="C1243" s="1047"/>
      <c r="D1243" s="1047"/>
      <c r="E1243" s="1047"/>
      <c r="R1243" s="1048"/>
      <c r="S1243" s="1048"/>
      <c r="T1243" s="1048"/>
      <c r="U1243" s="1048"/>
      <c r="V1243" s="1048"/>
      <c r="W1243" s="1048"/>
      <c r="X1243" s="1048"/>
      <c r="Y1243" s="1048"/>
    </row>
    <row r="1244" spans="1:25" x14ac:dyDescent="0.2">
      <c r="A1244" s="1047"/>
      <c r="B1244" s="1047"/>
      <c r="C1244" s="1047"/>
      <c r="D1244" s="1047"/>
      <c r="E1244" s="1047"/>
      <c r="R1244" s="1048"/>
      <c r="S1244" s="1048"/>
      <c r="T1244" s="1048"/>
      <c r="U1244" s="1048"/>
      <c r="V1244" s="1048"/>
      <c r="W1244" s="1048"/>
      <c r="X1244" s="1048"/>
      <c r="Y1244" s="1048"/>
    </row>
    <row r="1245" spans="1:25" x14ac:dyDescent="0.2">
      <c r="A1245" s="1047"/>
      <c r="B1245" s="1047"/>
      <c r="C1245" s="1047"/>
      <c r="D1245" s="1047"/>
      <c r="E1245" s="1047"/>
      <c r="R1245" s="1048"/>
      <c r="S1245" s="1048"/>
      <c r="T1245" s="1048"/>
      <c r="U1245" s="1048"/>
      <c r="V1245" s="1048"/>
      <c r="W1245" s="1048"/>
      <c r="X1245" s="1048"/>
      <c r="Y1245" s="1048"/>
    </row>
    <row r="1246" spans="1:25" x14ac:dyDescent="0.2">
      <c r="A1246" s="1047"/>
      <c r="B1246" s="1047"/>
      <c r="C1246" s="1047"/>
      <c r="D1246" s="1047"/>
      <c r="E1246" s="1047"/>
      <c r="R1246" s="1048"/>
      <c r="S1246" s="1048"/>
      <c r="T1246" s="1048"/>
      <c r="U1246" s="1048"/>
      <c r="V1246" s="1048"/>
      <c r="W1246" s="1048"/>
      <c r="X1246" s="1048"/>
      <c r="Y1246" s="1048"/>
    </row>
    <row r="1247" spans="1:25" x14ac:dyDescent="0.2">
      <c r="A1247" s="1047"/>
      <c r="B1247" s="1047"/>
      <c r="C1247" s="1047"/>
      <c r="D1247" s="1047"/>
      <c r="E1247" s="1047"/>
      <c r="R1247" s="1048"/>
      <c r="S1247" s="1048"/>
      <c r="T1247" s="1048"/>
      <c r="U1247" s="1048"/>
      <c r="V1247" s="1048"/>
      <c r="W1247" s="1048"/>
      <c r="X1247" s="1048"/>
      <c r="Y1247" s="1048"/>
    </row>
    <row r="1248" spans="1:25" x14ac:dyDescent="0.2">
      <c r="A1248" s="1047"/>
      <c r="B1248" s="1047"/>
      <c r="C1248" s="1047"/>
      <c r="D1248" s="1047"/>
      <c r="E1248" s="1047"/>
      <c r="R1248" s="1048"/>
      <c r="S1248" s="1048"/>
      <c r="T1248" s="1048"/>
      <c r="U1248" s="1048"/>
      <c r="V1248" s="1048"/>
      <c r="W1248" s="1048"/>
      <c r="X1248" s="1048"/>
      <c r="Y1248" s="1048"/>
    </row>
    <row r="1249" spans="1:25" x14ac:dyDescent="0.2">
      <c r="A1249" s="1047"/>
      <c r="B1249" s="1047"/>
      <c r="C1249" s="1047"/>
      <c r="D1249" s="1047"/>
      <c r="E1249" s="1047"/>
      <c r="R1249" s="1048"/>
      <c r="S1249" s="1048"/>
      <c r="T1249" s="1048"/>
      <c r="U1249" s="1048"/>
      <c r="V1249" s="1048"/>
      <c r="W1249" s="1048"/>
      <c r="X1249" s="1048"/>
      <c r="Y1249" s="1048"/>
    </row>
    <row r="1250" spans="1:25" x14ac:dyDescent="0.2">
      <c r="A1250" s="1047"/>
      <c r="B1250" s="1047"/>
      <c r="C1250" s="1047"/>
      <c r="D1250" s="1047"/>
      <c r="E1250" s="1047"/>
      <c r="R1250" s="1048"/>
      <c r="S1250" s="1048"/>
      <c r="T1250" s="1048"/>
      <c r="U1250" s="1048"/>
      <c r="V1250" s="1048"/>
      <c r="W1250" s="1048"/>
      <c r="X1250" s="1048"/>
      <c r="Y1250" s="1048"/>
    </row>
    <row r="1251" spans="1:25" x14ac:dyDescent="0.2">
      <c r="A1251" s="1047"/>
      <c r="B1251" s="1047"/>
      <c r="C1251" s="1047"/>
      <c r="D1251" s="1047"/>
      <c r="E1251" s="1047"/>
      <c r="R1251" s="1048"/>
      <c r="S1251" s="1048"/>
      <c r="T1251" s="1048"/>
      <c r="U1251" s="1048"/>
      <c r="V1251" s="1048"/>
      <c r="W1251" s="1048"/>
      <c r="X1251" s="1048"/>
      <c r="Y1251" s="1048"/>
    </row>
    <row r="1252" spans="1:25" x14ac:dyDescent="0.2">
      <c r="A1252" s="1047"/>
      <c r="B1252" s="1047"/>
      <c r="C1252" s="1047"/>
      <c r="D1252" s="1047"/>
      <c r="E1252" s="1047"/>
      <c r="R1252" s="1048"/>
      <c r="S1252" s="1048"/>
      <c r="T1252" s="1048"/>
      <c r="U1252" s="1048"/>
      <c r="V1252" s="1048"/>
      <c r="W1252" s="1048"/>
      <c r="X1252" s="1048"/>
      <c r="Y1252" s="1048"/>
    </row>
    <row r="1253" spans="1:25" x14ac:dyDescent="0.2">
      <c r="A1253" s="1047"/>
      <c r="B1253" s="1047"/>
      <c r="C1253" s="1047"/>
      <c r="D1253" s="1047"/>
      <c r="E1253" s="1047"/>
      <c r="R1253" s="1048"/>
      <c r="S1253" s="1048"/>
      <c r="T1253" s="1048"/>
      <c r="U1253" s="1048"/>
      <c r="V1253" s="1048"/>
      <c r="W1253" s="1048"/>
      <c r="X1253" s="1048"/>
      <c r="Y1253" s="1048"/>
    </row>
    <row r="1254" spans="1:25" x14ac:dyDescent="0.2">
      <c r="A1254" s="1047"/>
      <c r="B1254" s="1047"/>
      <c r="C1254" s="1047"/>
      <c r="D1254" s="1047"/>
      <c r="E1254" s="1047"/>
      <c r="R1254" s="1048"/>
      <c r="S1254" s="1048"/>
      <c r="T1254" s="1048"/>
      <c r="U1254" s="1048"/>
      <c r="V1254" s="1048"/>
      <c r="W1254" s="1048"/>
      <c r="X1254" s="1048"/>
      <c r="Y1254" s="1048"/>
    </row>
    <row r="1255" spans="1:25" x14ac:dyDescent="0.2">
      <c r="A1255" s="1047"/>
      <c r="B1255" s="1047"/>
      <c r="C1255" s="1047"/>
      <c r="D1255" s="1047"/>
      <c r="E1255" s="1047"/>
      <c r="R1255" s="1048"/>
      <c r="S1255" s="1048"/>
      <c r="T1255" s="1048"/>
      <c r="U1255" s="1048"/>
      <c r="V1255" s="1048"/>
      <c r="W1255" s="1048"/>
      <c r="X1255" s="1048"/>
      <c r="Y1255" s="1048"/>
    </row>
    <row r="1256" spans="1:25" x14ac:dyDescent="0.2">
      <c r="A1256" s="1047"/>
      <c r="B1256" s="1047"/>
      <c r="C1256" s="1047"/>
      <c r="D1256" s="1047"/>
      <c r="E1256" s="1047"/>
      <c r="R1256" s="1048"/>
      <c r="S1256" s="1048"/>
      <c r="T1256" s="1048"/>
      <c r="U1256" s="1048"/>
      <c r="V1256" s="1048"/>
      <c r="W1256" s="1048"/>
      <c r="X1256" s="1048"/>
      <c r="Y1256" s="1048"/>
    </row>
    <row r="1257" spans="1:25" x14ac:dyDescent="0.2">
      <c r="A1257" s="1047"/>
      <c r="B1257" s="1047"/>
      <c r="C1257" s="1047"/>
      <c r="D1257" s="1047"/>
      <c r="E1257" s="1047"/>
      <c r="R1257" s="1048"/>
      <c r="S1257" s="1048"/>
      <c r="T1257" s="1048"/>
      <c r="U1257" s="1048"/>
      <c r="V1257" s="1048"/>
      <c r="W1257" s="1048"/>
      <c r="X1257" s="1048"/>
      <c r="Y1257" s="1048"/>
    </row>
    <row r="1258" spans="1:25" x14ac:dyDescent="0.2">
      <c r="A1258" s="1047"/>
      <c r="B1258" s="1047"/>
      <c r="C1258" s="1047"/>
      <c r="D1258" s="1047"/>
      <c r="E1258" s="1047"/>
      <c r="R1258" s="1048"/>
      <c r="S1258" s="1048"/>
      <c r="T1258" s="1048"/>
      <c r="U1258" s="1048"/>
      <c r="V1258" s="1048"/>
      <c r="W1258" s="1048"/>
      <c r="X1258" s="1048"/>
      <c r="Y1258" s="1048"/>
    </row>
    <row r="1259" spans="1:25" x14ac:dyDescent="0.2">
      <c r="A1259" s="1047"/>
      <c r="B1259" s="1047"/>
      <c r="C1259" s="1047"/>
      <c r="D1259" s="1047"/>
      <c r="E1259" s="1047"/>
      <c r="R1259" s="1048"/>
      <c r="S1259" s="1048"/>
      <c r="T1259" s="1048"/>
      <c r="U1259" s="1048"/>
      <c r="V1259" s="1048"/>
      <c r="W1259" s="1048"/>
      <c r="X1259" s="1048"/>
      <c r="Y1259" s="1048"/>
    </row>
    <row r="1260" spans="1:25" x14ac:dyDescent="0.2">
      <c r="A1260" s="1047"/>
      <c r="B1260" s="1047"/>
      <c r="C1260" s="1047"/>
      <c r="D1260" s="1047"/>
      <c r="E1260" s="1047"/>
      <c r="R1260" s="1048"/>
      <c r="S1260" s="1048"/>
      <c r="T1260" s="1048"/>
      <c r="U1260" s="1048"/>
      <c r="V1260" s="1048"/>
      <c r="W1260" s="1048"/>
      <c r="X1260" s="1048"/>
      <c r="Y1260" s="1048"/>
    </row>
    <row r="1261" spans="1:25" x14ac:dyDescent="0.2">
      <c r="A1261" s="1047"/>
      <c r="B1261" s="1047"/>
      <c r="C1261" s="1047"/>
      <c r="D1261" s="1047"/>
      <c r="E1261" s="1047"/>
      <c r="R1261" s="1048"/>
      <c r="S1261" s="1048"/>
      <c r="T1261" s="1048"/>
      <c r="U1261" s="1048"/>
      <c r="V1261" s="1048"/>
      <c r="W1261" s="1048"/>
      <c r="X1261" s="1048"/>
      <c r="Y1261" s="1048"/>
    </row>
    <row r="1262" spans="1:25" x14ac:dyDescent="0.2">
      <c r="A1262" s="1047"/>
      <c r="B1262" s="1047"/>
      <c r="C1262" s="1047"/>
      <c r="D1262" s="1047"/>
      <c r="E1262" s="1047"/>
      <c r="R1262" s="1048"/>
      <c r="S1262" s="1048"/>
      <c r="T1262" s="1048"/>
      <c r="U1262" s="1048"/>
      <c r="V1262" s="1048"/>
      <c r="W1262" s="1048"/>
      <c r="X1262" s="1048"/>
      <c r="Y1262" s="1048"/>
    </row>
    <row r="1263" spans="1:25" x14ac:dyDescent="0.2">
      <c r="A1263" s="1047"/>
      <c r="B1263" s="1047"/>
      <c r="C1263" s="1047"/>
      <c r="D1263" s="1047"/>
      <c r="E1263" s="1047"/>
      <c r="R1263" s="1048"/>
      <c r="S1263" s="1048"/>
      <c r="T1263" s="1048"/>
      <c r="U1263" s="1048"/>
      <c r="V1263" s="1048"/>
      <c r="W1263" s="1048"/>
      <c r="X1263" s="1048"/>
      <c r="Y1263" s="1048"/>
    </row>
    <row r="1264" spans="1:25" x14ac:dyDescent="0.2">
      <c r="A1264" s="1047"/>
      <c r="B1264" s="1047"/>
      <c r="C1264" s="1047"/>
      <c r="D1264" s="1047"/>
      <c r="E1264" s="1047"/>
      <c r="R1264" s="1048"/>
      <c r="S1264" s="1048"/>
      <c r="T1264" s="1048"/>
      <c r="U1264" s="1048"/>
      <c r="V1264" s="1048"/>
      <c r="W1264" s="1048"/>
      <c r="X1264" s="1048"/>
      <c r="Y1264" s="1048"/>
    </row>
    <row r="1265" spans="1:25" x14ac:dyDescent="0.2">
      <c r="A1265" s="1047"/>
      <c r="B1265" s="1047"/>
      <c r="C1265" s="1047"/>
      <c r="D1265" s="1047"/>
      <c r="E1265" s="1047"/>
      <c r="R1265" s="1048"/>
      <c r="S1265" s="1048"/>
      <c r="T1265" s="1048"/>
      <c r="U1265" s="1048"/>
      <c r="V1265" s="1048"/>
      <c r="W1265" s="1048"/>
      <c r="X1265" s="1048"/>
      <c r="Y1265" s="1048"/>
    </row>
    <row r="1266" spans="1:25" x14ac:dyDescent="0.2">
      <c r="A1266" s="1047"/>
      <c r="B1266" s="1047"/>
      <c r="C1266" s="1047"/>
      <c r="D1266" s="1047"/>
      <c r="E1266" s="1047"/>
      <c r="R1266" s="1048"/>
      <c r="S1266" s="1048"/>
      <c r="T1266" s="1048"/>
      <c r="U1266" s="1048"/>
      <c r="V1266" s="1048"/>
      <c r="W1266" s="1048"/>
      <c r="X1266" s="1048"/>
      <c r="Y1266" s="1048"/>
    </row>
    <row r="1267" spans="1:25" x14ac:dyDescent="0.2">
      <c r="A1267" s="1047"/>
      <c r="B1267" s="1047"/>
      <c r="C1267" s="1047"/>
      <c r="D1267" s="1047"/>
      <c r="E1267" s="1047"/>
      <c r="R1267" s="1048"/>
      <c r="S1267" s="1048"/>
      <c r="T1267" s="1048"/>
      <c r="U1267" s="1048"/>
      <c r="V1267" s="1048"/>
      <c r="W1267" s="1048"/>
      <c r="X1267" s="1048"/>
      <c r="Y1267" s="1048"/>
    </row>
    <row r="1268" spans="1:25" x14ac:dyDescent="0.2">
      <c r="A1268" s="1047"/>
      <c r="B1268" s="1047"/>
      <c r="C1268" s="1047"/>
      <c r="D1268" s="1047"/>
      <c r="E1268" s="1047"/>
      <c r="R1268" s="1048"/>
      <c r="S1268" s="1048"/>
      <c r="T1268" s="1048"/>
      <c r="U1268" s="1048"/>
      <c r="V1268" s="1048"/>
      <c r="W1268" s="1048"/>
      <c r="X1268" s="1048"/>
      <c r="Y1268" s="1048"/>
    </row>
    <row r="1269" spans="1:25" x14ac:dyDescent="0.2">
      <c r="A1269" s="1047"/>
      <c r="B1269" s="1047"/>
      <c r="C1269" s="1047"/>
      <c r="D1269" s="1047"/>
      <c r="E1269" s="1047"/>
      <c r="R1269" s="1048"/>
      <c r="S1269" s="1048"/>
      <c r="T1269" s="1048"/>
      <c r="U1269" s="1048"/>
      <c r="V1269" s="1048"/>
      <c r="W1269" s="1048"/>
      <c r="X1269" s="1048"/>
      <c r="Y1269" s="1048"/>
    </row>
    <row r="1270" spans="1:25" x14ac:dyDescent="0.2">
      <c r="A1270" s="1047"/>
      <c r="B1270" s="1047"/>
      <c r="C1270" s="1047"/>
      <c r="D1270" s="1047"/>
      <c r="E1270" s="1047"/>
      <c r="R1270" s="1048"/>
      <c r="S1270" s="1048"/>
      <c r="T1270" s="1048"/>
      <c r="U1270" s="1048"/>
      <c r="V1270" s="1048"/>
      <c r="W1270" s="1048"/>
      <c r="X1270" s="1048"/>
      <c r="Y1270" s="1048"/>
    </row>
    <row r="1271" spans="1:25" x14ac:dyDescent="0.2">
      <c r="A1271" s="1047"/>
      <c r="B1271" s="1047"/>
      <c r="C1271" s="1047"/>
      <c r="D1271" s="1047"/>
      <c r="E1271" s="1047"/>
      <c r="R1271" s="1048"/>
      <c r="S1271" s="1048"/>
      <c r="T1271" s="1048"/>
      <c r="U1271" s="1048"/>
      <c r="V1271" s="1048"/>
      <c r="W1271" s="1048"/>
      <c r="X1271" s="1048"/>
      <c r="Y1271" s="1048"/>
    </row>
    <row r="1272" spans="1:25" x14ac:dyDescent="0.2">
      <c r="A1272" s="1047"/>
      <c r="B1272" s="1047"/>
      <c r="C1272" s="1047"/>
      <c r="D1272" s="1047"/>
      <c r="E1272" s="1047"/>
      <c r="R1272" s="1048"/>
      <c r="S1272" s="1048"/>
      <c r="T1272" s="1048"/>
      <c r="U1272" s="1048"/>
      <c r="V1272" s="1048"/>
      <c r="W1272" s="1048"/>
      <c r="X1272" s="1048"/>
      <c r="Y1272" s="1048"/>
    </row>
    <row r="1273" spans="1:25" x14ac:dyDescent="0.2">
      <c r="A1273" s="1047"/>
      <c r="B1273" s="1047"/>
      <c r="C1273" s="1047"/>
      <c r="D1273" s="1047"/>
      <c r="E1273" s="1047"/>
      <c r="R1273" s="1048"/>
      <c r="S1273" s="1048"/>
      <c r="T1273" s="1048"/>
      <c r="U1273" s="1048"/>
      <c r="V1273" s="1048"/>
      <c r="W1273" s="1048"/>
      <c r="X1273" s="1048"/>
      <c r="Y1273" s="1048"/>
    </row>
    <row r="1274" spans="1:25" x14ac:dyDescent="0.2">
      <c r="A1274" s="1047"/>
      <c r="B1274" s="1047"/>
      <c r="C1274" s="1047"/>
      <c r="D1274" s="1047"/>
      <c r="E1274" s="1047"/>
      <c r="R1274" s="1048"/>
      <c r="S1274" s="1048"/>
      <c r="T1274" s="1048"/>
      <c r="U1274" s="1048"/>
      <c r="V1274" s="1048"/>
      <c r="W1274" s="1048"/>
      <c r="X1274" s="1048"/>
      <c r="Y1274" s="1048"/>
    </row>
    <row r="1275" spans="1:25" x14ac:dyDescent="0.2">
      <c r="A1275" s="1047"/>
      <c r="B1275" s="1047"/>
      <c r="C1275" s="1047"/>
      <c r="D1275" s="1047"/>
      <c r="E1275" s="1047"/>
      <c r="R1275" s="1048"/>
      <c r="S1275" s="1048"/>
      <c r="T1275" s="1048"/>
      <c r="U1275" s="1048"/>
      <c r="V1275" s="1048"/>
      <c r="W1275" s="1048"/>
      <c r="X1275" s="1048"/>
      <c r="Y1275" s="1048"/>
    </row>
    <row r="1276" spans="1:25" x14ac:dyDescent="0.2">
      <c r="A1276" s="1047"/>
      <c r="B1276" s="1047"/>
      <c r="C1276" s="1047"/>
      <c r="D1276" s="1047"/>
      <c r="E1276" s="1047"/>
      <c r="R1276" s="1048"/>
      <c r="S1276" s="1048"/>
      <c r="T1276" s="1048"/>
      <c r="U1276" s="1048"/>
      <c r="V1276" s="1048"/>
      <c r="W1276" s="1048"/>
      <c r="X1276" s="1048"/>
      <c r="Y1276" s="1048"/>
    </row>
    <row r="1277" spans="1:25" x14ac:dyDescent="0.2">
      <c r="A1277" s="1047"/>
      <c r="B1277" s="1047"/>
      <c r="C1277" s="1047"/>
      <c r="D1277" s="1047"/>
      <c r="E1277" s="1047"/>
      <c r="R1277" s="1048"/>
      <c r="S1277" s="1048"/>
      <c r="T1277" s="1048"/>
      <c r="U1277" s="1048"/>
      <c r="V1277" s="1048"/>
      <c r="W1277" s="1048"/>
      <c r="X1277" s="1048"/>
      <c r="Y1277" s="1048"/>
    </row>
    <row r="1278" spans="1:25" x14ac:dyDescent="0.2">
      <c r="A1278" s="1047"/>
      <c r="B1278" s="1047"/>
      <c r="C1278" s="1047"/>
      <c r="D1278" s="1047"/>
      <c r="E1278" s="1047"/>
      <c r="R1278" s="1048"/>
      <c r="S1278" s="1048"/>
      <c r="T1278" s="1048"/>
      <c r="U1278" s="1048"/>
      <c r="V1278" s="1048"/>
      <c r="W1278" s="1048"/>
      <c r="X1278" s="1048"/>
      <c r="Y1278" s="1048"/>
    </row>
    <row r="1279" spans="1:25" x14ac:dyDescent="0.2">
      <c r="A1279" s="1047"/>
      <c r="B1279" s="1047"/>
      <c r="C1279" s="1047"/>
      <c r="D1279" s="1047"/>
      <c r="E1279" s="1047"/>
      <c r="R1279" s="1048"/>
      <c r="S1279" s="1048"/>
      <c r="T1279" s="1048"/>
      <c r="U1279" s="1048"/>
      <c r="V1279" s="1048"/>
      <c r="W1279" s="1048"/>
      <c r="X1279" s="1048"/>
      <c r="Y1279" s="1048"/>
    </row>
    <row r="1280" spans="1:25" x14ac:dyDescent="0.2">
      <c r="A1280" s="1047"/>
      <c r="B1280" s="1047"/>
      <c r="C1280" s="1047"/>
      <c r="D1280" s="1047"/>
      <c r="E1280" s="1047"/>
      <c r="R1280" s="1048"/>
      <c r="S1280" s="1048"/>
      <c r="T1280" s="1048"/>
      <c r="U1280" s="1048"/>
      <c r="V1280" s="1048"/>
      <c r="W1280" s="1048"/>
      <c r="X1280" s="1048"/>
      <c r="Y1280" s="1048"/>
    </row>
    <row r="1281" spans="1:25" x14ac:dyDescent="0.2">
      <c r="A1281" s="1047"/>
      <c r="B1281" s="1047"/>
      <c r="C1281" s="1047"/>
      <c r="D1281" s="1047"/>
      <c r="E1281" s="1047"/>
      <c r="R1281" s="1048"/>
      <c r="S1281" s="1048"/>
      <c r="T1281" s="1048"/>
      <c r="U1281" s="1048"/>
      <c r="V1281" s="1048"/>
      <c r="W1281" s="1048"/>
      <c r="X1281" s="1048"/>
      <c r="Y1281" s="1048"/>
    </row>
    <row r="1282" spans="1:25" x14ac:dyDescent="0.2">
      <c r="A1282" s="1047"/>
      <c r="B1282" s="1047"/>
      <c r="C1282" s="1047"/>
      <c r="D1282" s="1047"/>
      <c r="E1282" s="1047"/>
      <c r="R1282" s="1048"/>
      <c r="S1282" s="1048"/>
      <c r="T1282" s="1048"/>
      <c r="U1282" s="1048"/>
      <c r="V1282" s="1048"/>
      <c r="W1282" s="1048"/>
      <c r="X1282" s="1048"/>
      <c r="Y1282" s="1048"/>
    </row>
    <row r="1283" spans="1:25" x14ac:dyDescent="0.2">
      <c r="A1283" s="1047"/>
      <c r="B1283" s="1047"/>
      <c r="C1283" s="1047"/>
      <c r="D1283" s="1047"/>
      <c r="E1283" s="1047"/>
      <c r="R1283" s="1048"/>
      <c r="S1283" s="1048"/>
      <c r="T1283" s="1048"/>
      <c r="U1283" s="1048"/>
      <c r="V1283" s="1048"/>
      <c r="W1283" s="1048"/>
      <c r="X1283" s="1048"/>
      <c r="Y1283" s="1048"/>
    </row>
    <row r="1284" spans="1:25" x14ac:dyDescent="0.2">
      <c r="A1284" s="1047"/>
      <c r="B1284" s="1047"/>
      <c r="C1284" s="1047"/>
      <c r="D1284" s="1047"/>
      <c r="E1284" s="1047"/>
      <c r="R1284" s="1048"/>
      <c r="S1284" s="1048"/>
      <c r="T1284" s="1048"/>
      <c r="U1284" s="1048"/>
      <c r="V1284" s="1048"/>
      <c r="W1284" s="1048"/>
      <c r="X1284" s="1048"/>
      <c r="Y1284" s="1048"/>
    </row>
    <row r="1285" spans="1:25" x14ac:dyDescent="0.2">
      <c r="A1285" s="1047"/>
      <c r="B1285" s="1047"/>
      <c r="C1285" s="1047"/>
      <c r="D1285" s="1047"/>
      <c r="E1285" s="1047"/>
      <c r="R1285" s="1048"/>
      <c r="S1285" s="1048"/>
      <c r="T1285" s="1048"/>
      <c r="U1285" s="1048"/>
      <c r="V1285" s="1048"/>
      <c r="W1285" s="1048"/>
      <c r="X1285" s="1048"/>
      <c r="Y1285" s="1048"/>
    </row>
    <row r="1286" spans="1:25" x14ac:dyDescent="0.2">
      <c r="A1286" s="1047"/>
      <c r="B1286" s="1047"/>
      <c r="C1286" s="1047"/>
      <c r="D1286" s="1047"/>
      <c r="E1286" s="1047"/>
      <c r="R1286" s="1048"/>
      <c r="S1286" s="1048"/>
      <c r="T1286" s="1048"/>
      <c r="U1286" s="1048"/>
      <c r="V1286" s="1048"/>
      <c r="W1286" s="1048"/>
      <c r="X1286" s="1048"/>
      <c r="Y1286" s="1048"/>
    </row>
    <row r="1287" spans="1:25" x14ac:dyDescent="0.2">
      <c r="A1287" s="1047"/>
      <c r="B1287" s="1047"/>
      <c r="C1287" s="1047"/>
      <c r="D1287" s="1047"/>
      <c r="E1287" s="1047"/>
      <c r="R1287" s="1048"/>
      <c r="S1287" s="1048"/>
      <c r="T1287" s="1048"/>
      <c r="U1287" s="1048"/>
      <c r="V1287" s="1048"/>
      <c r="W1287" s="1048"/>
      <c r="X1287" s="1048"/>
      <c r="Y1287" s="1048"/>
    </row>
    <row r="1288" spans="1:25" x14ac:dyDescent="0.2">
      <c r="A1288" s="1047"/>
      <c r="B1288" s="1047"/>
      <c r="C1288" s="1047"/>
      <c r="D1288" s="1047"/>
      <c r="E1288" s="1047"/>
      <c r="R1288" s="1048"/>
      <c r="S1288" s="1048"/>
      <c r="T1288" s="1048"/>
      <c r="U1288" s="1048"/>
      <c r="V1288" s="1048"/>
      <c r="W1288" s="1048"/>
      <c r="X1288" s="1048"/>
      <c r="Y1288" s="1048"/>
    </row>
    <row r="1289" spans="1:25" x14ac:dyDescent="0.2">
      <c r="A1289" s="1047"/>
      <c r="B1289" s="1047"/>
      <c r="C1289" s="1047"/>
      <c r="D1289" s="1047"/>
      <c r="E1289" s="1047"/>
      <c r="R1289" s="1048"/>
      <c r="S1289" s="1048"/>
      <c r="T1289" s="1048"/>
      <c r="U1289" s="1048"/>
      <c r="V1289" s="1048"/>
      <c r="W1289" s="1048"/>
      <c r="X1289" s="1048"/>
      <c r="Y1289" s="1048"/>
    </row>
    <row r="1290" spans="1:25" x14ac:dyDescent="0.2">
      <c r="A1290" s="1047"/>
      <c r="B1290" s="1047"/>
      <c r="C1290" s="1047"/>
      <c r="D1290" s="1047"/>
      <c r="E1290" s="1047"/>
      <c r="R1290" s="1048"/>
      <c r="S1290" s="1048"/>
      <c r="T1290" s="1048"/>
      <c r="U1290" s="1048"/>
      <c r="V1290" s="1048"/>
      <c r="W1290" s="1048"/>
      <c r="X1290" s="1048"/>
      <c r="Y1290" s="1048"/>
    </row>
    <row r="1291" spans="1:25" x14ac:dyDescent="0.2">
      <c r="A1291" s="1047"/>
      <c r="B1291" s="1047"/>
      <c r="C1291" s="1047"/>
      <c r="D1291" s="1047"/>
      <c r="E1291" s="1047"/>
      <c r="R1291" s="1048"/>
      <c r="S1291" s="1048"/>
      <c r="T1291" s="1048"/>
      <c r="U1291" s="1048"/>
      <c r="V1291" s="1048"/>
      <c r="W1291" s="1048"/>
      <c r="X1291" s="1048"/>
      <c r="Y1291" s="1048"/>
    </row>
    <row r="1292" spans="1:25" x14ac:dyDescent="0.2">
      <c r="A1292" s="1047"/>
      <c r="B1292" s="1047"/>
      <c r="C1292" s="1047"/>
      <c r="D1292" s="1047"/>
      <c r="E1292" s="1047"/>
      <c r="R1292" s="1048"/>
      <c r="S1292" s="1048"/>
      <c r="T1292" s="1048"/>
      <c r="U1292" s="1048"/>
      <c r="V1292" s="1048"/>
      <c r="W1292" s="1048"/>
      <c r="X1292" s="1048"/>
      <c r="Y1292" s="1048"/>
    </row>
    <row r="1293" spans="1:25" x14ac:dyDescent="0.2">
      <c r="A1293" s="1047"/>
      <c r="B1293" s="1047"/>
      <c r="C1293" s="1047"/>
      <c r="D1293" s="1047"/>
      <c r="E1293" s="1047"/>
      <c r="R1293" s="1048"/>
      <c r="S1293" s="1048"/>
      <c r="T1293" s="1048"/>
      <c r="U1293" s="1048"/>
      <c r="V1293" s="1048"/>
      <c r="W1293" s="1048"/>
      <c r="X1293" s="1048"/>
      <c r="Y1293" s="1048"/>
    </row>
    <row r="1294" spans="1:25" x14ac:dyDescent="0.2">
      <c r="A1294" s="1047"/>
      <c r="B1294" s="1047"/>
      <c r="C1294" s="1047"/>
      <c r="D1294" s="1047"/>
      <c r="E1294" s="1047"/>
      <c r="R1294" s="1048"/>
      <c r="S1294" s="1048"/>
      <c r="T1294" s="1048"/>
      <c r="U1294" s="1048"/>
      <c r="V1294" s="1048"/>
      <c r="W1294" s="1048"/>
      <c r="X1294" s="1048"/>
      <c r="Y1294" s="1048"/>
    </row>
    <row r="1295" spans="1:25" x14ac:dyDescent="0.2">
      <c r="A1295" s="1047"/>
      <c r="B1295" s="1047"/>
      <c r="C1295" s="1047"/>
      <c r="D1295" s="1047"/>
      <c r="E1295" s="1047"/>
      <c r="R1295" s="1048"/>
      <c r="S1295" s="1048"/>
      <c r="T1295" s="1048"/>
      <c r="U1295" s="1048"/>
      <c r="V1295" s="1048"/>
      <c r="W1295" s="1048"/>
      <c r="X1295" s="1048"/>
      <c r="Y1295" s="1048"/>
    </row>
    <row r="1296" spans="1:25" x14ac:dyDescent="0.2">
      <c r="A1296" s="1047"/>
      <c r="B1296" s="1047"/>
      <c r="C1296" s="1047"/>
      <c r="D1296" s="1047"/>
      <c r="E1296" s="1047"/>
      <c r="R1296" s="1048"/>
      <c r="S1296" s="1048"/>
      <c r="T1296" s="1048"/>
      <c r="U1296" s="1048"/>
      <c r="V1296" s="1048"/>
      <c r="W1296" s="1048"/>
      <c r="X1296" s="1048"/>
      <c r="Y1296" s="1048"/>
    </row>
    <row r="1297" spans="1:25" x14ac:dyDescent="0.2">
      <c r="A1297" s="1047"/>
      <c r="B1297" s="1047"/>
      <c r="C1297" s="1047"/>
      <c r="D1297" s="1047"/>
      <c r="E1297" s="1047"/>
      <c r="R1297" s="1048"/>
      <c r="S1297" s="1048"/>
      <c r="T1297" s="1048"/>
      <c r="U1297" s="1048"/>
      <c r="V1297" s="1048"/>
      <c r="W1297" s="1048"/>
      <c r="X1297" s="1048"/>
      <c r="Y1297" s="1048"/>
    </row>
    <row r="1298" spans="1:25" x14ac:dyDescent="0.2">
      <c r="A1298" s="1047"/>
      <c r="B1298" s="1047"/>
      <c r="C1298" s="1047"/>
      <c r="D1298" s="1047"/>
      <c r="E1298" s="1047"/>
      <c r="R1298" s="1048"/>
      <c r="S1298" s="1048"/>
      <c r="T1298" s="1048"/>
      <c r="U1298" s="1048"/>
      <c r="V1298" s="1048"/>
      <c r="W1298" s="1048"/>
      <c r="X1298" s="1048"/>
      <c r="Y1298" s="1048"/>
    </row>
    <row r="1299" spans="1:25" x14ac:dyDescent="0.2">
      <c r="A1299" s="1047"/>
      <c r="B1299" s="1047"/>
      <c r="C1299" s="1047"/>
      <c r="D1299" s="1047"/>
      <c r="E1299" s="1047"/>
      <c r="R1299" s="1048"/>
      <c r="S1299" s="1048"/>
      <c r="T1299" s="1048"/>
      <c r="U1299" s="1048"/>
      <c r="V1299" s="1048"/>
      <c r="W1299" s="1048"/>
      <c r="X1299" s="1048"/>
      <c r="Y1299" s="1048"/>
    </row>
    <row r="1300" spans="1:25" x14ac:dyDescent="0.2">
      <c r="A1300" s="1047"/>
      <c r="B1300" s="1047"/>
      <c r="C1300" s="1047"/>
      <c r="D1300" s="1047"/>
      <c r="E1300" s="1047"/>
      <c r="R1300" s="1048"/>
      <c r="S1300" s="1048"/>
      <c r="T1300" s="1048"/>
      <c r="U1300" s="1048"/>
      <c r="V1300" s="1048"/>
      <c r="W1300" s="1048"/>
      <c r="X1300" s="1048"/>
      <c r="Y1300" s="1048"/>
    </row>
    <row r="1301" spans="1:25" x14ac:dyDescent="0.2">
      <c r="A1301" s="1047"/>
      <c r="B1301" s="1047"/>
      <c r="C1301" s="1047"/>
      <c r="D1301" s="1047"/>
      <c r="E1301" s="1047"/>
      <c r="R1301" s="1048"/>
      <c r="S1301" s="1048"/>
      <c r="T1301" s="1048"/>
      <c r="U1301" s="1048"/>
      <c r="V1301" s="1048"/>
      <c r="W1301" s="1048"/>
      <c r="X1301" s="1048"/>
      <c r="Y1301" s="1048"/>
    </row>
    <row r="1302" spans="1:25" x14ac:dyDescent="0.2">
      <c r="A1302" s="1047"/>
      <c r="B1302" s="1047"/>
      <c r="C1302" s="1047"/>
      <c r="D1302" s="1047"/>
      <c r="E1302" s="1047"/>
      <c r="R1302" s="1048"/>
      <c r="S1302" s="1048"/>
      <c r="T1302" s="1048"/>
      <c r="U1302" s="1048"/>
      <c r="V1302" s="1048"/>
      <c r="W1302" s="1048"/>
      <c r="X1302" s="1048"/>
      <c r="Y1302" s="1048"/>
    </row>
    <row r="1303" spans="1:25" x14ac:dyDescent="0.2">
      <c r="A1303" s="1047"/>
      <c r="B1303" s="1047"/>
      <c r="C1303" s="1047"/>
      <c r="D1303" s="1047"/>
      <c r="E1303" s="1047"/>
      <c r="R1303" s="1048"/>
      <c r="S1303" s="1048"/>
      <c r="T1303" s="1048"/>
      <c r="U1303" s="1048"/>
      <c r="V1303" s="1048"/>
      <c r="W1303" s="1048"/>
      <c r="X1303" s="1048"/>
      <c r="Y1303" s="1048"/>
    </row>
    <row r="1304" spans="1:25" x14ac:dyDescent="0.2">
      <c r="A1304" s="1047"/>
      <c r="B1304" s="1047"/>
      <c r="C1304" s="1047"/>
      <c r="D1304" s="1047"/>
      <c r="E1304" s="1047"/>
      <c r="R1304" s="1048"/>
      <c r="S1304" s="1048"/>
      <c r="T1304" s="1048"/>
      <c r="U1304" s="1048"/>
      <c r="V1304" s="1048"/>
      <c r="W1304" s="1048"/>
      <c r="X1304" s="1048"/>
      <c r="Y1304" s="1048"/>
    </row>
    <row r="1305" spans="1:25" x14ac:dyDescent="0.2">
      <c r="A1305" s="1047"/>
      <c r="B1305" s="1047"/>
      <c r="C1305" s="1047"/>
      <c r="D1305" s="1047"/>
      <c r="E1305" s="1047"/>
      <c r="R1305" s="1048"/>
      <c r="S1305" s="1048"/>
      <c r="T1305" s="1048"/>
      <c r="U1305" s="1048"/>
      <c r="V1305" s="1048"/>
      <c r="W1305" s="1048"/>
      <c r="X1305" s="1048"/>
      <c r="Y1305" s="1048"/>
    </row>
    <row r="1306" spans="1:25" x14ac:dyDescent="0.2">
      <c r="A1306" s="1047"/>
      <c r="B1306" s="1047"/>
      <c r="C1306" s="1047"/>
      <c r="D1306" s="1047"/>
      <c r="E1306" s="1047"/>
      <c r="R1306" s="1048"/>
      <c r="S1306" s="1048"/>
      <c r="T1306" s="1048"/>
      <c r="U1306" s="1048"/>
      <c r="V1306" s="1048"/>
      <c r="W1306" s="1048"/>
      <c r="X1306" s="1048"/>
      <c r="Y1306" s="1048"/>
    </row>
    <row r="1307" spans="1:25" x14ac:dyDescent="0.2">
      <c r="A1307" s="1047"/>
      <c r="B1307" s="1047"/>
      <c r="C1307" s="1047"/>
      <c r="D1307" s="1047"/>
      <c r="E1307" s="1047"/>
      <c r="R1307" s="1048"/>
      <c r="S1307" s="1048"/>
      <c r="T1307" s="1048"/>
      <c r="U1307" s="1048"/>
      <c r="V1307" s="1048"/>
      <c r="W1307" s="1048"/>
      <c r="X1307" s="1048"/>
      <c r="Y1307" s="1048"/>
    </row>
    <row r="1308" spans="1:25" x14ac:dyDescent="0.2">
      <c r="A1308" s="1047"/>
      <c r="B1308" s="1047"/>
      <c r="C1308" s="1047"/>
      <c r="D1308" s="1047"/>
      <c r="E1308" s="1047"/>
      <c r="R1308" s="1048"/>
      <c r="S1308" s="1048"/>
      <c r="T1308" s="1048"/>
      <c r="U1308" s="1048"/>
      <c r="V1308" s="1048"/>
      <c r="W1308" s="1048"/>
      <c r="X1308" s="1048"/>
      <c r="Y1308" s="1048"/>
    </row>
    <row r="1309" spans="1:25" x14ac:dyDescent="0.2">
      <c r="A1309" s="1047"/>
      <c r="B1309" s="1047"/>
      <c r="C1309" s="1047"/>
      <c r="D1309" s="1047"/>
      <c r="E1309" s="1047"/>
      <c r="R1309" s="1048"/>
      <c r="S1309" s="1048"/>
      <c r="T1309" s="1048"/>
      <c r="U1309" s="1048"/>
      <c r="V1309" s="1048"/>
      <c r="W1309" s="1048"/>
      <c r="X1309" s="1048"/>
      <c r="Y1309" s="1048"/>
    </row>
    <row r="1310" spans="1:25" x14ac:dyDescent="0.2">
      <c r="A1310" s="1047"/>
      <c r="B1310" s="1047"/>
      <c r="C1310" s="1047"/>
      <c r="D1310" s="1047"/>
      <c r="E1310" s="1047"/>
      <c r="R1310" s="1048"/>
      <c r="S1310" s="1048"/>
      <c r="T1310" s="1048"/>
      <c r="U1310" s="1048"/>
      <c r="V1310" s="1048"/>
      <c r="W1310" s="1048"/>
      <c r="X1310" s="1048"/>
      <c r="Y1310" s="1048"/>
    </row>
    <row r="1311" spans="1:25" x14ac:dyDescent="0.2">
      <c r="A1311" s="1047"/>
      <c r="B1311" s="1047"/>
      <c r="C1311" s="1047"/>
      <c r="D1311" s="1047"/>
      <c r="E1311" s="1047"/>
      <c r="R1311" s="1048"/>
      <c r="S1311" s="1048"/>
      <c r="T1311" s="1048"/>
      <c r="U1311" s="1048"/>
      <c r="V1311" s="1048"/>
      <c r="W1311" s="1048"/>
      <c r="X1311" s="1048"/>
      <c r="Y1311" s="1048"/>
    </row>
    <row r="1312" spans="1:25" x14ac:dyDescent="0.2">
      <c r="A1312" s="1047"/>
      <c r="B1312" s="1047"/>
      <c r="C1312" s="1047"/>
      <c r="D1312" s="1047"/>
      <c r="E1312" s="1047"/>
      <c r="R1312" s="1048"/>
      <c r="S1312" s="1048"/>
      <c r="T1312" s="1048"/>
      <c r="U1312" s="1048"/>
      <c r="V1312" s="1048"/>
      <c r="W1312" s="1048"/>
      <c r="X1312" s="1048"/>
      <c r="Y1312" s="1048"/>
    </row>
    <row r="1313" spans="1:25" x14ac:dyDescent="0.2">
      <c r="A1313" s="1047"/>
      <c r="B1313" s="1047"/>
      <c r="C1313" s="1047"/>
      <c r="D1313" s="1047"/>
      <c r="E1313" s="1047"/>
      <c r="R1313" s="1048"/>
      <c r="S1313" s="1048"/>
      <c r="T1313" s="1048"/>
      <c r="U1313" s="1048"/>
      <c r="V1313" s="1048"/>
      <c r="W1313" s="1048"/>
      <c r="X1313" s="1048"/>
      <c r="Y1313" s="1048"/>
    </row>
    <row r="1314" spans="1:25" x14ac:dyDescent="0.2">
      <c r="A1314" s="1047"/>
      <c r="B1314" s="1047"/>
      <c r="C1314" s="1047"/>
      <c r="D1314" s="1047"/>
      <c r="E1314" s="1047"/>
      <c r="R1314" s="1048"/>
      <c r="S1314" s="1048"/>
      <c r="T1314" s="1048"/>
      <c r="U1314" s="1048"/>
      <c r="V1314" s="1048"/>
      <c r="W1314" s="1048"/>
      <c r="X1314" s="1048"/>
      <c r="Y1314" s="1048"/>
    </row>
    <row r="1315" spans="1:25" x14ac:dyDescent="0.2">
      <c r="A1315" s="1047"/>
      <c r="B1315" s="1047"/>
      <c r="C1315" s="1047"/>
      <c r="D1315" s="1047"/>
      <c r="E1315" s="1047"/>
      <c r="R1315" s="1048"/>
      <c r="S1315" s="1048"/>
      <c r="T1315" s="1048"/>
      <c r="U1315" s="1048"/>
      <c r="V1315" s="1048"/>
      <c r="W1315" s="1048"/>
      <c r="X1315" s="1048"/>
      <c r="Y1315" s="1048"/>
    </row>
    <row r="1316" spans="1:25" x14ac:dyDescent="0.2">
      <c r="A1316" s="1047"/>
      <c r="B1316" s="1047"/>
      <c r="C1316" s="1047"/>
      <c r="D1316" s="1047"/>
      <c r="E1316" s="1047"/>
      <c r="R1316" s="1048"/>
      <c r="S1316" s="1048"/>
      <c r="T1316" s="1048"/>
      <c r="U1316" s="1048"/>
      <c r="V1316" s="1048"/>
      <c r="W1316" s="1048"/>
      <c r="X1316" s="1048"/>
      <c r="Y1316" s="1048"/>
    </row>
    <row r="1317" spans="1:25" x14ac:dyDescent="0.2">
      <c r="A1317" s="1047"/>
      <c r="B1317" s="1047"/>
      <c r="C1317" s="1047"/>
      <c r="D1317" s="1047"/>
      <c r="E1317" s="1047"/>
      <c r="R1317" s="1048"/>
      <c r="S1317" s="1048"/>
      <c r="T1317" s="1048"/>
      <c r="U1317" s="1048"/>
      <c r="V1317" s="1048"/>
      <c r="W1317" s="1048"/>
      <c r="X1317" s="1048"/>
      <c r="Y1317" s="1048"/>
    </row>
    <row r="1318" spans="1:25" x14ac:dyDescent="0.2">
      <c r="A1318" s="1047"/>
      <c r="B1318" s="1047"/>
      <c r="C1318" s="1047"/>
      <c r="D1318" s="1047"/>
      <c r="E1318" s="1047"/>
      <c r="R1318" s="1048"/>
      <c r="S1318" s="1048"/>
      <c r="T1318" s="1048"/>
      <c r="U1318" s="1048"/>
      <c r="V1318" s="1048"/>
      <c r="W1318" s="1048"/>
      <c r="X1318" s="1048"/>
      <c r="Y1318" s="1048"/>
    </row>
    <row r="1319" spans="1:25" x14ac:dyDescent="0.2">
      <c r="A1319" s="1047"/>
      <c r="B1319" s="1047"/>
      <c r="C1319" s="1047"/>
      <c r="D1319" s="1047"/>
      <c r="E1319" s="1047"/>
      <c r="R1319" s="1048"/>
      <c r="S1319" s="1048"/>
      <c r="T1319" s="1048"/>
      <c r="U1319" s="1048"/>
      <c r="V1319" s="1048"/>
      <c r="W1319" s="1048"/>
      <c r="X1319" s="1048"/>
      <c r="Y1319" s="1048"/>
    </row>
    <row r="1320" spans="1:25" x14ac:dyDescent="0.2">
      <c r="A1320" s="1047"/>
      <c r="B1320" s="1047"/>
      <c r="C1320" s="1047"/>
      <c r="D1320" s="1047"/>
      <c r="E1320" s="1047"/>
      <c r="R1320" s="1048"/>
      <c r="S1320" s="1048"/>
      <c r="T1320" s="1048"/>
      <c r="U1320" s="1048"/>
      <c r="V1320" s="1048"/>
      <c r="W1320" s="1048"/>
      <c r="X1320" s="1048"/>
      <c r="Y1320" s="1048"/>
    </row>
    <row r="1321" spans="1:25" x14ac:dyDescent="0.2">
      <c r="A1321" s="1047"/>
      <c r="B1321" s="1047"/>
      <c r="C1321" s="1047"/>
      <c r="D1321" s="1047"/>
      <c r="E1321" s="1047"/>
      <c r="R1321" s="1048"/>
      <c r="S1321" s="1048"/>
      <c r="T1321" s="1048"/>
      <c r="U1321" s="1048"/>
      <c r="V1321" s="1048"/>
      <c r="W1321" s="1048"/>
      <c r="X1321" s="1048"/>
      <c r="Y1321" s="1048"/>
    </row>
    <row r="1322" spans="1:25" x14ac:dyDescent="0.2">
      <c r="A1322" s="1047"/>
      <c r="B1322" s="1047"/>
      <c r="C1322" s="1047"/>
      <c r="D1322" s="1047"/>
      <c r="E1322" s="1047"/>
      <c r="R1322" s="1048"/>
      <c r="S1322" s="1048"/>
      <c r="T1322" s="1048"/>
      <c r="U1322" s="1048"/>
      <c r="V1322" s="1048"/>
      <c r="W1322" s="1048"/>
      <c r="X1322" s="1048"/>
      <c r="Y1322" s="1048"/>
    </row>
    <row r="1323" spans="1:25" x14ac:dyDescent="0.2">
      <c r="A1323" s="1047"/>
      <c r="B1323" s="1047"/>
      <c r="C1323" s="1047"/>
      <c r="D1323" s="1047"/>
      <c r="E1323" s="1047"/>
      <c r="R1323" s="1048"/>
      <c r="S1323" s="1048"/>
      <c r="T1323" s="1048"/>
      <c r="U1323" s="1048"/>
      <c r="V1323" s="1048"/>
      <c r="W1323" s="1048"/>
      <c r="X1323" s="1048"/>
      <c r="Y1323" s="1048"/>
    </row>
    <row r="1324" spans="1:25" x14ac:dyDescent="0.2">
      <c r="A1324" s="1047"/>
      <c r="B1324" s="1047"/>
      <c r="C1324" s="1047"/>
      <c r="D1324" s="1047"/>
      <c r="E1324" s="1047"/>
      <c r="R1324" s="1048"/>
      <c r="S1324" s="1048"/>
      <c r="T1324" s="1048"/>
      <c r="U1324" s="1048"/>
      <c r="V1324" s="1048"/>
      <c r="W1324" s="1048"/>
      <c r="X1324" s="1048"/>
      <c r="Y1324" s="1048"/>
    </row>
    <row r="1325" spans="1:25" x14ac:dyDescent="0.2">
      <c r="A1325" s="1047"/>
      <c r="B1325" s="1047"/>
      <c r="C1325" s="1047"/>
      <c r="D1325" s="1047"/>
      <c r="E1325" s="1047"/>
      <c r="R1325" s="1048"/>
      <c r="S1325" s="1048"/>
      <c r="T1325" s="1048"/>
      <c r="U1325" s="1048"/>
      <c r="V1325" s="1048"/>
      <c r="W1325" s="1048"/>
      <c r="X1325" s="1048"/>
      <c r="Y1325" s="1048"/>
    </row>
    <row r="1326" spans="1:25" x14ac:dyDescent="0.2">
      <c r="A1326" s="1047"/>
      <c r="B1326" s="1047"/>
      <c r="C1326" s="1047"/>
      <c r="D1326" s="1047"/>
      <c r="E1326" s="1047"/>
      <c r="R1326" s="1048"/>
      <c r="S1326" s="1048"/>
      <c r="T1326" s="1048"/>
      <c r="U1326" s="1048"/>
      <c r="V1326" s="1048"/>
      <c r="W1326" s="1048"/>
      <c r="X1326" s="1048"/>
      <c r="Y1326" s="1048"/>
    </row>
    <row r="1327" spans="1:25" x14ac:dyDescent="0.2">
      <c r="A1327" s="1047"/>
      <c r="B1327" s="1047"/>
      <c r="C1327" s="1047"/>
      <c r="D1327" s="1047"/>
      <c r="E1327" s="1047"/>
      <c r="R1327" s="1048"/>
      <c r="S1327" s="1048"/>
      <c r="T1327" s="1048"/>
      <c r="U1327" s="1048"/>
      <c r="V1327" s="1048"/>
      <c r="W1327" s="1048"/>
      <c r="X1327" s="1048"/>
      <c r="Y1327" s="1048"/>
    </row>
    <row r="1328" spans="1:25" x14ac:dyDescent="0.2">
      <c r="A1328" s="1047"/>
      <c r="B1328" s="1047"/>
      <c r="C1328" s="1047"/>
      <c r="D1328" s="1047"/>
      <c r="E1328" s="1047"/>
      <c r="R1328" s="1048"/>
      <c r="S1328" s="1048"/>
      <c r="T1328" s="1048"/>
      <c r="U1328" s="1048"/>
      <c r="V1328" s="1048"/>
      <c r="W1328" s="1048"/>
      <c r="X1328" s="1048"/>
      <c r="Y1328" s="1048"/>
    </row>
    <row r="1329" spans="1:25" x14ac:dyDescent="0.2">
      <c r="A1329" s="1047"/>
      <c r="B1329" s="1047"/>
      <c r="C1329" s="1047"/>
      <c r="D1329" s="1047"/>
      <c r="E1329" s="1047"/>
      <c r="R1329" s="1048"/>
      <c r="S1329" s="1048"/>
      <c r="T1329" s="1048"/>
      <c r="U1329" s="1048"/>
      <c r="V1329" s="1048"/>
      <c r="W1329" s="1048"/>
      <c r="X1329" s="1048"/>
      <c r="Y1329" s="1048"/>
    </row>
    <row r="1330" spans="1:25" x14ac:dyDescent="0.2">
      <c r="A1330" s="1047"/>
      <c r="B1330" s="1047"/>
      <c r="C1330" s="1047"/>
      <c r="D1330" s="1047"/>
      <c r="E1330" s="1047"/>
      <c r="R1330" s="1048"/>
      <c r="S1330" s="1048"/>
      <c r="T1330" s="1048"/>
      <c r="U1330" s="1048"/>
      <c r="V1330" s="1048"/>
      <c r="W1330" s="1048"/>
      <c r="X1330" s="1048"/>
      <c r="Y1330" s="1048"/>
    </row>
    <row r="1331" spans="1:25" x14ac:dyDescent="0.2">
      <c r="A1331" s="1047"/>
      <c r="B1331" s="1047"/>
      <c r="C1331" s="1047"/>
      <c r="D1331" s="1047"/>
      <c r="E1331" s="1047"/>
      <c r="R1331" s="1048"/>
      <c r="S1331" s="1048"/>
      <c r="T1331" s="1048"/>
      <c r="U1331" s="1048"/>
      <c r="V1331" s="1048"/>
      <c r="W1331" s="1048"/>
      <c r="X1331" s="1048"/>
      <c r="Y1331" s="1048"/>
    </row>
    <row r="1332" spans="1:25" x14ac:dyDescent="0.2">
      <c r="A1332" s="1047"/>
      <c r="B1332" s="1047"/>
      <c r="C1332" s="1047"/>
      <c r="D1332" s="1047"/>
      <c r="E1332" s="1047"/>
      <c r="R1332" s="1048"/>
      <c r="S1332" s="1048"/>
      <c r="T1332" s="1048"/>
      <c r="U1332" s="1048"/>
      <c r="V1332" s="1048"/>
      <c r="W1332" s="1048"/>
      <c r="X1332" s="1048"/>
      <c r="Y1332" s="1048"/>
    </row>
    <row r="1333" spans="1:25" x14ac:dyDescent="0.2">
      <c r="A1333" s="1047"/>
      <c r="B1333" s="1047"/>
      <c r="C1333" s="1047"/>
      <c r="D1333" s="1047"/>
      <c r="E1333" s="1047"/>
      <c r="R1333" s="1048"/>
      <c r="S1333" s="1048"/>
      <c r="T1333" s="1048"/>
      <c r="U1333" s="1048"/>
      <c r="V1333" s="1048"/>
      <c r="W1333" s="1048"/>
      <c r="X1333" s="1048"/>
      <c r="Y1333" s="1048"/>
    </row>
    <row r="1334" spans="1:25" x14ac:dyDescent="0.2">
      <c r="A1334" s="1047"/>
      <c r="B1334" s="1047"/>
      <c r="C1334" s="1047"/>
      <c r="D1334" s="1047"/>
      <c r="E1334" s="1047"/>
      <c r="R1334" s="1048"/>
      <c r="S1334" s="1048"/>
      <c r="T1334" s="1048"/>
      <c r="U1334" s="1048"/>
      <c r="V1334" s="1048"/>
      <c r="W1334" s="1048"/>
      <c r="X1334" s="1048"/>
      <c r="Y1334" s="1048"/>
    </row>
    <row r="1335" spans="1:25" x14ac:dyDescent="0.2">
      <c r="A1335" s="1047"/>
      <c r="B1335" s="1047"/>
      <c r="C1335" s="1047"/>
      <c r="D1335" s="1047"/>
      <c r="E1335" s="1047"/>
      <c r="R1335" s="1048"/>
      <c r="S1335" s="1048"/>
      <c r="T1335" s="1048"/>
      <c r="U1335" s="1048"/>
      <c r="V1335" s="1048"/>
      <c r="W1335" s="1048"/>
      <c r="X1335" s="1048"/>
      <c r="Y1335" s="1048"/>
    </row>
    <row r="1336" spans="1:25" x14ac:dyDescent="0.2">
      <c r="A1336" s="1047"/>
      <c r="B1336" s="1047"/>
      <c r="C1336" s="1047"/>
      <c r="D1336" s="1047"/>
      <c r="E1336" s="1047"/>
      <c r="R1336" s="1048"/>
      <c r="S1336" s="1048"/>
      <c r="T1336" s="1048"/>
      <c r="U1336" s="1048"/>
      <c r="V1336" s="1048"/>
      <c r="W1336" s="1048"/>
      <c r="X1336" s="1048"/>
      <c r="Y1336" s="1048"/>
    </row>
    <row r="1337" spans="1:25" x14ac:dyDescent="0.2">
      <c r="A1337" s="1047"/>
      <c r="B1337" s="1047"/>
      <c r="C1337" s="1047"/>
      <c r="D1337" s="1047"/>
      <c r="E1337" s="1047"/>
      <c r="R1337" s="1048"/>
      <c r="S1337" s="1048"/>
      <c r="T1337" s="1048"/>
      <c r="U1337" s="1048"/>
      <c r="V1337" s="1048"/>
      <c r="W1337" s="1048"/>
      <c r="X1337" s="1048"/>
      <c r="Y1337" s="1048"/>
    </row>
    <row r="1338" spans="1:25" x14ac:dyDescent="0.2">
      <c r="A1338" s="1047"/>
      <c r="B1338" s="1047"/>
      <c r="C1338" s="1047"/>
      <c r="D1338" s="1047"/>
      <c r="E1338" s="1047"/>
      <c r="R1338" s="1048"/>
      <c r="S1338" s="1048"/>
      <c r="T1338" s="1048"/>
      <c r="U1338" s="1048"/>
      <c r="V1338" s="1048"/>
      <c r="W1338" s="1048"/>
      <c r="X1338" s="1048"/>
      <c r="Y1338" s="1048"/>
    </row>
    <row r="1339" spans="1:25" x14ac:dyDescent="0.2">
      <c r="A1339" s="1047"/>
      <c r="B1339" s="1047"/>
      <c r="C1339" s="1047"/>
      <c r="D1339" s="1047"/>
      <c r="E1339" s="1047"/>
      <c r="R1339" s="1048"/>
      <c r="S1339" s="1048"/>
      <c r="T1339" s="1048"/>
      <c r="U1339" s="1048"/>
      <c r="V1339" s="1048"/>
      <c r="W1339" s="1048"/>
      <c r="X1339" s="1048"/>
      <c r="Y1339" s="1048"/>
    </row>
    <row r="1340" spans="1:25" x14ac:dyDescent="0.2">
      <c r="A1340" s="1047"/>
      <c r="B1340" s="1047"/>
      <c r="C1340" s="1047"/>
      <c r="D1340" s="1047"/>
      <c r="E1340" s="1047"/>
      <c r="R1340" s="1048"/>
      <c r="S1340" s="1048"/>
      <c r="T1340" s="1048"/>
      <c r="U1340" s="1048"/>
      <c r="V1340" s="1048"/>
      <c r="W1340" s="1048"/>
      <c r="X1340" s="1048"/>
      <c r="Y1340" s="1048"/>
    </row>
    <row r="1341" spans="1:25" x14ac:dyDescent="0.2">
      <c r="A1341" s="1047"/>
      <c r="B1341" s="1047"/>
      <c r="C1341" s="1047"/>
      <c r="D1341" s="1047"/>
      <c r="E1341" s="1047"/>
      <c r="R1341" s="1048"/>
      <c r="S1341" s="1048"/>
      <c r="T1341" s="1048"/>
      <c r="U1341" s="1048"/>
      <c r="V1341" s="1048"/>
      <c r="W1341" s="1048"/>
      <c r="X1341" s="1048"/>
      <c r="Y1341" s="1048"/>
    </row>
    <row r="1342" spans="1:25" x14ac:dyDescent="0.2">
      <c r="A1342" s="1047"/>
      <c r="B1342" s="1047"/>
      <c r="C1342" s="1047"/>
      <c r="D1342" s="1047"/>
      <c r="E1342" s="1047"/>
      <c r="R1342" s="1048"/>
      <c r="S1342" s="1048"/>
      <c r="T1342" s="1048"/>
      <c r="U1342" s="1048"/>
      <c r="V1342" s="1048"/>
      <c r="W1342" s="1048"/>
      <c r="X1342" s="1048"/>
      <c r="Y1342" s="1048"/>
    </row>
    <row r="1343" spans="1:25" x14ac:dyDescent="0.2">
      <c r="A1343" s="1047"/>
      <c r="B1343" s="1047"/>
      <c r="C1343" s="1047"/>
      <c r="D1343" s="1047"/>
      <c r="E1343" s="1047"/>
      <c r="R1343" s="1048"/>
      <c r="S1343" s="1048"/>
      <c r="T1343" s="1048"/>
      <c r="U1343" s="1048"/>
      <c r="V1343" s="1048"/>
      <c r="W1343" s="1048"/>
      <c r="X1343" s="1048"/>
      <c r="Y1343" s="1048"/>
    </row>
    <row r="1344" spans="1:25" x14ac:dyDescent="0.2">
      <c r="A1344" s="1047"/>
      <c r="B1344" s="1047"/>
      <c r="C1344" s="1047"/>
      <c r="D1344" s="1047"/>
      <c r="E1344" s="1047"/>
      <c r="R1344" s="1048"/>
      <c r="S1344" s="1048"/>
      <c r="T1344" s="1048"/>
      <c r="U1344" s="1048"/>
      <c r="V1344" s="1048"/>
      <c r="W1344" s="1048"/>
      <c r="X1344" s="1048"/>
      <c r="Y1344" s="1048"/>
    </row>
    <row r="1345" spans="1:25" x14ac:dyDescent="0.2">
      <c r="A1345" s="1047"/>
      <c r="B1345" s="1047"/>
      <c r="C1345" s="1047"/>
      <c r="D1345" s="1047"/>
      <c r="E1345" s="1047"/>
      <c r="R1345" s="1048"/>
      <c r="S1345" s="1048"/>
      <c r="T1345" s="1048"/>
      <c r="U1345" s="1048"/>
      <c r="V1345" s="1048"/>
      <c r="W1345" s="1048"/>
      <c r="X1345" s="1048"/>
      <c r="Y1345" s="1048"/>
    </row>
    <row r="1346" spans="1:25" x14ac:dyDescent="0.2">
      <c r="A1346" s="1047"/>
      <c r="B1346" s="1047"/>
      <c r="C1346" s="1047"/>
      <c r="D1346" s="1047"/>
      <c r="E1346" s="1047"/>
      <c r="R1346" s="1048"/>
      <c r="S1346" s="1048"/>
      <c r="T1346" s="1048"/>
      <c r="U1346" s="1048"/>
      <c r="V1346" s="1048"/>
      <c r="W1346" s="1048"/>
      <c r="X1346" s="1048"/>
      <c r="Y1346" s="1048"/>
    </row>
    <row r="1347" spans="1:25" x14ac:dyDescent="0.2">
      <c r="A1347" s="1047"/>
      <c r="B1347" s="1047"/>
      <c r="C1347" s="1047"/>
      <c r="D1347" s="1047"/>
      <c r="E1347" s="1047"/>
      <c r="R1347" s="1048"/>
      <c r="S1347" s="1048"/>
      <c r="T1347" s="1048"/>
      <c r="U1347" s="1048"/>
      <c r="V1347" s="1048"/>
      <c r="W1347" s="1048"/>
      <c r="X1347" s="1048"/>
      <c r="Y1347" s="1048"/>
    </row>
    <row r="1348" spans="1:25" x14ac:dyDescent="0.2">
      <c r="A1348" s="1047"/>
      <c r="B1348" s="1047"/>
      <c r="C1348" s="1047"/>
      <c r="D1348" s="1047"/>
      <c r="E1348" s="1047"/>
      <c r="R1348" s="1048"/>
      <c r="S1348" s="1048"/>
      <c r="T1348" s="1048"/>
      <c r="U1348" s="1048"/>
      <c r="V1348" s="1048"/>
      <c r="W1348" s="1048"/>
      <c r="X1348" s="1048"/>
      <c r="Y1348" s="1048"/>
    </row>
    <row r="1349" spans="1:25" x14ac:dyDescent="0.2">
      <c r="A1349" s="1047"/>
      <c r="B1349" s="1047"/>
      <c r="C1349" s="1047"/>
      <c r="D1349" s="1047"/>
      <c r="E1349" s="1047"/>
      <c r="R1349" s="1048"/>
      <c r="S1349" s="1048"/>
      <c r="T1349" s="1048"/>
      <c r="U1349" s="1048"/>
      <c r="V1349" s="1048"/>
      <c r="W1349" s="1048"/>
      <c r="X1349" s="1048"/>
      <c r="Y1349" s="1048"/>
    </row>
    <row r="1350" spans="1:25" x14ac:dyDescent="0.2">
      <c r="A1350" s="1047"/>
      <c r="B1350" s="1047"/>
      <c r="C1350" s="1047"/>
      <c r="D1350" s="1047"/>
      <c r="E1350" s="1047"/>
      <c r="R1350" s="1048"/>
      <c r="S1350" s="1048"/>
      <c r="T1350" s="1048"/>
      <c r="U1350" s="1048"/>
      <c r="V1350" s="1048"/>
      <c r="W1350" s="1048"/>
      <c r="X1350" s="1048"/>
      <c r="Y1350" s="1048"/>
    </row>
    <row r="1351" spans="1:25" x14ac:dyDescent="0.2">
      <c r="A1351" s="1047"/>
      <c r="B1351" s="1047"/>
      <c r="C1351" s="1047"/>
      <c r="D1351" s="1047"/>
      <c r="E1351" s="1047"/>
      <c r="R1351" s="1048"/>
      <c r="S1351" s="1048"/>
      <c r="T1351" s="1048"/>
      <c r="U1351" s="1048"/>
      <c r="V1351" s="1048"/>
      <c r="W1351" s="1048"/>
      <c r="X1351" s="1048"/>
      <c r="Y1351" s="1048"/>
    </row>
    <row r="1352" spans="1:25" x14ac:dyDescent="0.2">
      <c r="A1352" s="1047"/>
      <c r="B1352" s="1047"/>
      <c r="C1352" s="1047"/>
      <c r="D1352" s="1047"/>
      <c r="E1352" s="1047"/>
      <c r="R1352" s="1048"/>
      <c r="S1352" s="1048"/>
      <c r="T1352" s="1048"/>
      <c r="U1352" s="1048"/>
      <c r="V1352" s="1048"/>
      <c r="W1352" s="1048"/>
      <c r="X1352" s="1048"/>
      <c r="Y1352" s="1048"/>
    </row>
    <row r="1353" spans="1:25" x14ac:dyDescent="0.2">
      <c r="A1353" s="1047"/>
      <c r="B1353" s="1047"/>
      <c r="C1353" s="1047"/>
      <c r="D1353" s="1047"/>
      <c r="E1353" s="1047"/>
      <c r="R1353" s="1048"/>
      <c r="S1353" s="1048"/>
      <c r="T1353" s="1048"/>
      <c r="U1353" s="1048"/>
      <c r="V1353" s="1048"/>
      <c r="W1353" s="1048"/>
      <c r="X1353" s="1048"/>
      <c r="Y1353" s="1048"/>
    </row>
    <row r="1354" spans="1:25" x14ac:dyDescent="0.2">
      <c r="A1354" s="1047"/>
      <c r="B1354" s="1047"/>
      <c r="C1354" s="1047"/>
      <c r="D1354" s="1047"/>
      <c r="E1354" s="1047"/>
      <c r="R1354" s="1048"/>
      <c r="S1354" s="1048"/>
      <c r="T1354" s="1048"/>
      <c r="U1354" s="1048"/>
      <c r="V1354" s="1048"/>
      <c r="W1354" s="1048"/>
      <c r="X1354" s="1048"/>
      <c r="Y1354" s="1048"/>
    </row>
    <row r="1355" spans="1:25" x14ac:dyDescent="0.2">
      <c r="A1355" s="1047"/>
      <c r="B1355" s="1047"/>
      <c r="C1355" s="1047"/>
      <c r="D1355" s="1047"/>
      <c r="E1355" s="1047"/>
      <c r="R1355" s="1048"/>
      <c r="S1355" s="1048"/>
      <c r="T1355" s="1048"/>
      <c r="U1355" s="1048"/>
      <c r="V1355" s="1048"/>
      <c r="W1355" s="1048"/>
      <c r="X1355" s="1048"/>
      <c r="Y1355" s="1048"/>
    </row>
    <row r="1356" spans="1:25" x14ac:dyDescent="0.2">
      <c r="A1356" s="1047"/>
      <c r="B1356" s="1047"/>
      <c r="C1356" s="1047"/>
      <c r="D1356" s="1047"/>
      <c r="E1356" s="1047"/>
      <c r="R1356" s="1048"/>
      <c r="S1356" s="1048"/>
      <c r="T1356" s="1048"/>
      <c r="U1356" s="1048"/>
      <c r="V1356" s="1048"/>
      <c r="W1356" s="1048"/>
      <c r="X1356" s="1048"/>
      <c r="Y1356" s="1048"/>
    </row>
    <row r="1357" spans="1:25" x14ac:dyDescent="0.2">
      <c r="A1357" s="1047"/>
      <c r="B1357" s="1047"/>
      <c r="C1357" s="1047"/>
      <c r="D1357" s="1047"/>
      <c r="E1357" s="1047"/>
      <c r="R1357" s="1048"/>
      <c r="S1357" s="1048"/>
      <c r="T1357" s="1048"/>
      <c r="U1357" s="1048"/>
      <c r="V1357" s="1048"/>
      <c r="W1357" s="1048"/>
      <c r="X1357" s="1048"/>
      <c r="Y1357" s="1048"/>
    </row>
    <row r="1358" spans="1:25" x14ac:dyDescent="0.2">
      <c r="A1358" s="1047"/>
      <c r="B1358" s="1047"/>
      <c r="C1358" s="1047"/>
      <c r="D1358" s="1047"/>
      <c r="E1358" s="1047"/>
      <c r="R1358" s="1048"/>
      <c r="S1358" s="1048"/>
      <c r="T1358" s="1048"/>
      <c r="U1358" s="1048"/>
      <c r="V1358" s="1048"/>
      <c r="W1358" s="1048"/>
      <c r="X1358" s="1048"/>
      <c r="Y1358" s="1048"/>
    </row>
    <row r="1359" spans="1:25" x14ac:dyDescent="0.2">
      <c r="A1359" s="1047"/>
      <c r="B1359" s="1047"/>
      <c r="C1359" s="1047"/>
      <c r="D1359" s="1047"/>
      <c r="E1359" s="1047"/>
      <c r="R1359" s="1048"/>
      <c r="S1359" s="1048"/>
      <c r="T1359" s="1048"/>
      <c r="U1359" s="1048"/>
      <c r="V1359" s="1048"/>
      <c r="W1359" s="1048"/>
      <c r="X1359" s="1048"/>
      <c r="Y1359" s="1048"/>
    </row>
    <row r="1360" spans="1:25" x14ac:dyDescent="0.2">
      <c r="A1360" s="1047"/>
      <c r="B1360" s="1047"/>
      <c r="C1360" s="1047"/>
      <c r="D1360" s="1047"/>
      <c r="E1360" s="1047"/>
      <c r="R1360" s="1048"/>
      <c r="S1360" s="1048"/>
      <c r="T1360" s="1048"/>
      <c r="U1360" s="1048"/>
      <c r="V1360" s="1048"/>
      <c r="W1360" s="1048"/>
      <c r="X1360" s="1048"/>
      <c r="Y1360" s="1048"/>
    </row>
    <row r="1361" spans="1:25" x14ac:dyDescent="0.2">
      <c r="A1361" s="1047"/>
      <c r="B1361" s="1047"/>
      <c r="C1361" s="1047"/>
      <c r="D1361" s="1047"/>
      <c r="E1361" s="1047"/>
      <c r="R1361" s="1048"/>
      <c r="S1361" s="1048"/>
      <c r="T1361" s="1048"/>
      <c r="U1361" s="1048"/>
      <c r="V1361" s="1048"/>
      <c r="W1361" s="1048"/>
      <c r="X1361" s="1048"/>
      <c r="Y1361" s="1048"/>
    </row>
    <row r="1362" spans="1:25" x14ac:dyDescent="0.2">
      <c r="A1362" s="1047"/>
      <c r="B1362" s="1047"/>
      <c r="C1362" s="1047"/>
      <c r="D1362" s="1047"/>
      <c r="E1362" s="1047"/>
      <c r="R1362" s="1048"/>
      <c r="S1362" s="1048"/>
      <c r="T1362" s="1048"/>
      <c r="U1362" s="1048"/>
      <c r="V1362" s="1048"/>
      <c r="W1362" s="1048"/>
      <c r="X1362" s="1048"/>
      <c r="Y1362" s="1048"/>
    </row>
    <row r="1363" spans="1:25" x14ac:dyDescent="0.2">
      <c r="A1363" s="1047"/>
      <c r="B1363" s="1047"/>
      <c r="C1363" s="1047"/>
      <c r="D1363" s="1047"/>
      <c r="E1363" s="1047"/>
      <c r="R1363" s="1048"/>
      <c r="S1363" s="1048"/>
      <c r="T1363" s="1048"/>
      <c r="U1363" s="1048"/>
      <c r="V1363" s="1048"/>
      <c r="W1363" s="1048"/>
      <c r="X1363" s="1048"/>
      <c r="Y1363" s="1048"/>
    </row>
    <row r="1364" spans="1:25" x14ac:dyDescent="0.2">
      <c r="A1364" s="1047"/>
      <c r="B1364" s="1047"/>
      <c r="C1364" s="1047"/>
      <c r="D1364" s="1047"/>
      <c r="E1364" s="1047"/>
      <c r="R1364" s="1048"/>
      <c r="S1364" s="1048"/>
      <c r="T1364" s="1048"/>
      <c r="U1364" s="1048"/>
      <c r="V1364" s="1048"/>
      <c r="W1364" s="1048"/>
      <c r="X1364" s="1048"/>
      <c r="Y1364" s="1048"/>
    </row>
    <row r="1365" spans="1:25" x14ac:dyDescent="0.2">
      <c r="A1365" s="1047"/>
      <c r="B1365" s="1047"/>
      <c r="C1365" s="1047"/>
      <c r="D1365" s="1047"/>
      <c r="E1365" s="1047"/>
      <c r="R1365" s="1048"/>
      <c r="S1365" s="1048"/>
      <c r="T1365" s="1048"/>
      <c r="U1365" s="1048"/>
      <c r="V1365" s="1048"/>
      <c r="W1365" s="1048"/>
      <c r="X1365" s="1048"/>
      <c r="Y1365" s="1048"/>
    </row>
    <row r="1366" spans="1:25" x14ac:dyDescent="0.2">
      <c r="A1366" s="1047"/>
      <c r="B1366" s="1047"/>
      <c r="C1366" s="1047"/>
      <c r="D1366" s="1047"/>
      <c r="E1366" s="1047"/>
      <c r="R1366" s="1048"/>
      <c r="S1366" s="1048"/>
      <c r="T1366" s="1048"/>
      <c r="U1366" s="1048"/>
      <c r="V1366" s="1048"/>
      <c r="W1366" s="1048"/>
      <c r="X1366" s="1048"/>
      <c r="Y1366" s="1048"/>
    </row>
    <row r="1367" spans="1:25" x14ac:dyDescent="0.2">
      <c r="A1367" s="1047"/>
      <c r="B1367" s="1047"/>
      <c r="C1367" s="1047"/>
      <c r="D1367" s="1047"/>
      <c r="E1367" s="1047"/>
      <c r="R1367" s="1048"/>
      <c r="S1367" s="1048"/>
      <c r="T1367" s="1048"/>
      <c r="U1367" s="1048"/>
      <c r="V1367" s="1048"/>
      <c r="W1367" s="1048"/>
      <c r="X1367" s="1048"/>
      <c r="Y1367" s="1048"/>
    </row>
    <row r="1368" spans="1:25" x14ac:dyDescent="0.2">
      <c r="A1368" s="1047"/>
      <c r="B1368" s="1047"/>
      <c r="C1368" s="1047"/>
      <c r="D1368" s="1047"/>
      <c r="E1368" s="1047"/>
      <c r="R1368" s="1048"/>
      <c r="S1368" s="1048"/>
      <c r="T1368" s="1048"/>
      <c r="U1368" s="1048"/>
      <c r="V1368" s="1048"/>
      <c r="W1368" s="1048"/>
      <c r="X1368" s="1048"/>
      <c r="Y1368" s="1048"/>
    </row>
    <row r="1369" spans="1:25" x14ac:dyDescent="0.2">
      <c r="A1369" s="1047"/>
      <c r="B1369" s="1047"/>
      <c r="C1369" s="1047"/>
      <c r="D1369" s="1047"/>
      <c r="E1369" s="1047"/>
      <c r="R1369" s="1048"/>
      <c r="S1369" s="1048"/>
      <c r="T1369" s="1048"/>
      <c r="U1369" s="1048"/>
      <c r="V1369" s="1048"/>
      <c r="W1369" s="1048"/>
      <c r="X1369" s="1048"/>
      <c r="Y1369" s="1048"/>
    </row>
    <row r="1370" spans="1:25" x14ac:dyDescent="0.2">
      <c r="A1370" s="1047"/>
      <c r="B1370" s="1047"/>
      <c r="C1370" s="1047"/>
      <c r="D1370" s="1047"/>
      <c r="E1370" s="1047"/>
      <c r="R1370" s="1048"/>
      <c r="S1370" s="1048"/>
      <c r="T1370" s="1048"/>
      <c r="U1370" s="1048"/>
      <c r="V1370" s="1048"/>
      <c r="W1370" s="1048"/>
      <c r="X1370" s="1048"/>
      <c r="Y1370" s="1048"/>
    </row>
    <row r="1371" spans="1:25" x14ac:dyDescent="0.2">
      <c r="A1371" s="1047"/>
      <c r="B1371" s="1047"/>
      <c r="C1371" s="1047"/>
      <c r="D1371" s="1047"/>
      <c r="E1371" s="1047"/>
      <c r="R1371" s="1048"/>
      <c r="S1371" s="1048"/>
      <c r="T1371" s="1048"/>
      <c r="U1371" s="1048"/>
      <c r="V1371" s="1048"/>
      <c r="W1371" s="1048"/>
      <c r="X1371" s="1048"/>
      <c r="Y1371" s="1048"/>
    </row>
    <row r="1372" spans="1:25" x14ac:dyDescent="0.2">
      <c r="A1372" s="1047"/>
      <c r="B1372" s="1047"/>
      <c r="C1372" s="1047"/>
      <c r="D1372" s="1047"/>
      <c r="E1372" s="1047"/>
      <c r="R1372" s="1048"/>
      <c r="S1372" s="1048"/>
      <c r="T1372" s="1048"/>
      <c r="U1372" s="1048"/>
      <c r="V1372" s="1048"/>
      <c r="W1372" s="1048"/>
      <c r="X1372" s="1048"/>
      <c r="Y1372" s="1048"/>
    </row>
    <row r="1373" spans="1:25" x14ac:dyDescent="0.2">
      <c r="A1373" s="1047"/>
      <c r="B1373" s="1047"/>
      <c r="C1373" s="1047"/>
      <c r="D1373" s="1047"/>
      <c r="E1373" s="1047"/>
      <c r="R1373" s="1048"/>
      <c r="S1373" s="1048"/>
      <c r="T1373" s="1048"/>
      <c r="U1373" s="1048"/>
      <c r="V1373" s="1048"/>
      <c r="W1373" s="1048"/>
      <c r="X1373" s="1048"/>
      <c r="Y1373" s="1048"/>
    </row>
    <row r="1374" spans="1:25" x14ac:dyDescent="0.2">
      <c r="A1374" s="1047"/>
      <c r="B1374" s="1047"/>
      <c r="C1374" s="1047"/>
      <c r="D1374" s="1047"/>
      <c r="E1374" s="1047"/>
      <c r="R1374" s="1048"/>
      <c r="S1374" s="1048"/>
      <c r="T1374" s="1048"/>
      <c r="U1374" s="1048"/>
      <c r="V1374" s="1048"/>
      <c r="W1374" s="1048"/>
      <c r="X1374" s="1048"/>
      <c r="Y1374" s="1048"/>
    </row>
    <row r="1375" spans="1:25" x14ac:dyDescent="0.2">
      <c r="A1375" s="1047"/>
      <c r="B1375" s="1047"/>
      <c r="C1375" s="1047"/>
      <c r="D1375" s="1047"/>
      <c r="E1375" s="1047"/>
      <c r="R1375" s="1048"/>
      <c r="S1375" s="1048"/>
      <c r="T1375" s="1048"/>
      <c r="U1375" s="1048"/>
      <c r="V1375" s="1048"/>
      <c r="W1375" s="1048"/>
      <c r="X1375" s="1048"/>
      <c r="Y1375" s="1048"/>
    </row>
    <row r="1376" spans="1:25" x14ac:dyDescent="0.2">
      <c r="A1376" s="1047"/>
      <c r="B1376" s="1047"/>
      <c r="C1376" s="1047"/>
      <c r="D1376" s="1047"/>
      <c r="E1376" s="1047"/>
      <c r="R1376" s="1048"/>
      <c r="S1376" s="1048"/>
      <c r="T1376" s="1048"/>
      <c r="U1376" s="1048"/>
      <c r="V1376" s="1048"/>
      <c r="W1376" s="1048"/>
      <c r="X1376" s="1048"/>
      <c r="Y1376" s="1048"/>
    </row>
    <row r="1377" spans="1:25" x14ac:dyDescent="0.2">
      <c r="A1377" s="1047"/>
      <c r="B1377" s="1047"/>
      <c r="C1377" s="1047"/>
      <c r="D1377" s="1047"/>
      <c r="E1377" s="1047"/>
      <c r="R1377" s="1048"/>
      <c r="S1377" s="1048"/>
      <c r="T1377" s="1048"/>
      <c r="U1377" s="1048"/>
      <c r="V1377" s="1048"/>
      <c r="W1377" s="1048"/>
      <c r="X1377" s="1048"/>
      <c r="Y1377" s="1048"/>
    </row>
    <row r="1378" spans="1:25" x14ac:dyDescent="0.2">
      <c r="A1378" s="1047"/>
      <c r="B1378" s="1047"/>
      <c r="C1378" s="1047"/>
      <c r="D1378" s="1047"/>
      <c r="E1378" s="1047"/>
      <c r="R1378" s="1048"/>
      <c r="S1378" s="1048"/>
      <c r="T1378" s="1048"/>
      <c r="U1378" s="1048"/>
      <c r="V1378" s="1048"/>
      <c r="W1378" s="1048"/>
      <c r="X1378" s="1048"/>
      <c r="Y1378" s="1048"/>
    </row>
    <row r="1379" spans="1:25" x14ac:dyDescent="0.2">
      <c r="A1379" s="1047"/>
      <c r="B1379" s="1047"/>
      <c r="C1379" s="1047"/>
      <c r="D1379" s="1047"/>
      <c r="E1379" s="1047"/>
      <c r="R1379" s="1048"/>
      <c r="S1379" s="1048"/>
      <c r="T1379" s="1048"/>
      <c r="U1379" s="1048"/>
      <c r="V1379" s="1048"/>
      <c r="W1379" s="1048"/>
      <c r="X1379" s="1048"/>
      <c r="Y1379" s="1048"/>
    </row>
    <row r="1380" spans="1:25" x14ac:dyDescent="0.2">
      <c r="A1380" s="1047"/>
      <c r="B1380" s="1047"/>
      <c r="C1380" s="1047"/>
      <c r="D1380" s="1047"/>
      <c r="E1380" s="1047"/>
      <c r="R1380" s="1048"/>
      <c r="S1380" s="1048"/>
      <c r="T1380" s="1048"/>
      <c r="U1380" s="1048"/>
      <c r="V1380" s="1048"/>
      <c r="W1380" s="1048"/>
      <c r="X1380" s="1048"/>
      <c r="Y1380" s="1048"/>
    </row>
    <row r="1381" spans="1:25" x14ac:dyDescent="0.2">
      <c r="A1381" s="1047"/>
      <c r="B1381" s="1047"/>
      <c r="C1381" s="1047"/>
      <c r="D1381" s="1047"/>
      <c r="E1381" s="1047"/>
      <c r="R1381" s="1048"/>
      <c r="S1381" s="1048"/>
      <c r="T1381" s="1048"/>
      <c r="U1381" s="1048"/>
      <c r="V1381" s="1048"/>
      <c r="W1381" s="1048"/>
      <c r="X1381" s="1048"/>
      <c r="Y1381" s="1048"/>
    </row>
    <row r="1382" spans="1:25" x14ac:dyDescent="0.2">
      <c r="A1382" s="1047"/>
      <c r="B1382" s="1047"/>
      <c r="C1382" s="1047"/>
      <c r="D1382" s="1047"/>
      <c r="E1382" s="1047"/>
      <c r="R1382" s="1048"/>
      <c r="S1382" s="1048"/>
      <c r="T1382" s="1048"/>
      <c r="U1382" s="1048"/>
      <c r="V1382" s="1048"/>
      <c r="W1382" s="1048"/>
      <c r="X1382" s="1048"/>
      <c r="Y1382" s="1048"/>
    </row>
    <row r="1383" spans="1:25" x14ac:dyDescent="0.2">
      <c r="A1383" s="1047"/>
      <c r="B1383" s="1047"/>
      <c r="C1383" s="1047"/>
      <c r="D1383" s="1047"/>
      <c r="E1383" s="1047"/>
      <c r="R1383" s="1048"/>
      <c r="S1383" s="1048"/>
      <c r="T1383" s="1048"/>
      <c r="U1383" s="1048"/>
      <c r="V1383" s="1048"/>
      <c r="W1383" s="1048"/>
      <c r="X1383" s="1048"/>
      <c r="Y1383" s="1048"/>
    </row>
    <row r="1384" spans="1:25" x14ac:dyDescent="0.2">
      <c r="A1384" s="1047"/>
      <c r="B1384" s="1047"/>
      <c r="C1384" s="1047"/>
      <c r="D1384" s="1047"/>
      <c r="E1384" s="1047"/>
      <c r="R1384" s="1048"/>
      <c r="S1384" s="1048"/>
      <c r="T1384" s="1048"/>
      <c r="U1384" s="1048"/>
      <c r="V1384" s="1048"/>
      <c r="W1384" s="1048"/>
      <c r="X1384" s="1048"/>
      <c r="Y1384" s="1048"/>
    </row>
    <row r="1385" spans="1:25" x14ac:dyDescent="0.2">
      <c r="A1385" s="1047"/>
      <c r="B1385" s="1047"/>
      <c r="C1385" s="1047"/>
      <c r="D1385" s="1047"/>
      <c r="E1385" s="1047"/>
      <c r="R1385" s="1048"/>
      <c r="S1385" s="1048"/>
      <c r="T1385" s="1048"/>
      <c r="U1385" s="1048"/>
      <c r="V1385" s="1048"/>
      <c r="W1385" s="1048"/>
      <c r="X1385" s="1048"/>
      <c r="Y1385" s="1048"/>
    </row>
    <row r="1386" spans="1:25" x14ac:dyDescent="0.2">
      <c r="A1386" s="1047"/>
      <c r="B1386" s="1047"/>
      <c r="C1386" s="1047"/>
      <c r="D1386" s="1047"/>
      <c r="E1386" s="1047"/>
      <c r="R1386" s="1048"/>
      <c r="S1386" s="1048"/>
      <c r="T1386" s="1048"/>
      <c r="U1386" s="1048"/>
      <c r="V1386" s="1048"/>
      <c r="W1386" s="1048"/>
      <c r="X1386" s="1048"/>
      <c r="Y1386" s="1048"/>
    </row>
    <row r="1387" spans="1:25" x14ac:dyDescent="0.2">
      <c r="A1387" s="1047"/>
      <c r="B1387" s="1047"/>
      <c r="C1387" s="1047"/>
      <c r="D1387" s="1047"/>
      <c r="E1387" s="1047"/>
      <c r="R1387" s="1048"/>
      <c r="S1387" s="1048"/>
      <c r="T1387" s="1048"/>
      <c r="U1387" s="1048"/>
      <c r="V1387" s="1048"/>
      <c r="W1387" s="1048"/>
      <c r="X1387" s="1048"/>
      <c r="Y1387" s="1048"/>
    </row>
    <row r="1388" spans="1:25" x14ac:dyDescent="0.2">
      <c r="A1388" s="1047"/>
      <c r="B1388" s="1047"/>
      <c r="C1388" s="1047"/>
      <c r="D1388" s="1047"/>
      <c r="E1388" s="1047"/>
      <c r="R1388" s="1048"/>
      <c r="S1388" s="1048"/>
      <c r="T1388" s="1048"/>
      <c r="U1388" s="1048"/>
      <c r="V1388" s="1048"/>
      <c r="W1388" s="1048"/>
      <c r="X1388" s="1048"/>
      <c r="Y1388" s="1048"/>
    </row>
    <row r="1389" spans="1:25" x14ac:dyDescent="0.2">
      <c r="A1389" s="1047"/>
      <c r="B1389" s="1047"/>
      <c r="C1389" s="1047"/>
      <c r="D1389" s="1047"/>
      <c r="E1389" s="1047"/>
      <c r="R1389" s="1048"/>
      <c r="S1389" s="1048"/>
      <c r="T1389" s="1048"/>
      <c r="U1389" s="1048"/>
      <c r="V1389" s="1048"/>
      <c r="W1389" s="1048"/>
      <c r="X1389" s="1048"/>
      <c r="Y1389" s="1048"/>
    </row>
    <row r="1390" spans="1:25" x14ac:dyDescent="0.2">
      <c r="A1390" s="1047"/>
      <c r="B1390" s="1047"/>
      <c r="C1390" s="1047"/>
      <c r="D1390" s="1047"/>
      <c r="E1390" s="1047"/>
      <c r="R1390" s="1048"/>
      <c r="S1390" s="1048"/>
      <c r="T1390" s="1048"/>
      <c r="U1390" s="1048"/>
      <c r="V1390" s="1048"/>
      <c r="W1390" s="1048"/>
      <c r="X1390" s="1048"/>
      <c r="Y1390" s="1048"/>
    </row>
    <row r="1391" spans="1:25" x14ac:dyDescent="0.2">
      <c r="A1391" s="1047"/>
      <c r="B1391" s="1047"/>
      <c r="C1391" s="1047"/>
      <c r="D1391" s="1047"/>
      <c r="E1391" s="1047"/>
      <c r="R1391" s="1048"/>
      <c r="S1391" s="1048"/>
      <c r="T1391" s="1048"/>
      <c r="U1391" s="1048"/>
      <c r="V1391" s="1048"/>
      <c r="W1391" s="1048"/>
      <c r="X1391" s="1048"/>
      <c r="Y1391" s="1048"/>
    </row>
    <row r="1392" spans="1:25" x14ac:dyDescent="0.2">
      <c r="A1392" s="1047"/>
      <c r="B1392" s="1047"/>
      <c r="C1392" s="1047"/>
      <c r="D1392" s="1047"/>
      <c r="E1392" s="1047"/>
      <c r="R1392" s="1048"/>
      <c r="S1392" s="1048"/>
      <c r="T1392" s="1048"/>
      <c r="U1392" s="1048"/>
      <c r="V1392" s="1048"/>
      <c r="W1392" s="1048"/>
      <c r="X1392" s="1048"/>
      <c r="Y1392" s="1048"/>
    </row>
    <row r="1393" spans="1:25" x14ac:dyDescent="0.2">
      <c r="A1393" s="1047"/>
      <c r="B1393" s="1047"/>
      <c r="C1393" s="1047"/>
      <c r="D1393" s="1047"/>
      <c r="E1393" s="1047"/>
      <c r="R1393" s="1048"/>
      <c r="S1393" s="1048"/>
      <c r="T1393" s="1048"/>
      <c r="U1393" s="1048"/>
      <c r="V1393" s="1048"/>
      <c r="W1393" s="1048"/>
      <c r="X1393" s="1048"/>
      <c r="Y1393" s="1048"/>
    </row>
    <row r="1394" spans="1:25" x14ac:dyDescent="0.2">
      <c r="A1394" s="1047"/>
      <c r="B1394" s="1047"/>
      <c r="C1394" s="1047"/>
      <c r="D1394" s="1047"/>
      <c r="E1394" s="1047"/>
      <c r="R1394" s="1048"/>
      <c r="S1394" s="1048"/>
      <c r="T1394" s="1048"/>
      <c r="U1394" s="1048"/>
      <c r="V1394" s="1048"/>
      <c r="W1394" s="1048"/>
      <c r="X1394" s="1048"/>
      <c r="Y1394" s="1048"/>
    </row>
    <row r="1395" spans="1:25" x14ac:dyDescent="0.2">
      <c r="A1395" s="1047"/>
      <c r="B1395" s="1047"/>
      <c r="C1395" s="1047"/>
      <c r="D1395" s="1047"/>
      <c r="E1395" s="1047"/>
      <c r="R1395" s="1048"/>
      <c r="S1395" s="1048"/>
      <c r="T1395" s="1048"/>
      <c r="U1395" s="1048"/>
      <c r="V1395" s="1048"/>
      <c r="W1395" s="1048"/>
      <c r="X1395" s="1048"/>
      <c r="Y1395" s="1048"/>
    </row>
    <row r="1396" spans="1:25" x14ac:dyDescent="0.2">
      <c r="A1396" s="1047"/>
      <c r="B1396" s="1047"/>
      <c r="C1396" s="1047"/>
      <c r="D1396" s="1047"/>
      <c r="E1396" s="1047"/>
      <c r="R1396" s="1048"/>
      <c r="S1396" s="1048"/>
      <c r="T1396" s="1048"/>
      <c r="U1396" s="1048"/>
      <c r="V1396" s="1048"/>
      <c r="W1396" s="1048"/>
      <c r="X1396" s="1048"/>
      <c r="Y1396" s="1048"/>
    </row>
    <row r="1397" spans="1:25" x14ac:dyDescent="0.2">
      <c r="A1397" s="1047"/>
      <c r="B1397" s="1047"/>
      <c r="C1397" s="1047"/>
      <c r="D1397" s="1047"/>
      <c r="E1397" s="1047"/>
      <c r="R1397" s="1048"/>
      <c r="S1397" s="1048"/>
      <c r="T1397" s="1048"/>
      <c r="U1397" s="1048"/>
      <c r="V1397" s="1048"/>
      <c r="W1397" s="1048"/>
      <c r="X1397" s="1048"/>
      <c r="Y1397" s="1048"/>
    </row>
    <row r="1398" spans="1:25" x14ac:dyDescent="0.2">
      <c r="A1398" s="1047"/>
      <c r="B1398" s="1047"/>
      <c r="C1398" s="1047"/>
      <c r="D1398" s="1047"/>
      <c r="E1398" s="1047"/>
      <c r="R1398" s="1048"/>
      <c r="S1398" s="1048"/>
      <c r="T1398" s="1048"/>
      <c r="U1398" s="1048"/>
      <c r="V1398" s="1048"/>
      <c r="W1398" s="1048"/>
      <c r="X1398" s="1048"/>
      <c r="Y1398" s="1048"/>
    </row>
    <row r="1399" spans="1:25" x14ac:dyDescent="0.2">
      <c r="A1399" s="1047"/>
      <c r="B1399" s="1047"/>
      <c r="C1399" s="1047"/>
      <c r="D1399" s="1047"/>
      <c r="E1399" s="1047"/>
      <c r="R1399" s="1048"/>
      <c r="S1399" s="1048"/>
      <c r="T1399" s="1048"/>
      <c r="U1399" s="1048"/>
      <c r="V1399" s="1048"/>
      <c r="W1399" s="1048"/>
      <c r="X1399" s="1048"/>
      <c r="Y1399" s="1048"/>
    </row>
    <row r="1400" spans="1:25" x14ac:dyDescent="0.2">
      <c r="A1400" s="1047"/>
      <c r="B1400" s="1047"/>
      <c r="C1400" s="1047"/>
      <c r="D1400" s="1047"/>
      <c r="E1400" s="1047"/>
      <c r="R1400" s="1048"/>
      <c r="S1400" s="1048"/>
      <c r="T1400" s="1048"/>
      <c r="U1400" s="1048"/>
      <c r="V1400" s="1048"/>
      <c r="W1400" s="1048"/>
      <c r="X1400" s="1048"/>
      <c r="Y1400" s="1048"/>
    </row>
    <row r="1401" spans="1:25" x14ac:dyDescent="0.2">
      <c r="A1401" s="1047"/>
      <c r="B1401" s="1047"/>
      <c r="C1401" s="1047"/>
      <c r="D1401" s="1047"/>
      <c r="E1401" s="1047"/>
      <c r="R1401" s="1048"/>
      <c r="S1401" s="1048"/>
      <c r="T1401" s="1048"/>
      <c r="U1401" s="1048"/>
      <c r="V1401" s="1048"/>
      <c r="W1401" s="1048"/>
      <c r="X1401" s="1048"/>
      <c r="Y1401" s="1048"/>
    </row>
    <row r="1402" spans="1:25" x14ac:dyDescent="0.2">
      <c r="A1402" s="1047"/>
      <c r="B1402" s="1047"/>
      <c r="C1402" s="1047"/>
      <c r="D1402" s="1047"/>
      <c r="E1402" s="1047"/>
      <c r="R1402" s="1048"/>
      <c r="S1402" s="1048"/>
      <c r="T1402" s="1048"/>
      <c r="U1402" s="1048"/>
      <c r="V1402" s="1048"/>
      <c r="W1402" s="1048"/>
      <c r="X1402" s="1048"/>
      <c r="Y1402" s="1048"/>
    </row>
    <row r="1403" spans="1:25" x14ac:dyDescent="0.2">
      <c r="A1403" s="1047"/>
      <c r="B1403" s="1047"/>
      <c r="C1403" s="1047"/>
      <c r="D1403" s="1047"/>
      <c r="E1403" s="1047"/>
      <c r="R1403" s="1048"/>
      <c r="S1403" s="1048"/>
      <c r="T1403" s="1048"/>
      <c r="U1403" s="1048"/>
      <c r="V1403" s="1048"/>
      <c r="W1403" s="1048"/>
      <c r="X1403" s="1048"/>
      <c r="Y1403" s="1048"/>
    </row>
    <row r="1404" spans="1:25" x14ac:dyDescent="0.2">
      <c r="A1404" s="1047"/>
      <c r="B1404" s="1047"/>
      <c r="C1404" s="1047"/>
      <c r="D1404" s="1047"/>
      <c r="E1404" s="1047"/>
      <c r="R1404" s="1048"/>
      <c r="S1404" s="1048"/>
      <c r="T1404" s="1048"/>
      <c r="U1404" s="1048"/>
      <c r="V1404" s="1048"/>
      <c r="W1404" s="1048"/>
      <c r="X1404" s="1048"/>
      <c r="Y1404" s="1048"/>
    </row>
    <row r="1405" spans="1:25" x14ac:dyDescent="0.2">
      <c r="A1405" s="1047"/>
      <c r="B1405" s="1047"/>
      <c r="C1405" s="1047"/>
      <c r="D1405" s="1047"/>
      <c r="E1405" s="1047"/>
      <c r="R1405" s="1048"/>
      <c r="S1405" s="1048"/>
      <c r="T1405" s="1048"/>
      <c r="U1405" s="1048"/>
      <c r="V1405" s="1048"/>
      <c r="W1405" s="1048"/>
      <c r="X1405" s="1048"/>
      <c r="Y1405" s="1048"/>
    </row>
    <row r="1406" spans="1:25" x14ac:dyDescent="0.2">
      <c r="A1406" s="1047"/>
      <c r="B1406" s="1047"/>
      <c r="C1406" s="1047"/>
      <c r="D1406" s="1047"/>
      <c r="E1406" s="1047"/>
      <c r="R1406" s="1048"/>
      <c r="S1406" s="1048"/>
      <c r="T1406" s="1048"/>
      <c r="U1406" s="1048"/>
      <c r="V1406" s="1048"/>
      <c r="W1406" s="1048"/>
      <c r="X1406" s="1048"/>
      <c r="Y1406" s="1048"/>
    </row>
    <row r="1407" spans="1:25" x14ac:dyDescent="0.2">
      <c r="A1407" s="1047"/>
      <c r="B1407" s="1047"/>
      <c r="C1407" s="1047"/>
      <c r="D1407" s="1047"/>
      <c r="E1407" s="1047"/>
      <c r="R1407" s="1048"/>
      <c r="S1407" s="1048"/>
      <c r="T1407" s="1048"/>
      <c r="U1407" s="1048"/>
      <c r="V1407" s="1048"/>
      <c r="W1407" s="1048"/>
      <c r="X1407" s="1048"/>
      <c r="Y1407" s="1048"/>
    </row>
    <row r="1408" spans="1:25" x14ac:dyDescent="0.2">
      <c r="A1408" s="1047"/>
      <c r="B1408" s="1047"/>
      <c r="C1408" s="1047"/>
      <c r="D1408" s="1047"/>
      <c r="E1408" s="1047"/>
      <c r="R1408" s="1048"/>
      <c r="S1408" s="1048"/>
      <c r="T1408" s="1048"/>
      <c r="U1408" s="1048"/>
      <c r="V1408" s="1048"/>
      <c r="W1408" s="1048"/>
      <c r="X1408" s="1048"/>
      <c r="Y1408" s="1048"/>
    </row>
    <row r="1409" spans="1:25" x14ac:dyDescent="0.2">
      <c r="A1409" s="1047"/>
      <c r="B1409" s="1047"/>
      <c r="C1409" s="1047"/>
      <c r="D1409" s="1047"/>
      <c r="E1409" s="1047"/>
      <c r="R1409" s="1048"/>
      <c r="S1409" s="1048"/>
      <c r="T1409" s="1048"/>
      <c r="U1409" s="1048"/>
      <c r="V1409" s="1048"/>
      <c r="W1409" s="1048"/>
      <c r="X1409" s="1048"/>
      <c r="Y1409" s="1048"/>
    </row>
    <row r="1410" spans="1:25" x14ac:dyDescent="0.2">
      <c r="A1410" s="1047"/>
      <c r="B1410" s="1047"/>
      <c r="C1410" s="1047"/>
      <c r="D1410" s="1047"/>
      <c r="E1410" s="1047"/>
      <c r="R1410" s="1048"/>
      <c r="S1410" s="1048"/>
      <c r="T1410" s="1048"/>
      <c r="U1410" s="1048"/>
      <c r="V1410" s="1048"/>
      <c r="W1410" s="1048"/>
      <c r="X1410" s="1048"/>
      <c r="Y1410" s="1048"/>
    </row>
    <row r="1411" spans="1:25" x14ac:dyDescent="0.2">
      <c r="A1411" s="1047"/>
      <c r="B1411" s="1047"/>
      <c r="C1411" s="1047"/>
      <c r="D1411" s="1047"/>
      <c r="E1411" s="1047"/>
      <c r="R1411" s="1048"/>
      <c r="S1411" s="1048"/>
      <c r="T1411" s="1048"/>
      <c r="U1411" s="1048"/>
      <c r="V1411" s="1048"/>
      <c r="W1411" s="1048"/>
      <c r="X1411" s="1048"/>
      <c r="Y1411" s="1048"/>
    </row>
    <row r="1412" spans="1:25" x14ac:dyDescent="0.2">
      <c r="A1412" s="1047"/>
      <c r="B1412" s="1047"/>
      <c r="C1412" s="1047"/>
      <c r="D1412" s="1047"/>
      <c r="E1412" s="1047"/>
      <c r="R1412" s="1048"/>
      <c r="S1412" s="1048"/>
      <c r="T1412" s="1048"/>
      <c r="U1412" s="1048"/>
      <c r="V1412" s="1048"/>
      <c r="W1412" s="1048"/>
      <c r="X1412" s="1048"/>
      <c r="Y1412" s="1048"/>
    </row>
    <row r="1413" spans="1:25" x14ac:dyDescent="0.2">
      <c r="A1413" s="1047"/>
      <c r="B1413" s="1047"/>
      <c r="C1413" s="1047"/>
      <c r="D1413" s="1047"/>
      <c r="E1413" s="1047"/>
      <c r="R1413" s="1048"/>
      <c r="S1413" s="1048"/>
      <c r="T1413" s="1048"/>
      <c r="U1413" s="1048"/>
      <c r="V1413" s="1048"/>
      <c r="W1413" s="1048"/>
      <c r="X1413" s="1048"/>
      <c r="Y1413" s="1048"/>
    </row>
    <row r="1414" spans="1:25" x14ac:dyDescent="0.2">
      <c r="A1414" s="1047"/>
      <c r="B1414" s="1047"/>
      <c r="C1414" s="1047"/>
      <c r="D1414" s="1047"/>
      <c r="E1414" s="1047"/>
      <c r="R1414" s="1048"/>
      <c r="S1414" s="1048"/>
      <c r="T1414" s="1048"/>
      <c r="U1414" s="1048"/>
      <c r="V1414" s="1048"/>
      <c r="W1414" s="1048"/>
      <c r="X1414" s="1048"/>
      <c r="Y1414" s="1048"/>
    </row>
    <row r="1415" spans="1:25" x14ac:dyDescent="0.2">
      <c r="A1415" s="1047"/>
      <c r="B1415" s="1047"/>
      <c r="C1415" s="1047"/>
      <c r="D1415" s="1047"/>
      <c r="E1415" s="1047"/>
      <c r="R1415" s="1048"/>
      <c r="S1415" s="1048"/>
      <c r="T1415" s="1048"/>
      <c r="U1415" s="1048"/>
      <c r="V1415" s="1048"/>
      <c r="W1415" s="1048"/>
      <c r="X1415" s="1048"/>
      <c r="Y1415" s="1048"/>
    </row>
    <row r="1416" spans="1:25" x14ac:dyDescent="0.2">
      <c r="A1416" s="1047"/>
      <c r="B1416" s="1047"/>
      <c r="C1416" s="1047"/>
      <c r="D1416" s="1047"/>
      <c r="E1416" s="1047"/>
      <c r="R1416" s="1048"/>
      <c r="S1416" s="1048"/>
      <c r="T1416" s="1048"/>
      <c r="U1416" s="1048"/>
      <c r="V1416" s="1048"/>
      <c r="W1416" s="1048"/>
      <c r="X1416" s="1048"/>
      <c r="Y1416" s="1048"/>
    </row>
    <row r="1417" spans="1:25" x14ac:dyDescent="0.2">
      <c r="A1417" s="1047"/>
      <c r="B1417" s="1047"/>
      <c r="C1417" s="1047"/>
      <c r="D1417" s="1047"/>
      <c r="E1417" s="1047"/>
      <c r="R1417" s="1048"/>
      <c r="S1417" s="1048"/>
      <c r="T1417" s="1048"/>
      <c r="U1417" s="1048"/>
      <c r="V1417" s="1048"/>
      <c r="W1417" s="1048"/>
      <c r="X1417" s="1048"/>
      <c r="Y1417" s="1048"/>
    </row>
    <row r="1418" spans="1:25" x14ac:dyDescent="0.2">
      <c r="A1418" s="1047"/>
      <c r="B1418" s="1047"/>
      <c r="C1418" s="1047"/>
      <c r="D1418" s="1047"/>
      <c r="E1418" s="1047"/>
      <c r="R1418" s="1048"/>
      <c r="S1418" s="1048"/>
      <c r="T1418" s="1048"/>
      <c r="U1418" s="1048"/>
      <c r="V1418" s="1048"/>
      <c r="W1418" s="1048"/>
      <c r="X1418" s="1048"/>
      <c r="Y1418" s="1048"/>
    </row>
    <row r="1419" spans="1:25" x14ac:dyDescent="0.2">
      <c r="A1419" s="1047"/>
      <c r="B1419" s="1047"/>
      <c r="C1419" s="1047"/>
      <c r="D1419" s="1047"/>
      <c r="E1419" s="1047"/>
      <c r="R1419" s="1048"/>
      <c r="S1419" s="1048"/>
      <c r="T1419" s="1048"/>
      <c r="U1419" s="1048"/>
      <c r="V1419" s="1048"/>
      <c r="W1419" s="1048"/>
      <c r="X1419" s="1048"/>
      <c r="Y1419" s="1048"/>
    </row>
    <row r="1420" spans="1:25" x14ac:dyDescent="0.2">
      <c r="A1420" s="1047"/>
      <c r="B1420" s="1047"/>
      <c r="C1420" s="1047"/>
      <c r="D1420" s="1047"/>
      <c r="E1420" s="1047"/>
      <c r="R1420" s="1048"/>
      <c r="S1420" s="1048"/>
      <c r="T1420" s="1048"/>
      <c r="U1420" s="1048"/>
      <c r="V1420" s="1048"/>
      <c r="W1420" s="1048"/>
      <c r="X1420" s="1048"/>
      <c r="Y1420" s="1048"/>
    </row>
    <row r="1421" spans="1:25" x14ac:dyDescent="0.2">
      <c r="A1421" s="1047"/>
      <c r="B1421" s="1047"/>
      <c r="C1421" s="1047"/>
      <c r="D1421" s="1047"/>
      <c r="E1421" s="1047"/>
      <c r="R1421" s="1048"/>
      <c r="S1421" s="1048"/>
      <c r="T1421" s="1048"/>
      <c r="U1421" s="1048"/>
      <c r="V1421" s="1048"/>
      <c r="W1421" s="1048"/>
      <c r="X1421" s="1048"/>
      <c r="Y1421" s="1048"/>
    </row>
    <row r="1422" spans="1:25" x14ac:dyDescent="0.2">
      <c r="A1422" s="1047"/>
      <c r="B1422" s="1047"/>
      <c r="C1422" s="1047"/>
      <c r="D1422" s="1047"/>
      <c r="E1422" s="1047"/>
      <c r="R1422" s="1048"/>
      <c r="S1422" s="1048"/>
      <c r="T1422" s="1048"/>
      <c r="U1422" s="1048"/>
      <c r="V1422" s="1048"/>
      <c r="W1422" s="1048"/>
      <c r="X1422" s="1048"/>
      <c r="Y1422" s="1048"/>
    </row>
    <row r="1423" spans="1:25" x14ac:dyDescent="0.2">
      <c r="A1423" s="1047"/>
      <c r="B1423" s="1047"/>
      <c r="C1423" s="1047"/>
      <c r="D1423" s="1047"/>
      <c r="E1423" s="1047"/>
      <c r="R1423" s="1048"/>
      <c r="S1423" s="1048"/>
      <c r="T1423" s="1048"/>
      <c r="U1423" s="1048"/>
      <c r="V1423" s="1048"/>
      <c r="W1423" s="1048"/>
      <c r="X1423" s="1048"/>
      <c r="Y1423" s="1048"/>
    </row>
    <row r="1424" spans="1:25" x14ac:dyDescent="0.2">
      <c r="A1424" s="1047"/>
      <c r="B1424" s="1047"/>
      <c r="C1424" s="1047"/>
      <c r="D1424" s="1047"/>
      <c r="E1424" s="1047"/>
      <c r="R1424" s="1048"/>
      <c r="S1424" s="1048"/>
      <c r="T1424" s="1048"/>
      <c r="U1424" s="1048"/>
      <c r="V1424" s="1048"/>
      <c r="W1424" s="1048"/>
      <c r="X1424" s="1048"/>
      <c r="Y1424" s="1048"/>
    </row>
    <row r="1425" spans="1:25" x14ac:dyDescent="0.2">
      <c r="A1425" s="1047"/>
      <c r="B1425" s="1047"/>
      <c r="C1425" s="1047"/>
      <c r="D1425" s="1047"/>
      <c r="E1425" s="1047"/>
      <c r="R1425" s="1048"/>
      <c r="S1425" s="1048"/>
      <c r="T1425" s="1048"/>
      <c r="U1425" s="1048"/>
      <c r="V1425" s="1048"/>
      <c r="W1425" s="1048"/>
      <c r="X1425" s="1048"/>
      <c r="Y1425" s="1048"/>
    </row>
    <row r="1426" spans="1:25" x14ac:dyDescent="0.2">
      <c r="A1426" s="1047"/>
      <c r="B1426" s="1047"/>
      <c r="C1426" s="1047"/>
      <c r="D1426" s="1047"/>
      <c r="E1426" s="1047"/>
      <c r="R1426" s="1048"/>
      <c r="S1426" s="1048"/>
      <c r="T1426" s="1048"/>
      <c r="U1426" s="1048"/>
      <c r="V1426" s="1048"/>
      <c r="W1426" s="1048"/>
      <c r="X1426" s="1048"/>
      <c r="Y1426" s="1048"/>
    </row>
    <row r="1427" spans="1:25" x14ac:dyDescent="0.2">
      <c r="A1427" s="1047"/>
      <c r="B1427" s="1047"/>
      <c r="C1427" s="1047"/>
      <c r="D1427" s="1047"/>
      <c r="E1427" s="1047"/>
      <c r="R1427" s="1048"/>
      <c r="S1427" s="1048"/>
      <c r="T1427" s="1048"/>
      <c r="U1427" s="1048"/>
      <c r="V1427" s="1048"/>
      <c r="W1427" s="1048"/>
      <c r="X1427" s="1048"/>
      <c r="Y1427" s="1048"/>
    </row>
    <row r="1428" spans="1:25" x14ac:dyDescent="0.2">
      <c r="A1428" s="1047"/>
      <c r="B1428" s="1047"/>
      <c r="C1428" s="1047"/>
      <c r="D1428" s="1047"/>
      <c r="E1428" s="1047"/>
      <c r="R1428" s="1048"/>
      <c r="S1428" s="1048"/>
      <c r="T1428" s="1048"/>
      <c r="U1428" s="1048"/>
      <c r="V1428" s="1048"/>
      <c r="W1428" s="1048"/>
      <c r="X1428" s="1048"/>
      <c r="Y1428" s="1048"/>
    </row>
    <row r="1429" spans="1:25" x14ac:dyDescent="0.2">
      <c r="A1429" s="1047"/>
      <c r="B1429" s="1047"/>
      <c r="C1429" s="1047"/>
      <c r="D1429" s="1047"/>
      <c r="E1429" s="1047"/>
      <c r="R1429" s="1048"/>
      <c r="S1429" s="1048"/>
      <c r="T1429" s="1048"/>
      <c r="U1429" s="1048"/>
      <c r="V1429" s="1048"/>
      <c r="W1429" s="1048"/>
      <c r="X1429" s="1048"/>
      <c r="Y1429" s="1048"/>
    </row>
    <row r="1430" spans="1:25" x14ac:dyDescent="0.2">
      <c r="A1430" s="1047"/>
      <c r="B1430" s="1047"/>
      <c r="C1430" s="1047"/>
      <c r="D1430" s="1047"/>
      <c r="E1430" s="1047"/>
      <c r="R1430" s="1048"/>
      <c r="S1430" s="1048"/>
      <c r="T1430" s="1048"/>
      <c r="U1430" s="1048"/>
      <c r="V1430" s="1048"/>
      <c r="W1430" s="1048"/>
      <c r="X1430" s="1048"/>
      <c r="Y1430" s="1048"/>
    </row>
    <row r="1431" spans="1:25" x14ac:dyDescent="0.2">
      <c r="A1431" s="1047"/>
      <c r="B1431" s="1047"/>
      <c r="C1431" s="1047"/>
      <c r="D1431" s="1047"/>
      <c r="E1431" s="1047"/>
      <c r="R1431" s="1048"/>
      <c r="S1431" s="1048"/>
      <c r="T1431" s="1048"/>
      <c r="U1431" s="1048"/>
      <c r="V1431" s="1048"/>
      <c r="W1431" s="1048"/>
      <c r="X1431" s="1048"/>
      <c r="Y1431" s="1048"/>
    </row>
    <row r="1432" spans="1:25" x14ac:dyDescent="0.2">
      <c r="A1432" s="1047"/>
      <c r="B1432" s="1047"/>
      <c r="C1432" s="1047"/>
      <c r="D1432" s="1047"/>
      <c r="E1432" s="1047"/>
      <c r="R1432" s="1048"/>
      <c r="S1432" s="1048"/>
      <c r="T1432" s="1048"/>
      <c r="U1432" s="1048"/>
      <c r="V1432" s="1048"/>
      <c r="W1432" s="1048"/>
      <c r="X1432" s="1048"/>
      <c r="Y1432" s="1048"/>
    </row>
    <row r="1433" spans="1:25" x14ac:dyDescent="0.2">
      <c r="A1433" s="1047"/>
      <c r="B1433" s="1047"/>
      <c r="C1433" s="1047"/>
      <c r="D1433" s="1047"/>
      <c r="E1433" s="1047"/>
      <c r="R1433" s="1048"/>
      <c r="S1433" s="1048"/>
      <c r="T1433" s="1048"/>
      <c r="U1433" s="1048"/>
      <c r="V1433" s="1048"/>
      <c r="W1433" s="1048"/>
      <c r="X1433" s="1048"/>
      <c r="Y1433" s="1048"/>
    </row>
    <row r="1434" spans="1:25" x14ac:dyDescent="0.2">
      <c r="A1434" s="1047"/>
      <c r="B1434" s="1047"/>
      <c r="C1434" s="1047"/>
      <c r="D1434" s="1047"/>
      <c r="E1434" s="1047"/>
      <c r="R1434" s="1048"/>
      <c r="S1434" s="1048"/>
      <c r="T1434" s="1048"/>
      <c r="U1434" s="1048"/>
      <c r="V1434" s="1048"/>
      <c r="W1434" s="1048"/>
      <c r="X1434" s="1048"/>
      <c r="Y1434" s="1048"/>
    </row>
    <row r="1435" spans="1:25" x14ac:dyDescent="0.2">
      <c r="A1435" s="1047"/>
      <c r="B1435" s="1047"/>
      <c r="C1435" s="1047"/>
      <c r="D1435" s="1047"/>
      <c r="E1435" s="1047"/>
      <c r="R1435" s="1048"/>
      <c r="S1435" s="1048"/>
      <c r="T1435" s="1048"/>
      <c r="U1435" s="1048"/>
      <c r="V1435" s="1048"/>
      <c r="W1435" s="1048"/>
      <c r="X1435" s="1048"/>
      <c r="Y1435" s="1048"/>
    </row>
    <row r="1436" spans="1:25" x14ac:dyDescent="0.2">
      <c r="A1436" s="1047"/>
      <c r="B1436" s="1047"/>
      <c r="C1436" s="1047"/>
      <c r="D1436" s="1047"/>
      <c r="E1436" s="1047"/>
      <c r="R1436" s="1048"/>
      <c r="S1436" s="1048"/>
      <c r="T1436" s="1048"/>
      <c r="U1436" s="1048"/>
      <c r="V1436" s="1048"/>
      <c r="W1436" s="1048"/>
      <c r="X1436" s="1048"/>
      <c r="Y1436" s="1048"/>
    </row>
    <row r="1437" spans="1:25" x14ac:dyDescent="0.2">
      <c r="A1437" s="1047"/>
      <c r="B1437" s="1047"/>
      <c r="C1437" s="1047"/>
      <c r="D1437" s="1047"/>
      <c r="E1437" s="1047"/>
      <c r="R1437" s="1048"/>
      <c r="S1437" s="1048"/>
      <c r="T1437" s="1048"/>
      <c r="U1437" s="1048"/>
      <c r="V1437" s="1048"/>
      <c r="W1437" s="1048"/>
      <c r="X1437" s="1048"/>
      <c r="Y1437" s="1048"/>
    </row>
    <row r="1438" spans="1:25" x14ac:dyDescent="0.2">
      <c r="A1438" s="1047"/>
      <c r="B1438" s="1047"/>
      <c r="C1438" s="1047"/>
      <c r="D1438" s="1047"/>
      <c r="E1438" s="1047"/>
      <c r="R1438" s="1048"/>
      <c r="S1438" s="1048"/>
      <c r="T1438" s="1048"/>
      <c r="U1438" s="1048"/>
      <c r="V1438" s="1048"/>
      <c r="W1438" s="1048"/>
      <c r="X1438" s="1048"/>
      <c r="Y1438" s="1048"/>
    </row>
    <row r="1439" spans="1:25" x14ac:dyDescent="0.2">
      <c r="A1439" s="1047"/>
      <c r="B1439" s="1047"/>
      <c r="C1439" s="1047"/>
      <c r="D1439" s="1047"/>
      <c r="E1439" s="1047"/>
      <c r="R1439" s="1048"/>
      <c r="S1439" s="1048"/>
      <c r="T1439" s="1048"/>
      <c r="U1439" s="1048"/>
      <c r="V1439" s="1048"/>
      <c r="W1439" s="1048"/>
      <c r="X1439" s="1048"/>
      <c r="Y1439" s="1048"/>
    </row>
    <row r="1440" spans="1:25" x14ac:dyDescent="0.2">
      <c r="A1440" s="1047"/>
      <c r="B1440" s="1047"/>
      <c r="C1440" s="1047"/>
      <c r="D1440" s="1047"/>
      <c r="E1440" s="1047"/>
      <c r="R1440" s="1048"/>
      <c r="S1440" s="1048"/>
      <c r="T1440" s="1048"/>
      <c r="U1440" s="1048"/>
      <c r="V1440" s="1048"/>
      <c r="W1440" s="1048"/>
      <c r="X1440" s="1048"/>
      <c r="Y1440" s="1048"/>
    </row>
    <row r="1441" spans="1:25" x14ac:dyDescent="0.2">
      <c r="A1441" s="1047"/>
      <c r="B1441" s="1047"/>
      <c r="C1441" s="1047"/>
      <c r="D1441" s="1047"/>
      <c r="E1441" s="1047"/>
      <c r="R1441" s="1048"/>
      <c r="S1441" s="1048"/>
      <c r="T1441" s="1048"/>
      <c r="U1441" s="1048"/>
      <c r="V1441" s="1048"/>
      <c r="W1441" s="1048"/>
      <c r="X1441" s="1048"/>
      <c r="Y1441" s="1048"/>
    </row>
    <row r="1442" spans="1:25" x14ac:dyDescent="0.2">
      <c r="A1442" s="1047"/>
      <c r="B1442" s="1047"/>
      <c r="C1442" s="1047"/>
      <c r="D1442" s="1047"/>
      <c r="E1442" s="1047"/>
      <c r="R1442" s="1048"/>
      <c r="S1442" s="1048"/>
      <c r="T1442" s="1048"/>
      <c r="U1442" s="1048"/>
      <c r="V1442" s="1048"/>
      <c r="W1442" s="1048"/>
      <c r="X1442" s="1048"/>
      <c r="Y1442" s="1048"/>
    </row>
    <row r="1443" spans="1:25" x14ac:dyDescent="0.2">
      <c r="A1443" s="1047"/>
      <c r="B1443" s="1047"/>
      <c r="C1443" s="1047"/>
      <c r="D1443" s="1047"/>
      <c r="E1443" s="1047"/>
      <c r="R1443" s="1048"/>
      <c r="S1443" s="1048"/>
      <c r="T1443" s="1048"/>
      <c r="U1443" s="1048"/>
      <c r="V1443" s="1048"/>
      <c r="W1443" s="1048"/>
      <c r="X1443" s="1048"/>
      <c r="Y1443" s="1048"/>
    </row>
    <row r="1444" spans="1:25" x14ac:dyDescent="0.2">
      <c r="A1444" s="1047"/>
      <c r="B1444" s="1047"/>
      <c r="C1444" s="1047"/>
      <c r="D1444" s="1047"/>
      <c r="E1444" s="1047"/>
      <c r="R1444" s="1048"/>
      <c r="S1444" s="1048"/>
      <c r="T1444" s="1048"/>
      <c r="U1444" s="1048"/>
      <c r="V1444" s="1048"/>
      <c r="W1444" s="1048"/>
      <c r="X1444" s="1048"/>
      <c r="Y1444" s="1048"/>
    </row>
    <row r="1445" spans="1:25" x14ac:dyDescent="0.2">
      <c r="A1445" s="1047"/>
      <c r="B1445" s="1047"/>
      <c r="C1445" s="1047"/>
      <c r="D1445" s="1047"/>
      <c r="E1445" s="1047"/>
      <c r="R1445" s="1048"/>
      <c r="S1445" s="1048"/>
      <c r="T1445" s="1048"/>
      <c r="U1445" s="1048"/>
      <c r="V1445" s="1048"/>
      <c r="W1445" s="1048"/>
      <c r="X1445" s="1048"/>
      <c r="Y1445" s="1048"/>
    </row>
    <row r="1446" spans="1:25" x14ac:dyDescent="0.2">
      <c r="A1446" s="1047"/>
      <c r="B1446" s="1047"/>
      <c r="C1446" s="1047"/>
      <c r="D1446" s="1047"/>
      <c r="E1446" s="1047"/>
      <c r="R1446" s="1048"/>
      <c r="S1446" s="1048"/>
      <c r="T1446" s="1048"/>
      <c r="U1446" s="1048"/>
      <c r="V1446" s="1048"/>
      <c r="W1446" s="1048"/>
      <c r="X1446" s="1048"/>
      <c r="Y1446" s="1048"/>
    </row>
    <row r="1447" spans="1:25" x14ac:dyDescent="0.2">
      <c r="A1447" s="1047"/>
      <c r="B1447" s="1047"/>
      <c r="C1447" s="1047"/>
      <c r="D1447" s="1047"/>
      <c r="E1447" s="1047"/>
      <c r="R1447" s="1048"/>
      <c r="S1447" s="1048"/>
      <c r="T1447" s="1048"/>
      <c r="U1447" s="1048"/>
      <c r="V1447" s="1048"/>
      <c r="W1447" s="1048"/>
      <c r="X1447" s="1048"/>
      <c r="Y1447" s="1048"/>
    </row>
    <row r="1448" spans="1:25" x14ac:dyDescent="0.2">
      <c r="A1448" s="1047"/>
      <c r="B1448" s="1047"/>
      <c r="C1448" s="1047"/>
      <c r="D1448" s="1047"/>
      <c r="E1448" s="1047"/>
      <c r="R1448" s="1048"/>
      <c r="S1448" s="1048"/>
      <c r="T1448" s="1048"/>
      <c r="U1448" s="1048"/>
      <c r="V1448" s="1048"/>
      <c r="W1448" s="1048"/>
      <c r="X1448" s="1048"/>
      <c r="Y1448" s="1048"/>
    </row>
    <row r="1449" spans="1:25" x14ac:dyDescent="0.2">
      <c r="A1449" s="1047"/>
      <c r="B1449" s="1047"/>
      <c r="C1449" s="1047"/>
      <c r="D1449" s="1047"/>
      <c r="E1449" s="1047"/>
      <c r="R1449" s="1048"/>
      <c r="S1449" s="1048"/>
      <c r="T1449" s="1048"/>
      <c r="U1449" s="1048"/>
      <c r="V1449" s="1048"/>
      <c r="W1449" s="1048"/>
      <c r="X1449" s="1048"/>
      <c r="Y1449" s="1048"/>
    </row>
    <row r="1450" spans="1:25" x14ac:dyDescent="0.2">
      <c r="A1450" s="1047"/>
      <c r="B1450" s="1047"/>
      <c r="C1450" s="1047"/>
      <c r="D1450" s="1047"/>
      <c r="E1450" s="1047"/>
      <c r="R1450" s="1048"/>
      <c r="S1450" s="1048"/>
      <c r="T1450" s="1048"/>
      <c r="U1450" s="1048"/>
      <c r="V1450" s="1048"/>
      <c r="W1450" s="1048"/>
      <c r="X1450" s="1048"/>
      <c r="Y1450" s="1048"/>
    </row>
    <row r="1451" spans="1:25" x14ac:dyDescent="0.2">
      <c r="A1451" s="1047"/>
      <c r="B1451" s="1047"/>
      <c r="C1451" s="1047"/>
      <c r="D1451" s="1047"/>
      <c r="E1451" s="1047"/>
      <c r="R1451" s="1048"/>
      <c r="S1451" s="1048"/>
      <c r="T1451" s="1048"/>
      <c r="U1451" s="1048"/>
      <c r="V1451" s="1048"/>
      <c r="W1451" s="1048"/>
      <c r="X1451" s="1048"/>
      <c r="Y1451" s="1048"/>
    </row>
    <row r="1452" spans="1:25" x14ac:dyDescent="0.2">
      <c r="A1452" s="1047"/>
      <c r="B1452" s="1047"/>
      <c r="C1452" s="1047"/>
      <c r="D1452" s="1047"/>
      <c r="E1452" s="1047"/>
      <c r="R1452" s="1048"/>
      <c r="S1452" s="1048"/>
      <c r="T1452" s="1048"/>
      <c r="U1452" s="1048"/>
      <c r="V1452" s="1048"/>
      <c r="W1452" s="1048"/>
      <c r="X1452" s="1048"/>
      <c r="Y1452" s="1048"/>
    </row>
    <row r="1453" spans="1:25" x14ac:dyDescent="0.2">
      <c r="A1453" s="1047"/>
      <c r="B1453" s="1047"/>
      <c r="C1453" s="1047"/>
      <c r="D1453" s="1047"/>
      <c r="E1453" s="1047"/>
      <c r="R1453" s="1048"/>
      <c r="S1453" s="1048"/>
      <c r="T1453" s="1048"/>
      <c r="U1453" s="1048"/>
      <c r="V1453" s="1048"/>
      <c r="W1453" s="1048"/>
      <c r="X1453" s="1048"/>
      <c r="Y1453" s="1048"/>
    </row>
    <row r="1454" spans="1:25" x14ac:dyDescent="0.2">
      <c r="A1454" s="1047"/>
      <c r="B1454" s="1047"/>
      <c r="C1454" s="1047"/>
      <c r="D1454" s="1047"/>
      <c r="E1454" s="1047"/>
      <c r="R1454" s="1048"/>
      <c r="S1454" s="1048"/>
      <c r="T1454" s="1048"/>
      <c r="U1454" s="1048"/>
      <c r="V1454" s="1048"/>
      <c r="W1454" s="1048"/>
      <c r="X1454" s="1048"/>
      <c r="Y1454" s="1048"/>
    </row>
    <row r="1455" spans="1:25" x14ac:dyDescent="0.2">
      <c r="A1455" s="1047"/>
      <c r="B1455" s="1047"/>
      <c r="C1455" s="1047"/>
      <c r="D1455" s="1047"/>
      <c r="E1455" s="1047"/>
      <c r="R1455" s="1048"/>
      <c r="S1455" s="1048"/>
      <c r="T1455" s="1048"/>
      <c r="U1455" s="1048"/>
      <c r="V1455" s="1048"/>
      <c r="W1455" s="1048"/>
      <c r="X1455" s="1048"/>
      <c r="Y1455" s="1048"/>
    </row>
    <row r="1456" spans="1:25" x14ac:dyDescent="0.2">
      <c r="A1456" s="1047"/>
      <c r="B1456" s="1047"/>
      <c r="C1456" s="1047"/>
      <c r="D1456" s="1047"/>
      <c r="E1456" s="1047"/>
      <c r="R1456" s="1048"/>
      <c r="S1456" s="1048"/>
      <c r="T1456" s="1048"/>
      <c r="U1456" s="1048"/>
      <c r="V1456" s="1048"/>
      <c r="W1456" s="1048"/>
      <c r="X1456" s="1048"/>
      <c r="Y1456" s="1048"/>
    </row>
    <row r="1457" spans="1:25" x14ac:dyDescent="0.2">
      <c r="A1457" s="1047"/>
      <c r="B1457" s="1047"/>
      <c r="C1457" s="1047"/>
      <c r="D1457" s="1047"/>
      <c r="E1457" s="1047"/>
      <c r="R1457" s="1048"/>
      <c r="S1457" s="1048"/>
      <c r="T1457" s="1048"/>
      <c r="U1457" s="1048"/>
      <c r="V1457" s="1048"/>
      <c r="W1457" s="1048"/>
      <c r="X1457" s="1048"/>
      <c r="Y1457" s="1048"/>
    </row>
    <row r="1458" spans="1:25" x14ac:dyDescent="0.2">
      <c r="A1458" s="1047"/>
      <c r="B1458" s="1047"/>
      <c r="C1458" s="1047"/>
      <c r="D1458" s="1047"/>
      <c r="E1458" s="1047"/>
      <c r="R1458" s="1048"/>
      <c r="S1458" s="1048"/>
      <c r="T1458" s="1048"/>
      <c r="U1458" s="1048"/>
      <c r="V1458" s="1048"/>
      <c r="W1458" s="1048"/>
      <c r="X1458" s="1048"/>
      <c r="Y1458" s="1048"/>
    </row>
    <row r="1459" spans="1:25" x14ac:dyDescent="0.2">
      <c r="A1459" s="1047"/>
      <c r="B1459" s="1047"/>
      <c r="C1459" s="1047"/>
      <c r="D1459" s="1047"/>
      <c r="E1459" s="1047"/>
      <c r="R1459" s="1048"/>
      <c r="S1459" s="1048"/>
      <c r="T1459" s="1048"/>
      <c r="U1459" s="1048"/>
      <c r="V1459" s="1048"/>
      <c r="W1459" s="1048"/>
      <c r="X1459" s="1048"/>
      <c r="Y1459" s="1048"/>
    </row>
    <row r="1460" spans="1:25" x14ac:dyDescent="0.2">
      <c r="A1460" s="1047"/>
      <c r="B1460" s="1047"/>
      <c r="C1460" s="1047"/>
      <c r="D1460" s="1047"/>
      <c r="E1460" s="1047"/>
      <c r="R1460" s="1048"/>
      <c r="S1460" s="1048"/>
      <c r="T1460" s="1048"/>
      <c r="U1460" s="1048"/>
      <c r="V1460" s="1048"/>
      <c r="W1460" s="1048"/>
      <c r="X1460" s="1048"/>
      <c r="Y1460" s="1048"/>
    </row>
    <row r="1461" spans="1:25" x14ac:dyDescent="0.2">
      <c r="A1461" s="1047"/>
      <c r="B1461" s="1047"/>
      <c r="C1461" s="1047"/>
      <c r="D1461" s="1047"/>
      <c r="E1461" s="1047"/>
      <c r="R1461" s="1048"/>
      <c r="S1461" s="1048"/>
      <c r="T1461" s="1048"/>
      <c r="U1461" s="1048"/>
      <c r="V1461" s="1048"/>
      <c r="W1461" s="1048"/>
      <c r="X1461" s="1048"/>
      <c r="Y1461" s="1048"/>
    </row>
    <row r="1462" spans="1:25" x14ac:dyDescent="0.2">
      <c r="A1462" s="1047"/>
      <c r="B1462" s="1047"/>
      <c r="C1462" s="1047"/>
      <c r="D1462" s="1047"/>
      <c r="E1462" s="1047"/>
      <c r="R1462" s="1048"/>
      <c r="S1462" s="1048"/>
      <c r="T1462" s="1048"/>
      <c r="U1462" s="1048"/>
      <c r="V1462" s="1048"/>
      <c r="W1462" s="1048"/>
      <c r="X1462" s="1048"/>
      <c r="Y1462" s="1048"/>
    </row>
    <row r="1463" spans="1:25" x14ac:dyDescent="0.2">
      <c r="A1463" s="1047"/>
      <c r="B1463" s="1047"/>
      <c r="C1463" s="1047"/>
      <c r="D1463" s="1047"/>
      <c r="E1463" s="1047"/>
      <c r="R1463" s="1048"/>
      <c r="S1463" s="1048"/>
      <c r="T1463" s="1048"/>
      <c r="U1463" s="1048"/>
      <c r="V1463" s="1048"/>
      <c r="W1463" s="1048"/>
      <c r="X1463" s="1048"/>
      <c r="Y1463" s="1048"/>
    </row>
    <row r="1464" spans="1:25" x14ac:dyDescent="0.2">
      <c r="A1464" s="1047"/>
      <c r="B1464" s="1047"/>
      <c r="C1464" s="1047"/>
      <c r="D1464" s="1047"/>
      <c r="E1464" s="1047"/>
      <c r="R1464" s="1048"/>
      <c r="S1464" s="1048"/>
      <c r="T1464" s="1048"/>
      <c r="U1464" s="1048"/>
      <c r="V1464" s="1048"/>
      <c r="W1464" s="1048"/>
      <c r="X1464" s="1048"/>
      <c r="Y1464" s="1048"/>
    </row>
    <row r="1465" spans="1:25" x14ac:dyDescent="0.2">
      <c r="A1465" s="1047"/>
      <c r="B1465" s="1047"/>
      <c r="C1465" s="1047"/>
      <c r="D1465" s="1047"/>
      <c r="E1465" s="1047"/>
      <c r="R1465" s="1048"/>
      <c r="S1465" s="1048"/>
      <c r="T1465" s="1048"/>
      <c r="U1465" s="1048"/>
      <c r="V1465" s="1048"/>
      <c r="W1465" s="1048"/>
      <c r="X1465" s="1048"/>
      <c r="Y1465" s="1048"/>
    </row>
    <row r="1466" spans="1:25" x14ac:dyDescent="0.2">
      <c r="A1466" s="1047"/>
      <c r="B1466" s="1047"/>
      <c r="C1466" s="1047"/>
      <c r="D1466" s="1047"/>
      <c r="E1466" s="1047"/>
      <c r="R1466" s="1048"/>
      <c r="S1466" s="1048"/>
      <c r="T1466" s="1048"/>
      <c r="U1466" s="1048"/>
      <c r="V1466" s="1048"/>
      <c r="W1466" s="1048"/>
      <c r="X1466" s="1048"/>
      <c r="Y1466" s="1048"/>
    </row>
    <row r="1467" spans="1:25" x14ac:dyDescent="0.2">
      <c r="A1467" s="1047"/>
      <c r="B1467" s="1047"/>
      <c r="C1467" s="1047"/>
      <c r="D1467" s="1047"/>
      <c r="E1467" s="1047"/>
      <c r="R1467" s="1048"/>
      <c r="S1467" s="1048"/>
      <c r="T1467" s="1048"/>
      <c r="U1467" s="1048"/>
      <c r="V1467" s="1048"/>
      <c r="W1467" s="1048"/>
      <c r="X1467" s="1048"/>
      <c r="Y1467" s="1048"/>
    </row>
    <row r="1468" spans="1:25" x14ac:dyDescent="0.2">
      <c r="A1468" s="1047"/>
      <c r="B1468" s="1047"/>
      <c r="C1468" s="1047"/>
      <c r="D1468" s="1047"/>
      <c r="E1468" s="1047"/>
      <c r="R1468" s="1048"/>
      <c r="S1468" s="1048"/>
      <c r="T1468" s="1048"/>
      <c r="U1468" s="1048"/>
      <c r="V1468" s="1048"/>
      <c r="W1468" s="1048"/>
      <c r="X1468" s="1048"/>
      <c r="Y1468" s="1048"/>
    </row>
    <row r="1469" spans="1:25" x14ac:dyDescent="0.2">
      <c r="A1469" s="1047"/>
      <c r="B1469" s="1047"/>
      <c r="C1469" s="1047"/>
      <c r="D1469" s="1047"/>
      <c r="E1469" s="1047"/>
      <c r="R1469" s="1048"/>
      <c r="S1469" s="1048"/>
      <c r="T1469" s="1048"/>
      <c r="U1469" s="1048"/>
      <c r="V1469" s="1048"/>
      <c r="W1469" s="1048"/>
      <c r="X1469" s="1048"/>
      <c r="Y1469" s="1048"/>
    </row>
    <row r="1470" spans="1:25" x14ac:dyDescent="0.2">
      <c r="A1470" s="1047"/>
      <c r="B1470" s="1047"/>
      <c r="C1470" s="1047"/>
      <c r="D1470" s="1047"/>
      <c r="E1470" s="1047"/>
      <c r="R1470" s="1048"/>
      <c r="S1470" s="1048"/>
      <c r="T1470" s="1048"/>
      <c r="U1470" s="1048"/>
      <c r="V1470" s="1048"/>
      <c r="W1470" s="1048"/>
      <c r="X1470" s="1048"/>
      <c r="Y1470" s="1048"/>
    </row>
    <row r="1471" spans="1:25" x14ac:dyDescent="0.2">
      <c r="A1471" s="1047"/>
      <c r="B1471" s="1047"/>
      <c r="C1471" s="1047"/>
      <c r="D1471" s="1047"/>
      <c r="E1471" s="1047"/>
      <c r="R1471" s="1048"/>
      <c r="S1471" s="1048"/>
      <c r="T1471" s="1048"/>
      <c r="U1471" s="1048"/>
      <c r="V1471" s="1048"/>
      <c r="W1471" s="1048"/>
      <c r="X1471" s="1048"/>
      <c r="Y1471" s="1048"/>
    </row>
    <row r="1472" spans="1:25" x14ac:dyDescent="0.2">
      <c r="A1472" s="1047"/>
      <c r="B1472" s="1047"/>
      <c r="C1472" s="1047"/>
      <c r="D1472" s="1047"/>
      <c r="E1472" s="1047"/>
      <c r="R1472" s="1048"/>
      <c r="S1472" s="1048"/>
      <c r="T1472" s="1048"/>
      <c r="U1472" s="1048"/>
      <c r="V1472" s="1048"/>
      <c r="W1472" s="1048"/>
      <c r="X1472" s="1048"/>
      <c r="Y1472" s="1048"/>
    </row>
    <row r="1473" spans="1:25" x14ac:dyDescent="0.2">
      <c r="A1473" s="1047"/>
      <c r="B1473" s="1047"/>
      <c r="C1473" s="1047"/>
      <c r="D1473" s="1047"/>
      <c r="E1473" s="1047"/>
      <c r="R1473" s="1048"/>
      <c r="S1473" s="1048"/>
      <c r="T1473" s="1048"/>
      <c r="U1473" s="1048"/>
      <c r="V1473" s="1048"/>
      <c r="W1473" s="1048"/>
      <c r="X1473" s="1048"/>
      <c r="Y1473" s="1048"/>
    </row>
    <row r="1474" spans="1:25" x14ac:dyDescent="0.2">
      <c r="A1474" s="1047"/>
      <c r="B1474" s="1047"/>
      <c r="C1474" s="1047"/>
      <c r="D1474" s="1047"/>
      <c r="E1474" s="1047"/>
      <c r="R1474" s="1048"/>
      <c r="S1474" s="1048"/>
      <c r="T1474" s="1048"/>
      <c r="U1474" s="1048"/>
      <c r="V1474" s="1048"/>
      <c r="W1474" s="1048"/>
      <c r="X1474" s="1048"/>
      <c r="Y1474" s="1048"/>
    </row>
    <row r="1475" spans="1:25" x14ac:dyDescent="0.2">
      <c r="A1475" s="1047"/>
      <c r="B1475" s="1047"/>
      <c r="C1475" s="1047"/>
      <c r="D1475" s="1047"/>
      <c r="E1475" s="1047"/>
      <c r="R1475" s="1048"/>
      <c r="S1475" s="1048"/>
      <c r="T1475" s="1048"/>
      <c r="U1475" s="1048"/>
      <c r="V1475" s="1048"/>
      <c r="W1475" s="1048"/>
      <c r="X1475" s="1048"/>
      <c r="Y1475" s="1048"/>
    </row>
    <row r="1476" spans="1:25" x14ac:dyDescent="0.2">
      <c r="A1476" s="1047"/>
      <c r="B1476" s="1047"/>
      <c r="C1476" s="1047"/>
      <c r="D1476" s="1047"/>
      <c r="E1476" s="1047"/>
      <c r="R1476" s="1048"/>
      <c r="S1476" s="1048"/>
      <c r="T1476" s="1048"/>
      <c r="U1476" s="1048"/>
      <c r="V1476" s="1048"/>
      <c r="W1476" s="1048"/>
      <c r="X1476" s="1048"/>
      <c r="Y1476" s="1048"/>
    </row>
    <row r="1477" spans="1:25" x14ac:dyDescent="0.2">
      <c r="A1477" s="1047"/>
      <c r="B1477" s="1047"/>
      <c r="C1477" s="1047"/>
      <c r="D1477" s="1047"/>
      <c r="E1477" s="1047"/>
      <c r="R1477" s="1048"/>
      <c r="S1477" s="1048"/>
      <c r="T1477" s="1048"/>
      <c r="U1477" s="1048"/>
      <c r="V1477" s="1048"/>
      <c r="W1477" s="1048"/>
      <c r="X1477" s="1048"/>
      <c r="Y1477" s="1048"/>
    </row>
    <row r="1478" spans="1:25" x14ac:dyDescent="0.2">
      <c r="A1478" s="1047"/>
      <c r="B1478" s="1047"/>
      <c r="C1478" s="1047"/>
      <c r="D1478" s="1047"/>
      <c r="E1478" s="1047"/>
      <c r="R1478" s="1048"/>
      <c r="S1478" s="1048"/>
      <c r="T1478" s="1048"/>
      <c r="U1478" s="1048"/>
      <c r="V1478" s="1048"/>
      <c r="W1478" s="1048"/>
      <c r="X1478" s="1048"/>
      <c r="Y1478" s="1048"/>
    </row>
    <row r="1479" spans="1:25" x14ac:dyDescent="0.2">
      <c r="A1479" s="1047"/>
      <c r="B1479" s="1047"/>
      <c r="C1479" s="1047"/>
      <c r="D1479" s="1047"/>
      <c r="E1479" s="1047"/>
      <c r="R1479" s="1048"/>
      <c r="S1479" s="1048"/>
      <c r="T1479" s="1048"/>
      <c r="U1479" s="1048"/>
      <c r="V1479" s="1048"/>
      <c r="W1479" s="1048"/>
      <c r="X1479" s="1048"/>
      <c r="Y1479" s="1048"/>
    </row>
    <row r="1480" spans="1:25" x14ac:dyDescent="0.2">
      <c r="A1480" s="1047"/>
      <c r="B1480" s="1047"/>
      <c r="C1480" s="1047"/>
      <c r="D1480" s="1047"/>
      <c r="E1480" s="1047"/>
      <c r="R1480" s="1048"/>
      <c r="S1480" s="1048"/>
      <c r="T1480" s="1048"/>
      <c r="U1480" s="1048"/>
      <c r="V1480" s="1048"/>
      <c r="W1480" s="1048"/>
      <c r="X1480" s="1048"/>
      <c r="Y1480" s="1048"/>
    </row>
    <row r="1481" spans="1:25" x14ac:dyDescent="0.2">
      <c r="A1481" s="1047"/>
      <c r="B1481" s="1047"/>
      <c r="C1481" s="1047"/>
      <c r="D1481" s="1047"/>
      <c r="E1481" s="1047"/>
      <c r="R1481" s="1048"/>
      <c r="S1481" s="1048"/>
      <c r="T1481" s="1048"/>
      <c r="U1481" s="1048"/>
      <c r="V1481" s="1048"/>
      <c r="W1481" s="1048"/>
      <c r="X1481" s="1048"/>
      <c r="Y1481" s="1048"/>
    </row>
    <row r="1482" spans="1:25" x14ac:dyDescent="0.2">
      <c r="A1482" s="1047"/>
      <c r="B1482" s="1047"/>
      <c r="C1482" s="1047"/>
      <c r="D1482" s="1047"/>
      <c r="E1482" s="1047"/>
      <c r="R1482" s="1048"/>
      <c r="S1482" s="1048"/>
      <c r="T1482" s="1048"/>
      <c r="U1482" s="1048"/>
      <c r="V1482" s="1048"/>
      <c r="W1482" s="1048"/>
      <c r="X1482" s="1048"/>
      <c r="Y1482" s="1048"/>
    </row>
    <row r="1483" spans="1:25" x14ac:dyDescent="0.2">
      <c r="A1483" s="1047"/>
      <c r="B1483" s="1047"/>
      <c r="C1483" s="1047"/>
      <c r="D1483" s="1047"/>
      <c r="E1483" s="1047"/>
      <c r="R1483" s="1048"/>
      <c r="S1483" s="1048"/>
      <c r="T1483" s="1048"/>
      <c r="U1483" s="1048"/>
      <c r="V1483" s="1048"/>
      <c r="W1483" s="1048"/>
      <c r="X1483" s="1048"/>
      <c r="Y1483" s="1048"/>
    </row>
    <row r="1484" spans="1:25" x14ac:dyDescent="0.2">
      <c r="A1484" s="1047"/>
      <c r="B1484" s="1047"/>
      <c r="C1484" s="1047"/>
      <c r="D1484" s="1047"/>
      <c r="E1484" s="1047"/>
      <c r="R1484" s="1048"/>
      <c r="S1484" s="1048"/>
      <c r="T1484" s="1048"/>
      <c r="U1484" s="1048"/>
      <c r="V1484" s="1048"/>
      <c r="W1484" s="1048"/>
      <c r="X1484" s="1048"/>
      <c r="Y1484" s="1048"/>
    </row>
    <row r="1485" spans="1:25" x14ac:dyDescent="0.2">
      <c r="A1485" s="1047"/>
      <c r="B1485" s="1047"/>
      <c r="C1485" s="1047"/>
      <c r="D1485" s="1047"/>
      <c r="E1485" s="1047"/>
      <c r="R1485" s="1048"/>
      <c r="S1485" s="1048"/>
      <c r="T1485" s="1048"/>
      <c r="U1485" s="1048"/>
      <c r="V1485" s="1048"/>
      <c r="W1485" s="1048"/>
      <c r="X1485" s="1048"/>
      <c r="Y1485" s="1048"/>
    </row>
    <row r="1486" spans="1:25" x14ac:dyDescent="0.2">
      <c r="A1486" s="1047"/>
      <c r="B1486" s="1047"/>
      <c r="C1486" s="1047"/>
      <c r="D1486" s="1047"/>
      <c r="E1486" s="1047"/>
      <c r="R1486" s="1048"/>
      <c r="S1486" s="1048"/>
      <c r="T1486" s="1048"/>
      <c r="U1486" s="1048"/>
      <c r="V1486" s="1048"/>
      <c r="W1486" s="1048"/>
      <c r="X1486" s="1048"/>
      <c r="Y1486" s="1048"/>
    </row>
    <row r="1487" spans="1:25" x14ac:dyDescent="0.2">
      <c r="A1487" s="1047"/>
      <c r="B1487" s="1047"/>
      <c r="C1487" s="1047"/>
      <c r="D1487" s="1047"/>
      <c r="E1487" s="1047"/>
      <c r="R1487" s="1048"/>
      <c r="S1487" s="1048"/>
      <c r="T1487" s="1048"/>
      <c r="U1487" s="1048"/>
      <c r="V1487" s="1048"/>
      <c r="W1487" s="1048"/>
      <c r="X1487" s="1048"/>
      <c r="Y1487" s="1048"/>
    </row>
    <row r="1488" spans="1:25" x14ac:dyDescent="0.2">
      <c r="A1488" s="1047"/>
      <c r="B1488" s="1047"/>
      <c r="C1488" s="1047"/>
      <c r="D1488" s="1047"/>
      <c r="E1488" s="1047"/>
      <c r="R1488" s="1048"/>
      <c r="S1488" s="1048"/>
      <c r="T1488" s="1048"/>
      <c r="U1488" s="1048"/>
      <c r="V1488" s="1048"/>
      <c r="W1488" s="1048"/>
      <c r="X1488" s="1048"/>
      <c r="Y1488" s="1048"/>
    </row>
    <row r="1489" spans="1:25" x14ac:dyDescent="0.2">
      <c r="A1489" s="1047"/>
      <c r="B1489" s="1047"/>
      <c r="C1489" s="1047"/>
      <c r="D1489" s="1047"/>
      <c r="E1489" s="1047"/>
      <c r="R1489" s="1048"/>
      <c r="S1489" s="1048"/>
      <c r="T1489" s="1048"/>
      <c r="U1489" s="1048"/>
      <c r="V1489" s="1048"/>
      <c r="W1489" s="1048"/>
      <c r="X1489" s="1048"/>
      <c r="Y1489" s="1048"/>
    </row>
    <row r="1490" spans="1:25" x14ac:dyDescent="0.2">
      <c r="A1490" s="1047"/>
      <c r="B1490" s="1047"/>
      <c r="C1490" s="1047"/>
      <c r="D1490" s="1047"/>
      <c r="E1490" s="1047"/>
      <c r="R1490" s="1048"/>
      <c r="S1490" s="1048"/>
      <c r="T1490" s="1048"/>
      <c r="U1490" s="1048"/>
      <c r="V1490" s="1048"/>
      <c r="W1490" s="1048"/>
      <c r="X1490" s="1048"/>
      <c r="Y1490" s="1048"/>
    </row>
    <row r="1491" spans="1:25" x14ac:dyDescent="0.2">
      <c r="A1491" s="1047"/>
      <c r="B1491" s="1047"/>
      <c r="C1491" s="1047"/>
      <c r="D1491" s="1047"/>
      <c r="E1491" s="1047"/>
      <c r="R1491" s="1048"/>
      <c r="S1491" s="1048"/>
      <c r="T1491" s="1048"/>
      <c r="U1491" s="1048"/>
      <c r="V1491" s="1048"/>
      <c r="W1491" s="1048"/>
      <c r="X1491" s="1048"/>
      <c r="Y1491" s="1048"/>
    </row>
    <row r="1492" spans="1:25" x14ac:dyDescent="0.2">
      <c r="A1492" s="1047"/>
      <c r="B1492" s="1047"/>
      <c r="C1492" s="1047"/>
      <c r="D1492" s="1047"/>
      <c r="E1492" s="1047"/>
      <c r="R1492" s="1048"/>
      <c r="S1492" s="1048"/>
      <c r="T1492" s="1048"/>
      <c r="U1492" s="1048"/>
      <c r="V1492" s="1048"/>
      <c r="W1492" s="1048"/>
      <c r="X1492" s="1048"/>
      <c r="Y1492" s="1048"/>
    </row>
    <row r="1493" spans="1:25" x14ac:dyDescent="0.2">
      <c r="A1493" s="1047"/>
      <c r="B1493" s="1047"/>
      <c r="C1493" s="1047"/>
      <c r="D1493" s="1047"/>
      <c r="E1493" s="1047"/>
      <c r="R1493" s="1048"/>
      <c r="S1493" s="1048"/>
      <c r="T1493" s="1048"/>
      <c r="U1493" s="1048"/>
      <c r="V1493" s="1048"/>
      <c r="W1493" s="1048"/>
      <c r="X1493" s="1048"/>
      <c r="Y1493" s="1048"/>
    </row>
    <row r="1494" spans="1:25" x14ac:dyDescent="0.2">
      <c r="A1494" s="1047"/>
      <c r="B1494" s="1047"/>
      <c r="C1494" s="1047"/>
      <c r="D1494" s="1047"/>
      <c r="E1494" s="1047"/>
      <c r="R1494" s="1048"/>
      <c r="S1494" s="1048"/>
      <c r="T1494" s="1048"/>
      <c r="U1494" s="1048"/>
      <c r="V1494" s="1048"/>
      <c r="W1494" s="1048"/>
      <c r="X1494" s="1048"/>
      <c r="Y1494" s="1048"/>
    </row>
    <row r="1495" spans="1:25" x14ac:dyDescent="0.2">
      <c r="A1495" s="1047"/>
      <c r="B1495" s="1047"/>
      <c r="C1495" s="1047"/>
      <c r="D1495" s="1047"/>
      <c r="E1495" s="1047"/>
      <c r="R1495" s="1048"/>
      <c r="S1495" s="1048"/>
      <c r="T1495" s="1048"/>
      <c r="U1495" s="1048"/>
      <c r="V1495" s="1048"/>
      <c r="W1495" s="1048"/>
      <c r="X1495" s="1048"/>
      <c r="Y1495" s="1048"/>
    </row>
    <row r="1496" spans="1:25" x14ac:dyDescent="0.2">
      <c r="A1496" s="1047"/>
      <c r="B1496" s="1047"/>
      <c r="C1496" s="1047"/>
      <c r="D1496" s="1047"/>
      <c r="E1496" s="1047"/>
      <c r="R1496" s="1048"/>
      <c r="S1496" s="1048"/>
      <c r="T1496" s="1048"/>
      <c r="U1496" s="1048"/>
      <c r="V1496" s="1048"/>
      <c r="W1496" s="1048"/>
      <c r="X1496" s="1048"/>
      <c r="Y1496" s="1048"/>
    </row>
    <row r="1497" spans="1:25" x14ac:dyDescent="0.2">
      <c r="A1497" s="1047"/>
      <c r="B1497" s="1047"/>
      <c r="C1497" s="1047"/>
      <c r="D1497" s="1047"/>
      <c r="E1497" s="1047"/>
      <c r="R1497" s="1048"/>
      <c r="S1497" s="1048"/>
      <c r="T1497" s="1048"/>
      <c r="U1497" s="1048"/>
      <c r="V1497" s="1048"/>
      <c r="W1497" s="1048"/>
      <c r="X1497" s="1048"/>
      <c r="Y1497" s="1048"/>
    </row>
    <row r="1498" spans="1:25" x14ac:dyDescent="0.2">
      <c r="A1498" s="1047"/>
      <c r="B1498" s="1047"/>
      <c r="C1498" s="1047"/>
      <c r="D1498" s="1047"/>
      <c r="E1498" s="1047"/>
      <c r="R1498" s="1048"/>
      <c r="S1498" s="1048"/>
      <c r="T1498" s="1048"/>
      <c r="U1498" s="1048"/>
      <c r="V1498" s="1048"/>
      <c r="W1498" s="1048"/>
      <c r="X1498" s="1048"/>
      <c r="Y1498" s="1048"/>
    </row>
    <row r="1499" spans="1:25" x14ac:dyDescent="0.2">
      <c r="A1499" s="1047"/>
      <c r="B1499" s="1047"/>
      <c r="C1499" s="1047"/>
      <c r="D1499" s="1047"/>
      <c r="E1499" s="1047"/>
      <c r="R1499" s="1048"/>
      <c r="S1499" s="1048"/>
      <c r="T1499" s="1048"/>
      <c r="U1499" s="1048"/>
      <c r="V1499" s="1048"/>
      <c r="W1499" s="1048"/>
      <c r="X1499" s="1048"/>
      <c r="Y1499" s="1048"/>
    </row>
    <row r="1500" spans="1:25" x14ac:dyDescent="0.2">
      <c r="A1500" s="1047"/>
      <c r="B1500" s="1047"/>
      <c r="C1500" s="1047"/>
      <c r="D1500" s="1047"/>
      <c r="E1500" s="1047"/>
      <c r="R1500" s="1048"/>
      <c r="S1500" s="1048"/>
      <c r="T1500" s="1048"/>
      <c r="U1500" s="1048"/>
      <c r="V1500" s="1048"/>
      <c r="W1500" s="1048"/>
      <c r="X1500" s="1048"/>
      <c r="Y1500" s="1048"/>
    </row>
    <row r="1501" spans="1:25" x14ac:dyDescent="0.2">
      <c r="A1501" s="1047"/>
      <c r="B1501" s="1047"/>
      <c r="C1501" s="1047"/>
      <c r="D1501" s="1047"/>
      <c r="E1501" s="1047"/>
      <c r="R1501" s="1048"/>
      <c r="S1501" s="1048"/>
      <c r="T1501" s="1048"/>
      <c r="U1501" s="1048"/>
      <c r="V1501" s="1048"/>
      <c r="W1501" s="1048"/>
      <c r="X1501" s="1048"/>
      <c r="Y1501" s="1048"/>
    </row>
    <row r="1502" spans="1:25" x14ac:dyDescent="0.2">
      <c r="A1502" s="1047"/>
      <c r="B1502" s="1047"/>
      <c r="C1502" s="1047"/>
      <c r="D1502" s="1047"/>
      <c r="E1502" s="1047"/>
      <c r="R1502" s="1048"/>
      <c r="S1502" s="1048"/>
      <c r="T1502" s="1048"/>
      <c r="U1502" s="1048"/>
      <c r="V1502" s="1048"/>
      <c r="W1502" s="1048"/>
      <c r="X1502" s="1048"/>
      <c r="Y1502" s="1048"/>
    </row>
    <row r="1503" spans="1:25" x14ac:dyDescent="0.2">
      <c r="A1503" s="1047"/>
      <c r="B1503" s="1047"/>
      <c r="C1503" s="1047"/>
      <c r="D1503" s="1047"/>
      <c r="E1503" s="1047"/>
      <c r="R1503" s="1048"/>
      <c r="S1503" s="1048"/>
      <c r="T1503" s="1048"/>
      <c r="U1503" s="1048"/>
      <c r="V1503" s="1048"/>
      <c r="W1503" s="1048"/>
      <c r="X1503" s="1048"/>
      <c r="Y1503" s="1048"/>
    </row>
    <row r="1504" spans="1:25" x14ac:dyDescent="0.2">
      <c r="A1504" s="1047"/>
      <c r="B1504" s="1047"/>
      <c r="C1504" s="1047"/>
      <c r="D1504" s="1047"/>
      <c r="E1504" s="1047"/>
      <c r="R1504" s="1048"/>
      <c r="S1504" s="1048"/>
      <c r="T1504" s="1048"/>
      <c r="U1504" s="1048"/>
      <c r="V1504" s="1048"/>
      <c r="W1504" s="1048"/>
      <c r="X1504" s="1048"/>
      <c r="Y1504" s="1048"/>
    </row>
    <row r="1505" spans="1:25" x14ac:dyDescent="0.2">
      <c r="A1505" s="1047"/>
      <c r="B1505" s="1047"/>
      <c r="C1505" s="1047"/>
      <c r="D1505" s="1047"/>
      <c r="E1505" s="1047"/>
      <c r="R1505" s="1048"/>
      <c r="S1505" s="1048"/>
      <c r="T1505" s="1048"/>
      <c r="U1505" s="1048"/>
      <c r="V1505" s="1048"/>
      <c r="W1505" s="1048"/>
      <c r="X1505" s="1048"/>
      <c r="Y1505" s="1048"/>
    </row>
    <row r="1506" spans="1:25" x14ac:dyDescent="0.2">
      <c r="A1506" s="1047"/>
      <c r="B1506" s="1047"/>
      <c r="C1506" s="1047"/>
      <c r="D1506" s="1047"/>
      <c r="E1506" s="1047"/>
      <c r="R1506" s="1048"/>
      <c r="S1506" s="1048"/>
      <c r="T1506" s="1048"/>
      <c r="U1506" s="1048"/>
      <c r="V1506" s="1048"/>
      <c r="W1506" s="1048"/>
      <c r="X1506" s="1048"/>
      <c r="Y1506" s="1048"/>
    </row>
    <row r="1507" spans="1:25" x14ac:dyDescent="0.2">
      <c r="A1507" s="1047"/>
      <c r="B1507" s="1047"/>
      <c r="C1507" s="1047"/>
      <c r="D1507" s="1047"/>
      <c r="E1507" s="1047"/>
      <c r="R1507" s="1048"/>
      <c r="S1507" s="1048"/>
      <c r="T1507" s="1048"/>
      <c r="U1507" s="1048"/>
      <c r="V1507" s="1048"/>
      <c r="W1507" s="1048"/>
      <c r="X1507" s="1048"/>
      <c r="Y1507" s="1048"/>
    </row>
    <row r="1508" spans="1:25" x14ac:dyDescent="0.2">
      <c r="A1508" s="1047"/>
      <c r="B1508" s="1047"/>
      <c r="C1508" s="1047"/>
      <c r="D1508" s="1047"/>
      <c r="E1508" s="1047"/>
      <c r="R1508" s="1048"/>
      <c r="S1508" s="1048"/>
      <c r="T1508" s="1048"/>
      <c r="U1508" s="1048"/>
      <c r="V1508" s="1048"/>
      <c r="W1508" s="1048"/>
      <c r="X1508" s="1048"/>
      <c r="Y1508" s="1048"/>
    </row>
    <row r="1509" spans="1:25" x14ac:dyDescent="0.2">
      <c r="A1509" s="1047"/>
      <c r="B1509" s="1047"/>
      <c r="C1509" s="1047"/>
      <c r="D1509" s="1047"/>
      <c r="E1509" s="1047"/>
      <c r="R1509" s="1048"/>
      <c r="S1509" s="1048"/>
      <c r="T1509" s="1048"/>
      <c r="U1509" s="1048"/>
      <c r="V1509" s="1048"/>
      <c r="W1509" s="1048"/>
      <c r="X1509" s="1048"/>
      <c r="Y1509" s="1048"/>
    </row>
    <row r="1510" spans="1:25" x14ac:dyDescent="0.2">
      <c r="A1510" s="1047"/>
      <c r="B1510" s="1047"/>
      <c r="C1510" s="1047"/>
      <c r="D1510" s="1047"/>
      <c r="E1510" s="1047"/>
      <c r="R1510" s="1048"/>
      <c r="S1510" s="1048"/>
      <c r="T1510" s="1048"/>
      <c r="U1510" s="1048"/>
      <c r="V1510" s="1048"/>
      <c r="W1510" s="1048"/>
      <c r="X1510" s="1048"/>
      <c r="Y1510" s="1048"/>
    </row>
    <row r="1511" spans="1:25" x14ac:dyDescent="0.2">
      <c r="A1511" s="1047"/>
      <c r="B1511" s="1047"/>
      <c r="C1511" s="1047"/>
      <c r="D1511" s="1047"/>
      <c r="E1511" s="1047"/>
      <c r="R1511" s="1048"/>
      <c r="S1511" s="1048"/>
      <c r="T1511" s="1048"/>
      <c r="U1511" s="1048"/>
      <c r="V1511" s="1048"/>
      <c r="W1511" s="1048"/>
      <c r="X1511" s="1048"/>
      <c r="Y1511" s="1048"/>
    </row>
    <row r="1512" spans="1:25" x14ac:dyDescent="0.2">
      <c r="A1512" s="1047"/>
      <c r="B1512" s="1047"/>
      <c r="C1512" s="1047"/>
      <c r="D1512" s="1047"/>
      <c r="E1512" s="1047"/>
      <c r="R1512" s="1048"/>
      <c r="S1512" s="1048"/>
      <c r="T1512" s="1048"/>
      <c r="U1512" s="1048"/>
      <c r="V1512" s="1048"/>
      <c r="W1512" s="1048"/>
      <c r="X1512" s="1048"/>
      <c r="Y1512" s="1048"/>
    </row>
    <row r="1513" spans="1:25" x14ac:dyDescent="0.2">
      <c r="A1513" s="1047"/>
      <c r="B1513" s="1047"/>
      <c r="C1513" s="1047"/>
      <c r="D1513" s="1047"/>
      <c r="E1513" s="1047"/>
      <c r="R1513" s="1048"/>
      <c r="S1513" s="1048"/>
      <c r="T1513" s="1048"/>
      <c r="U1513" s="1048"/>
      <c r="V1513" s="1048"/>
      <c r="W1513" s="1048"/>
      <c r="X1513" s="1048"/>
      <c r="Y1513" s="1048"/>
    </row>
    <row r="1514" spans="1:25" x14ac:dyDescent="0.2">
      <c r="A1514" s="1047"/>
      <c r="B1514" s="1047"/>
      <c r="C1514" s="1047"/>
      <c r="D1514" s="1047"/>
      <c r="E1514" s="1047"/>
      <c r="R1514" s="1048"/>
      <c r="S1514" s="1048"/>
      <c r="T1514" s="1048"/>
      <c r="U1514" s="1048"/>
      <c r="V1514" s="1048"/>
      <c r="W1514" s="1048"/>
      <c r="X1514" s="1048"/>
      <c r="Y1514" s="1048"/>
    </row>
    <row r="1515" spans="1:25" x14ac:dyDescent="0.2">
      <c r="A1515" s="1047"/>
      <c r="B1515" s="1047"/>
      <c r="C1515" s="1047"/>
      <c r="D1515" s="1047"/>
      <c r="E1515" s="1047"/>
      <c r="R1515" s="1048"/>
      <c r="S1515" s="1048"/>
      <c r="T1515" s="1048"/>
      <c r="U1515" s="1048"/>
      <c r="V1515" s="1048"/>
      <c r="W1515" s="1048"/>
      <c r="X1515" s="1048"/>
      <c r="Y1515" s="1048"/>
    </row>
    <row r="1516" spans="1:25" x14ac:dyDescent="0.2">
      <c r="A1516" s="1047"/>
      <c r="B1516" s="1047"/>
      <c r="C1516" s="1047"/>
      <c r="D1516" s="1047"/>
      <c r="E1516" s="1047"/>
      <c r="R1516" s="1048"/>
      <c r="S1516" s="1048"/>
      <c r="T1516" s="1048"/>
      <c r="U1516" s="1048"/>
      <c r="V1516" s="1048"/>
      <c r="W1516" s="1048"/>
      <c r="X1516" s="1048"/>
      <c r="Y1516" s="1048"/>
    </row>
    <row r="1517" spans="1:25" x14ac:dyDescent="0.2">
      <c r="A1517" s="1047"/>
      <c r="B1517" s="1047"/>
      <c r="C1517" s="1047"/>
      <c r="D1517" s="1047"/>
      <c r="E1517" s="1047"/>
      <c r="R1517" s="1048"/>
      <c r="S1517" s="1048"/>
      <c r="T1517" s="1048"/>
      <c r="U1517" s="1048"/>
      <c r="V1517" s="1048"/>
      <c r="W1517" s="1048"/>
      <c r="X1517" s="1048"/>
      <c r="Y1517" s="1048"/>
    </row>
    <row r="1518" spans="1:25" x14ac:dyDescent="0.2">
      <c r="A1518" s="1047"/>
      <c r="B1518" s="1047"/>
      <c r="C1518" s="1047"/>
      <c r="D1518" s="1047"/>
      <c r="E1518" s="1047"/>
      <c r="R1518" s="1048"/>
      <c r="S1518" s="1048"/>
      <c r="T1518" s="1048"/>
      <c r="U1518" s="1048"/>
      <c r="V1518" s="1048"/>
      <c r="W1518" s="1048"/>
      <c r="X1518" s="1048"/>
      <c r="Y1518" s="1048"/>
    </row>
    <row r="1519" spans="1:25" x14ac:dyDescent="0.2">
      <c r="A1519" s="1047"/>
      <c r="B1519" s="1047"/>
      <c r="C1519" s="1047"/>
      <c r="D1519" s="1047"/>
      <c r="E1519" s="1047"/>
      <c r="R1519" s="1048"/>
      <c r="S1519" s="1048"/>
      <c r="T1519" s="1048"/>
      <c r="U1519" s="1048"/>
      <c r="V1519" s="1048"/>
      <c r="W1519" s="1048"/>
      <c r="X1519" s="1048"/>
      <c r="Y1519" s="1048"/>
    </row>
    <row r="1520" spans="1:25" x14ac:dyDescent="0.2">
      <c r="A1520" s="1047"/>
      <c r="B1520" s="1047"/>
      <c r="C1520" s="1047"/>
      <c r="D1520" s="1047"/>
      <c r="E1520" s="1047"/>
      <c r="R1520" s="1048"/>
      <c r="S1520" s="1048"/>
      <c r="T1520" s="1048"/>
      <c r="U1520" s="1048"/>
      <c r="V1520" s="1048"/>
      <c r="W1520" s="1048"/>
      <c r="X1520" s="1048"/>
      <c r="Y1520" s="1048"/>
    </row>
    <row r="1521" spans="1:25" x14ac:dyDescent="0.2">
      <c r="A1521" s="1047"/>
      <c r="B1521" s="1047"/>
      <c r="C1521" s="1047"/>
      <c r="D1521" s="1047"/>
      <c r="E1521" s="1047"/>
      <c r="R1521" s="1048"/>
      <c r="S1521" s="1048"/>
      <c r="T1521" s="1048"/>
      <c r="U1521" s="1048"/>
      <c r="V1521" s="1048"/>
      <c r="W1521" s="1048"/>
      <c r="X1521" s="1048"/>
      <c r="Y1521" s="1048"/>
    </row>
    <row r="1522" spans="1:25" x14ac:dyDescent="0.2">
      <c r="A1522" s="1047"/>
      <c r="B1522" s="1047"/>
      <c r="C1522" s="1047"/>
      <c r="D1522" s="1047"/>
      <c r="E1522" s="1047"/>
      <c r="R1522" s="1048"/>
      <c r="S1522" s="1048"/>
      <c r="T1522" s="1048"/>
      <c r="U1522" s="1048"/>
      <c r="V1522" s="1048"/>
      <c r="W1522" s="1048"/>
      <c r="X1522" s="1048"/>
      <c r="Y1522" s="1048"/>
    </row>
    <row r="1523" spans="1:25" x14ac:dyDescent="0.2">
      <c r="A1523" s="1047"/>
      <c r="B1523" s="1047"/>
      <c r="C1523" s="1047"/>
      <c r="D1523" s="1047"/>
      <c r="E1523" s="1047"/>
      <c r="R1523" s="1048"/>
      <c r="S1523" s="1048"/>
      <c r="T1523" s="1048"/>
      <c r="U1523" s="1048"/>
      <c r="V1523" s="1048"/>
      <c r="W1523" s="1048"/>
      <c r="X1523" s="1048"/>
      <c r="Y1523" s="1048"/>
    </row>
    <row r="1524" spans="1:25" x14ac:dyDescent="0.2">
      <c r="A1524" s="1047"/>
      <c r="B1524" s="1047"/>
      <c r="C1524" s="1047"/>
      <c r="D1524" s="1047"/>
      <c r="E1524" s="1047"/>
      <c r="R1524" s="1048"/>
      <c r="S1524" s="1048"/>
      <c r="T1524" s="1048"/>
      <c r="U1524" s="1048"/>
      <c r="V1524" s="1048"/>
      <c r="W1524" s="1048"/>
      <c r="X1524" s="1048"/>
      <c r="Y1524" s="1048"/>
    </row>
    <row r="1525" spans="1:25" x14ac:dyDescent="0.2">
      <c r="A1525" s="1047"/>
      <c r="B1525" s="1047"/>
      <c r="C1525" s="1047"/>
      <c r="D1525" s="1047"/>
      <c r="E1525" s="1047"/>
      <c r="R1525" s="1048"/>
      <c r="S1525" s="1048"/>
      <c r="T1525" s="1048"/>
      <c r="U1525" s="1048"/>
      <c r="V1525" s="1048"/>
      <c r="W1525" s="1048"/>
      <c r="X1525" s="1048"/>
      <c r="Y1525" s="1048"/>
    </row>
    <row r="1526" spans="1:25" x14ac:dyDescent="0.2">
      <c r="A1526" s="1047"/>
      <c r="B1526" s="1047"/>
      <c r="C1526" s="1047"/>
      <c r="D1526" s="1047"/>
      <c r="E1526" s="1047"/>
      <c r="R1526" s="1048"/>
      <c r="S1526" s="1048"/>
      <c r="T1526" s="1048"/>
      <c r="U1526" s="1048"/>
      <c r="V1526" s="1048"/>
      <c r="W1526" s="1048"/>
      <c r="X1526" s="1048"/>
      <c r="Y1526" s="1048"/>
    </row>
    <row r="1527" spans="1:25" x14ac:dyDescent="0.2">
      <c r="E1527" s="1047"/>
      <c r="R1527" s="1048"/>
      <c r="S1527" s="1048"/>
      <c r="T1527" s="1048"/>
      <c r="U1527" s="1048"/>
      <c r="V1527" s="1048"/>
      <c r="W1527" s="1048"/>
      <c r="X1527" s="1048"/>
      <c r="Y1527" s="1048"/>
    </row>
    <row r="1528" spans="1:25" x14ac:dyDescent="0.2">
      <c r="E1528" s="1047"/>
      <c r="R1528" s="1048"/>
      <c r="S1528" s="1048"/>
      <c r="T1528" s="1048"/>
      <c r="U1528" s="1048"/>
      <c r="V1528" s="1048"/>
      <c r="W1528" s="1048"/>
      <c r="X1528" s="1048"/>
      <c r="Y1528" s="1048"/>
    </row>
  </sheetData>
  <dataConsolidate/>
  <mergeCells count="21">
    <mergeCell ref="A79:B79"/>
    <mergeCell ref="C79:D79"/>
    <mergeCell ref="C53:D53"/>
    <mergeCell ref="C60:D60"/>
    <mergeCell ref="A67:B67"/>
    <mergeCell ref="C67:D67"/>
    <mergeCell ref="A73:B73"/>
    <mergeCell ref="C73:D73"/>
    <mergeCell ref="A52:B52"/>
    <mergeCell ref="C52:D52"/>
    <mergeCell ref="C8:D8"/>
    <mergeCell ref="C11:D11"/>
    <mergeCell ref="C13:D13"/>
    <mergeCell ref="A14:B14"/>
    <mergeCell ref="A30:B30"/>
    <mergeCell ref="C30:D30"/>
    <mergeCell ref="C31:D31"/>
    <mergeCell ref="A38:B38"/>
    <mergeCell ref="C38:D38"/>
    <mergeCell ref="A45:B45"/>
    <mergeCell ref="C45:D45"/>
  </mergeCells>
  <dataValidations count="2">
    <dataValidation type="list" allowBlank="1" showInputMessage="1" showErrorMessage="1" sqref="B5">
      <formula1>$P$4:$P$338</formula1>
    </dataValidation>
    <dataValidation type="whole" allowBlank="1" showInputMessage="1" showErrorMessage="1" sqref="B24:B25 B18:B19">
      <formula1>0</formula1>
      <formula2>9999</formula2>
    </dataValidation>
  </dataValidations>
  <hyperlinks>
    <hyperlink ref="C6" location="_ftn1" display="¹  Grade in terms of the Remuneration of Public Office Bearers Act."/>
  </hyperlinks>
  <pageMargins left="0.75" right="0.27" top="1" bottom="1" header="0.5" footer="0.5"/>
  <pageSetup scale="7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1">
    <tabColor indexed="44"/>
    <pageSetUpPr fitToPage="1"/>
  </sheetPr>
  <dimension ref="A1:P77"/>
  <sheetViews>
    <sheetView showGridLines="0" workbookViewId="0">
      <pane xSplit="1" ySplit="5" topLeftCell="B6" activePane="bottomRight" state="frozen"/>
      <selection activeCell="B56" sqref="A1:C167"/>
      <selection pane="topRight" activeCell="B56" sqref="A1:C167"/>
      <selection pane="bottomLeft" activeCell="B56" sqref="A1:C167"/>
      <selection pane="bottomRight" activeCell="J20" sqref="J20"/>
    </sheetView>
  </sheetViews>
  <sheetFormatPr defaultRowHeight="12.75" x14ac:dyDescent="0.25"/>
  <cols>
    <col min="1" max="1" width="30.7109375" style="5" customWidth="1"/>
    <col min="2" max="13" width="8.7109375" style="5" customWidth="1"/>
    <col min="14" max="16" width="7.7109375" style="5" customWidth="1"/>
    <col min="17" max="16384" width="9.140625" style="5"/>
  </cols>
  <sheetData>
    <row r="1" spans="1:12" ht="13.5" x14ac:dyDescent="0.25">
      <c r="A1" s="3" t="str">
        <f>muni&amp;" - "&amp;adjsum&amp;" - "&amp;Date</f>
        <v>Choose name from list - Table B1 Adjustments Budget Summary - 23/01/2014</v>
      </c>
      <c r="B1" s="4"/>
      <c r="C1" s="4"/>
      <c r="D1" s="4"/>
      <c r="E1" s="4"/>
      <c r="F1" s="4"/>
      <c r="G1" s="4"/>
      <c r="H1" s="4"/>
      <c r="I1" s="4"/>
      <c r="J1" s="4"/>
      <c r="K1" s="4"/>
      <c r="L1" s="4"/>
    </row>
    <row r="2" spans="1:12" ht="38.25" customHeight="1" x14ac:dyDescent="0.25">
      <c r="A2" s="1213" t="str">
        <f>desc</f>
        <v>Description</v>
      </c>
      <c r="B2" s="1210" t="str">
        <f>Head2</f>
        <v>Budget Year 2013/14</v>
      </c>
      <c r="C2" s="1211"/>
      <c r="D2" s="1211"/>
      <c r="E2" s="1211"/>
      <c r="F2" s="1211"/>
      <c r="G2" s="1211"/>
      <c r="H2" s="1211"/>
      <c r="I2" s="1211"/>
      <c r="J2" s="1212"/>
      <c r="K2" s="6" t="str">
        <f>Head10</f>
        <v>Budget Year +1 2014/15</v>
      </c>
      <c r="L2" s="7" t="str">
        <f>Head11</f>
        <v>Budget Year +2 2015/16</v>
      </c>
    </row>
    <row r="3" spans="1:12" ht="25.5" x14ac:dyDescent="0.25">
      <c r="A3" s="1214"/>
      <c r="B3" s="9" t="str">
        <f>Head6</f>
        <v>Original Budget</v>
      </c>
      <c r="C3" s="10" t="str">
        <f>Head54</f>
        <v>Prior Adjusted</v>
      </c>
      <c r="D3" s="10" t="str">
        <f>Head51</f>
        <v>Accum. Funds</v>
      </c>
      <c r="E3" s="10" t="str">
        <f>Head52</f>
        <v>Multi-year capital</v>
      </c>
      <c r="F3" s="10" t="str">
        <f>Head53</f>
        <v>Unfore. Unavoid.</v>
      </c>
      <c r="G3" s="10" t="str">
        <f>Head55</f>
        <v>Nat. or Prov. Govt</v>
      </c>
      <c r="H3" s="11" t="str">
        <f>Head50</f>
        <v>Other Adjusts.</v>
      </c>
      <c r="I3" s="11" t="str">
        <f>Head56</f>
        <v>Total Adjusts.</v>
      </c>
      <c r="J3" s="10" t="str">
        <f>Head7</f>
        <v>Adjusted Budget</v>
      </c>
      <c r="K3" s="12" t="str">
        <f>Head7</f>
        <v>Adjusted Budget</v>
      </c>
      <c r="L3" s="13" t="str">
        <f>Head7</f>
        <v>Adjusted Budget</v>
      </c>
    </row>
    <row r="4" spans="1:12" x14ac:dyDescent="0.25">
      <c r="A4" s="1214"/>
      <c r="B4" s="14"/>
      <c r="C4" s="15">
        <v>1</v>
      </c>
      <c r="D4" s="15">
        <v>2</v>
      </c>
      <c r="E4" s="15">
        <v>3</v>
      </c>
      <c r="F4" s="15">
        <v>4</v>
      </c>
      <c r="G4" s="15">
        <v>5</v>
      </c>
      <c r="H4" s="15">
        <v>6</v>
      </c>
      <c r="I4" s="15">
        <v>7</v>
      </c>
      <c r="J4" s="15">
        <v>8</v>
      </c>
      <c r="K4" s="16"/>
      <c r="L4" s="17"/>
    </row>
    <row r="5" spans="1:12" x14ac:dyDescent="0.25">
      <c r="A5" s="18" t="s">
        <v>637</v>
      </c>
      <c r="B5" s="19" t="s">
        <v>577</v>
      </c>
      <c r="C5" s="20" t="s">
        <v>578</v>
      </c>
      <c r="D5" s="20" t="s">
        <v>579</v>
      </c>
      <c r="E5" s="21" t="s">
        <v>580</v>
      </c>
      <c r="F5" s="21" t="s">
        <v>581</v>
      </c>
      <c r="G5" s="21" t="s">
        <v>582</v>
      </c>
      <c r="H5" s="22" t="s">
        <v>583</v>
      </c>
      <c r="I5" s="22" t="s">
        <v>584</v>
      </c>
      <c r="J5" s="21" t="s">
        <v>585</v>
      </c>
      <c r="K5" s="23"/>
      <c r="L5" s="24"/>
    </row>
    <row r="6" spans="1:12" ht="12.75" customHeight="1" x14ac:dyDescent="0.25">
      <c r="A6" s="25" t="s">
        <v>586</v>
      </c>
      <c r="B6" s="26"/>
      <c r="C6" s="27"/>
      <c r="D6" s="27"/>
      <c r="E6" s="27"/>
      <c r="F6" s="27"/>
      <c r="G6" s="27"/>
      <c r="H6" s="27"/>
      <c r="I6" s="27"/>
      <c r="J6" s="27"/>
      <c r="K6" s="28"/>
      <c r="L6" s="29"/>
    </row>
    <row r="7" spans="1:12" ht="12.75" customHeight="1" x14ac:dyDescent="0.25">
      <c r="A7" s="30" t="s">
        <v>587</v>
      </c>
      <c r="B7" s="75">
        <f>SUM('B4-FinPerf RE'!C7:C8)</f>
        <v>0</v>
      </c>
      <c r="C7" s="75">
        <f>SUM('B4-FinPerf RE'!D7:D8)</f>
        <v>0</v>
      </c>
      <c r="D7" s="75">
        <f>SUM('B4-FinPerf RE'!E7:E8)</f>
        <v>0</v>
      </c>
      <c r="E7" s="75">
        <f>SUM('B4-FinPerf RE'!F7:F8)</f>
        <v>0</v>
      </c>
      <c r="F7" s="75">
        <f>SUM('B4-FinPerf RE'!G7:G8)</f>
        <v>0</v>
      </c>
      <c r="G7" s="75">
        <f>SUM('B4-FinPerf RE'!H7:H8)</f>
        <v>0</v>
      </c>
      <c r="H7" s="75">
        <f>SUM('B4-FinPerf RE'!I7:I8)</f>
        <v>0</v>
      </c>
      <c r="I7" s="75">
        <f t="shared" ref="I7:I12" si="0">SUM(D7:H7)</f>
        <v>0</v>
      </c>
      <c r="J7" s="75">
        <f t="shared" ref="J7:J12" si="1">IF(C7=0,B7+I7,C7+I7)</f>
        <v>0</v>
      </c>
      <c r="K7" s="75">
        <f>SUM('B4-FinPerf RE'!L7:L8)</f>
        <v>0</v>
      </c>
      <c r="L7" s="76">
        <f>SUM('B4-FinPerf RE'!M7:M8)</f>
        <v>0</v>
      </c>
    </row>
    <row r="8" spans="1:12" ht="12.75" customHeight="1" x14ac:dyDescent="0.25">
      <c r="A8" s="30" t="s">
        <v>588</v>
      </c>
      <c r="B8" s="75">
        <f>SUM('B4-FinPerf RE'!C9:C13)</f>
        <v>0</v>
      </c>
      <c r="C8" s="75">
        <f>SUM('B4-FinPerf RE'!D9:D13)</f>
        <v>0</v>
      </c>
      <c r="D8" s="75">
        <f>SUM('B4-FinPerf RE'!E9:E13)</f>
        <v>0</v>
      </c>
      <c r="E8" s="75">
        <f>SUM('B4-FinPerf RE'!F9:F13)</f>
        <v>0</v>
      </c>
      <c r="F8" s="75">
        <f>SUM('B4-FinPerf RE'!G9:G13)</f>
        <v>0</v>
      </c>
      <c r="G8" s="75">
        <f>SUM('B4-FinPerf RE'!H9:H13)</f>
        <v>0</v>
      </c>
      <c r="H8" s="75">
        <f>SUM('B4-FinPerf RE'!I9:I13)</f>
        <v>0</v>
      </c>
      <c r="I8" s="75">
        <f t="shared" si="0"/>
        <v>0</v>
      </c>
      <c r="J8" s="75">
        <f t="shared" si="1"/>
        <v>0</v>
      </c>
      <c r="K8" s="75">
        <f>SUM('B4-FinPerf RE'!L9:L13)</f>
        <v>0</v>
      </c>
      <c r="L8" s="76">
        <f>SUM('B4-FinPerf RE'!M9:M13)</f>
        <v>0</v>
      </c>
    </row>
    <row r="9" spans="1:12" ht="12.75" customHeight="1" x14ac:dyDescent="0.25">
      <c r="A9" s="30" t="s">
        <v>589</v>
      </c>
      <c r="B9" s="75">
        <f>'B4-FinPerf RE'!C15</f>
        <v>115000</v>
      </c>
      <c r="C9" s="75">
        <f>'B4-FinPerf RE'!D15</f>
        <v>0</v>
      </c>
      <c r="D9" s="75">
        <f>'B4-FinPerf RE'!E15</f>
        <v>0</v>
      </c>
      <c r="E9" s="75">
        <f>'B4-FinPerf RE'!F15</f>
        <v>0</v>
      </c>
      <c r="F9" s="75">
        <f>'B4-FinPerf RE'!G15</f>
        <v>0</v>
      </c>
      <c r="G9" s="75">
        <f>'B4-FinPerf RE'!H15</f>
        <v>0</v>
      </c>
      <c r="H9" s="75">
        <f>'B4-FinPerf RE'!I15</f>
        <v>65000</v>
      </c>
      <c r="I9" s="75">
        <f t="shared" si="0"/>
        <v>65000</v>
      </c>
      <c r="J9" s="75">
        <f t="shared" si="1"/>
        <v>180000</v>
      </c>
      <c r="K9" s="75">
        <f>'B4-FinPerf RE'!L15</f>
        <v>121210</v>
      </c>
      <c r="L9" s="76">
        <f>'B4-FinPerf RE'!M15</f>
        <v>127755.34000000001</v>
      </c>
    </row>
    <row r="10" spans="1:12" ht="12.75" customHeight="1" x14ac:dyDescent="0.25">
      <c r="A10" s="648" t="s">
        <v>1245</v>
      </c>
      <c r="B10" s="75">
        <f>'B4-FinPerf RE'!C21</f>
        <v>50959283</v>
      </c>
      <c r="C10" s="75">
        <f>'B4-FinPerf RE'!D21</f>
        <v>0</v>
      </c>
      <c r="D10" s="75">
        <f>'B4-FinPerf RE'!E21</f>
        <v>0</v>
      </c>
      <c r="E10" s="75">
        <f>'B4-FinPerf RE'!F21</f>
        <v>0</v>
      </c>
      <c r="F10" s="75">
        <f>'B4-FinPerf RE'!G21</f>
        <v>0</v>
      </c>
      <c r="G10" s="75">
        <f>'B4-FinPerf RE'!H21</f>
        <v>870000</v>
      </c>
      <c r="H10" s="75">
        <f>'B4-FinPerf RE'!I21</f>
        <v>-28595186.690000001</v>
      </c>
      <c r="I10" s="75">
        <f t="shared" si="0"/>
        <v>-27725186.690000001</v>
      </c>
      <c r="J10" s="75">
        <f t="shared" si="1"/>
        <v>23234096.309999999</v>
      </c>
      <c r="K10" s="75">
        <f>'B4-FinPerf RE'!L21</f>
        <v>23299129.572000001</v>
      </c>
      <c r="L10" s="76">
        <f>'B4-FinPerf RE'!M21</f>
        <v>26869016.568888001</v>
      </c>
    </row>
    <row r="11" spans="1:12" ht="12.75" customHeight="1" x14ac:dyDescent="0.25">
      <c r="A11" s="36" t="s">
        <v>590</v>
      </c>
      <c r="B11" s="75">
        <f>'B4-FinPerf RE'!C14+'B4-FinPerf RE'!C16+'B4-FinPerf RE'!C17+'B4-FinPerf RE'!C18+'B4-FinPerf RE'!C19+'B4-FinPerf RE'!C20+'B4-FinPerf RE'!C22+'B4-FinPerf RE'!C23</f>
        <v>2265405</v>
      </c>
      <c r="C11" s="75">
        <f>'B4-FinPerf RE'!D14+'B4-FinPerf RE'!D16+'B4-FinPerf RE'!D17+'B4-FinPerf RE'!D18+'B4-FinPerf RE'!D19+'B4-FinPerf RE'!D20+'B4-FinPerf RE'!D22+'B4-FinPerf RE'!D23</f>
        <v>0</v>
      </c>
      <c r="D11" s="75">
        <f>'B4-FinPerf RE'!E14+'B4-FinPerf RE'!E16+'B4-FinPerf RE'!E17+'B4-FinPerf RE'!E18+'B4-FinPerf RE'!E19+'B4-FinPerf RE'!E20+'B4-FinPerf RE'!E22+'B4-FinPerf RE'!E23</f>
        <v>0</v>
      </c>
      <c r="E11" s="75">
        <f>'B4-FinPerf RE'!F14+'B4-FinPerf RE'!F16+'B4-FinPerf RE'!F17+'B4-FinPerf RE'!F18+'B4-FinPerf RE'!F19+'B4-FinPerf RE'!F20+'B4-FinPerf RE'!F22+'B4-FinPerf RE'!F23</f>
        <v>0</v>
      </c>
      <c r="F11" s="75">
        <f>'B4-FinPerf RE'!G14+'B4-FinPerf RE'!G16+'B4-FinPerf RE'!G17+'B4-FinPerf RE'!G18+'B4-FinPerf RE'!G19+'B4-FinPerf RE'!G20+'B4-FinPerf RE'!G22+'B4-FinPerf RE'!G23</f>
        <v>0</v>
      </c>
      <c r="G11" s="75">
        <f>'B4-FinPerf RE'!H14+'B4-FinPerf RE'!H16+'B4-FinPerf RE'!H17+'B4-FinPerf RE'!H18+'B4-FinPerf RE'!H19+'B4-FinPerf RE'!H20+'B4-FinPerf RE'!H22+'B4-FinPerf RE'!H23</f>
        <v>0</v>
      </c>
      <c r="H11" s="75">
        <f>'B4-FinPerf RE'!I14+'B4-FinPerf RE'!I16+'B4-FinPerf RE'!I17+'B4-FinPerf RE'!I18+'B4-FinPerf RE'!I19+'B4-FinPerf RE'!I20+'B4-FinPerf RE'!I22+'B4-FinPerf RE'!I23</f>
        <v>32216974</v>
      </c>
      <c r="I11" s="75">
        <f t="shared" si="0"/>
        <v>32216974</v>
      </c>
      <c r="J11" s="75">
        <f t="shared" si="1"/>
        <v>34482379</v>
      </c>
      <c r="K11" s="75">
        <f>'B4-FinPerf RE'!L14+'B4-FinPerf RE'!L16+'B4-FinPerf RE'!L17+'B4-FinPerf RE'!L18+'B4-FinPerf RE'!L19+'B4-FinPerf RE'!L20+'B4-FinPerf RE'!L22+'B4-FinPerf RE'!L23</f>
        <v>32640714.68</v>
      </c>
      <c r="L11" s="76">
        <f>'B4-FinPerf RE'!M14+'B4-FinPerf RE'!M16+'B4-FinPerf RE'!M17+'B4-FinPerf RE'!M18+'B4-FinPerf RE'!M19+'B4-FinPerf RE'!M20+'B4-FinPerf RE'!M22+'B4-FinPerf RE'!M23</f>
        <v>34403313.392719999</v>
      </c>
    </row>
    <row r="12" spans="1:12" ht="23.25" customHeight="1" x14ac:dyDescent="0.25">
      <c r="A12" s="649" t="s">
        <v>591</v>
      </c>
      <c r="B12" s="694">
        <f t="shared" ref="B12:L12" si="2">SUM(B7:B11)</f>
        <v>53339688</v>
      </c>
      <c r="C12" s="652">
        <f t="shared" si="2"/>
        <v>0</v>
      </c>
      <c r="D12" s="652">
        <f t="shared" si="2"/>
        <v>0</v>
      </c>
      <c r="E12" s="652">
        <f t="shared" si="2"/>
        <v>0</v>
      </c>
      <c r="F12" s="652">
        <f t="shared" si="2"/>
        <v>0</v>
      </c>
      <c r="G12" s="652">
        <f t="shared" si="2"/>
        <v>870000</v>
      </c>
      <c r="H12" s="652">
        <f t="shared" si="2"/>
        <v>3686787.3099999987</v>
      </c>
      <c r="I12" s="652">
        <f t="shared" si="0"/>
        <v>4556787.3099999987</v>
      </c>
      <c r="J12" s="652">
        <f t="shared" si="1"/>
        <v>57896475.310000002</v>
      </c>
      <c r="K12" s="652">
        <f t="shared" si="2"/>
        <v>56061054.252000004</v>
      </c>
      <c r="L12" s="653">
        <f t="shared" si="2"/>
        <v>61400085.301607996</v>
      </c>
    </row>
    <row r="13" spans="1:12" ht="12.75" customHeight="1" x14ac:dyDescent="0.25">
      <c r="A13" s="36" t="s">
        <v>592</v>
      </c>
      <c r="B13" s="75">
        <f>'B4-FinPerf RE'!C27</f>
        <v>9805385</v>
      </c>
      <c r="C13" s="75">
        <f>'B4-FinPerf RE'!D27</f>
        <v>0</v>
      </c>
      <c r="D13" s="75">
        <f>'B4-FinPerf RE'!E27</f>
        <v>-1125372</v>
      </c>
      <c r="E13" s="75">
        <f>'B4-FinPerf RE'!F27</f>
        <v>0</v>
      </c>
      <c r="F13" s="75">
        <f>'B4-FinPerf RE'!G27</f>
        <v>0</v>
      </c>
      <c r="G13" s="75">
        <f>'B4-FinPerf RE'!H27</f>
        <v>0</v>
      </c>
      <c r="H13" s="75">
        <f>'B4-FinPerf RE'!I27</f>
        <v>1489284.06</v>
      </c>
      <c r="I13" s="75">
        <f t="shared" ref="I13:I19" si="3">SUM(D13:H13)</f>
        <v>363912.06000000006</v>
      </c>
      <c r="J13" s="75">
        <f t="shared" ref="J13:J19" si="4">IF(C13=0,B13+I13,C13+I13)</f>
        <v>10169297.060000001</v>
      </c>
      <c r="K13" s="75">
        <f>'B4-FinPerf RE'!L27</f>
        <v>10469351.180000002</v>
      </c>
      <c r="L13" s="76">
        <f>'B4-FinPerf RE'!M27</f>
        <v>11178315.860240001</v>
      </c>
    </row>
    <row r="14" spans="1:12" ht="12.75" customHeight="1" x14ac:dyDescent="0.25">
      <c r="A14" s="36" t="s">
        <v>593</v>
      </c>
      <c r="B14" s="75">
        <f>'B4-FinPerf RE'!C28</f>
        <v>3160000</v>
      </c>
      <c r="C14" s="75">
        <f>'B4-FinPerf RE'!D28</f>
        <v>0</v>
      </c>
      <c r="D14" s="75">
        <f>'B4-FinPerf RE'!E28</f>
        <v>0</v>
      </c>
      <c r="E14" s="75">
        <f>'B4-FinPerf RE'!F28</f>
        <v>0</v>
      </c>
      <c r="F14" s="75">
        <f>'B4-FinPerf RE'!G28</f>
        <v>0</v>
      </c>
      <c r="G14" s="75">
        <f>'B4-FinPerf RE'!H28</f>
        <v>0</v>
      </c>
      <c r="H14" s="75">
        <f>'B4-FinPerf RE'!I28</f>
        <v>-60000</v>
      </c>
      <c r="I14" s="75">
        <f t="shared" si="3"/>
        <v>-60000</v>
      </c>
      <c r="J14" s="75">
        <f t="shared" si="4"/>
        <v>3100000</v>
      </c>
      <c r="K14" s="75">
        <f>'B4-FinPerf RE'!L28</f>
        <v>3330640</v>
      </c>
      <c r="L14" s="76">
        <f>'B4-FinPerf RE'!M28</f>
        <v>3510494.5600000005</v>
      </c>
    </row>
    <row r="15" spans="1:12" ht="12.75" customHeight="1" x14ac:dyDescent="0.25">
      <c r="A15" s="36" t="s">
        <v>594</v>
      </c>
      <c r="B15" s="75">
        <f>'B4-FinPerf RE'!C30</f>
        <v>394509</v>
      </c>
      <c r="C15" s="75">
        <f>'B4-FinPerf RE'!D30</f>
        <v>0</v>
      </c>
      <c r="D15" s="75">
        <f>'B4-FinPerf RE'!E30</f>
        <v>0</v>
      </c>
      <c r="E15" s="75">
        <f>'B4-FinPerf RE'!F30</f>
        <v>0</v>
      </c>
      <c r="F15" s="75">
        <f>'B4-FinPerf RE'!G30</f>
        <v>0</v>
      </c>
      <c r="G15" s="75">
        <f>'B4-FinPerf RE'!H30</f>
        <v>0</v>
      </c>
      <c r="H15" s="75">
        <f>'B4-FinPerf RE'!I30</f>
        <v>-7500</v>
      </c>
      <c r="I15" s="75">
        <f t="shared" si="3"/>
        <v>-7500</v>
      </c>
      <c r="J15" s="75">
        <f t="shared" si="4"/>
        <v>387009</v>
      </c>
      <c r="K15" s="75">
        <f>'B4-FinPerf RE'!L30</f>
        <v>415812.48599999998</v>
      </c>
      <c r="L15" s="76">
        <f>'B4-FinPerf RE'!M30</f>
        <v>438266.36024399998</v>
      </c>
    </row>
    <row r="16" spans="1:12" ht="12.75" customHeight="1" x14ac:dyDescent="0.25">
      <c r="A16" s="36" t="s">
        <v>595</v>
      </c>
      <c r="B16" s="75">
        <f>'B4-FinPerf RE'!C31</f>
        <v>886583</v>
      </c>
      <c r="C16" s="75">
        <f>'B4-FinPerf RE'!D31</f>
        <v>0</v>
      </c>
      <c r="D16" s="75">
        <f>'B4-FinPerf RE'!E31</f>
        <v>0</v>
      </c>
      <c r="E16" s="75">
        <f>'B4-FinPerf RE'!F31</f>
        <v>0</v>
      </c>
      <c r="F16" s="75">
        <f>'B4-FinPerf RE'!G31</f>
        <v>0</v>
      </c>
      <c r="G16" s="75">
        <f>'B4-FinPerf RE'!H31</f>
        <v>0</v>
      </c>
      <c r="H16" s="75">
        <f>'B4-FinPerf RE'!I31</f>
        <v>-382498</v>
      </c>
      <c r="I16" s="75">
        <f t="shared" si="3"/>
        <v>-382498</v>
      </c>
      <c r="J16" s="75">
        <f t="shared" si="4"/>
        <v>504085</v>
      </c>
      <c r="K16" s="75">
        <f>'B4-FinPerf RE'!L31</f>
        <v>934458.48200000008</v>
      </c>
      <c r="L16" s="76">
        <f>'B4-FinPerf RE'!M31</f>
        <v>984919.24002800009</v>
      </c>
    </row>
    <row r="17" spans="1:13" ht="12.75" customHeight="1" x14ac:dyDescent="0.25">
      <c r="A17" s="36" t="s">
        <v>596</v>
      </c>
      <c r="B17" s="75">
        <f>SUM('B4-FinPerf RE'!C32:C33)</f>
        <v>0</v>
      </c>
      <c r="C17" s="75">
        <f>SUM('B4-FinPerf RE'!D32:D33)</f>
        <v>0</v>
      </c>
      <c r="D17" s="75">
        <f>SUM('B4-FinPerf RE'!E32:E33)</f>
        <v>0</v>
      </c>
      <c r="E17" s="75">
        <f>SUM('B4-FinPerf RE'!F32:F33)</f>
        <v>0</v>
      </c>
      <c r="F17" s="75">
        <f>SUM('B4-FinPerf RE'!G32:G33)</f>
        <v>0</v>
      </c>
      <c r="G17" s="75">
        <f>SUM('B4-FinPerf RE'!H32:H33)</f>
        <v>0</v>
      </c>
      <c r="H17" s="75">
        <f>SUM('B4-FinPerf RE'!I32:I33)</f>
        <v>0</v>
      </c>
      <c r="I17" s="75">
        <f t="shared" si="3"/>
        <v>0</v>
      </c>
      <c r="J17" s="75">
        <f t="shared" si="4"/>
        <v>0</v>
      </c>
      <c r="K17" s="75">
        <f>SUM('B4-FinPerf RE'!L32:L33)</f>
        <v>0</v>
      </c>
      <c r="L17" s="76">
        <f>SUM('B4-FinPerf RE'!M32:M33)</f>
        <v>0</v>
      </c>
      <c r="M17" s="127"/>
    </row>
    <row r="18" spans="1:13" ht="12.75" customHeight="1" x14ac:dyDescent="0.25">
      <c r="A18" s="36" t="s">
        <v>699</v>
      </c>
      <c r="B18" s="75">
        <f>'B4-FinPerf RE'!C35</f>
        <v>0</v>
      </c>
      <c r="C18" s="75">
        <f>'B4-FinPerf RE'!D35</f>
        <v>0</v>
      </c>
      <c r="D18" s="75">
        <f>'B4-FinPerf RE'!E35</f>
        <v>0</v>
      </c>
      <c r="E18" s="75">
        <f>'B4-FinPerf RE'!F35</f>
        <v>0</v>
      </c>
      <c r="F18" s="75">
        <f>'B4-FinPerf RE'!G35</f>
        <v>0</v>
      </c>
      <c r="G18" s="75">
        <f>'B4-FinPerf RE'!H35</f>
        <v>0</v>
      </c>
      <c r="H18" s="75">
        <f>'B4-FinPerf RE'!I35</f>
        <v>0</v>
      </c>
      <c r="I18" s="75">
        <f t="shared" si="3"/>
        <v>0</v>
      </c>
      <c r="J18" s="75">
        <f t="shared" si="4"/>
        <v>0</v>
      </c>
      <c r="K18" s="75">
        <f>'B4-FinPerf RE'!L35</f>
        <v>0</v>
      </c>
      <c r="L18" s="76">
        <f>'B4-FinPerf RE'!M35</f>
        <v>0</v>
      </c>
      <c r="M18" s="127"/>
    </row>
    <row r="19" spans="1:13" ht="12.75" customHeight="1" x14ac:dyDescent="0.25">
      <c r="A19" s="36" t="s">
        <v>598</v>
      </c>
      <c r="B19" s="75">
        <f>'B4-FinPerf RE'!C38-SUM('B1-Sum'!B13:B18)</f>
        <v>36401134</v>
      </c>
      <c r="C19" s="75">
        <f>'B4-FinPerf RE'!D38-SUM('B1-Sum'!C13:C18)</f>
        <v>0</v>
      </c>
      <c r="D19" s="75">
        <f>'B4-FinPerf RE'!E38-SUM('B1-Sum'!D13:D18)</f>
        <v>0</v>
      </c>
      <c r="E19" s="75">
        <f>'B4-FinPerf RE'!F38-SUM('B1-Sum'!E13:E18)</f>
        <v>0</v>
      </c>
      <c r="F19" s="75">
        <f>'B4-FinPerf RE'!G38-SUM('B1-Sum'!F13:F18)</f>
        <v>0</v>
      </c>
      <c r="G19" s="75">
        <f>'B4-FinPerf RE'!H38-SUM('B1-Sum'!G13:G18)</f>
        <v>0</v>
      </c>
      <c r="H19" s="75">
        <f>'B4-FinPerf RE'!I38-SUM('B1-Sum'!H13:H18)</f>
        <v>6327822</v>
      </c>
      <c r="I19" s="75">
        <f t="shared" si="3"/>
        <v>6327822</v>
      </c>
      <c r="J19" s="75">
        <f t="shared" si="4"/>
        <v>42728956</v>
      </c>
      <c r="K19" s="75">
        <f>'B4-FinPerf RE'!L38-SUM('B1-Sum'!K13:K18)</f>
        <v>37216709.667999998</v>
      </c>
      <c r="L19" s="76">
        <f>'B4-FinPerf RE'!M38-SUM('B1-Sum'!L13:L18)</f>
        <v>39252524.212647997</v>
      </c>
      <c r="M19" s="127"/>
    </row>
    <row r="20" spans="1:13" ht="12.75" customHeight="1" x14ac:dyDescent="0.25">
      <c r="A20" s="37" t="s">
        <v>599</v>
      </c>
      <c r="B20" s="694">
        <f t="shared" ref="B20:L20" si="5">SUM(B13:B19)</f>
        <v>50647611</v>
      </c>
      <c r="C20" s="652">
        <f t="shared" si="5"/>
        <v>0</v>
      </c>
      <c r="D20" s="652">
        <f t="shared" si="5"/>
        <v>-1125372</v>
      </c>
      <c r="E20" s="652">
        <f t="shared" si="5"/>
        <v>0</v>
      </c>
      <c r="F20" s="652">
        <f t="shared" si="5"/>
        <v>0</v>
      </c>
      <c r="G20" s="652">
        <f t="shared" si="5"/>
        <v>0</v>
      </c>
      <c r="H20" s="652">
        <f t="shared" si="5"/>
        <v>7367108.0600000005</v>
      </c>
      <c r="I20" s="652">
        <f t="shared" si="5"/>
        <v>6241736.0600000005</v>
      </c>
      <c r="J20" s="652">
        <f t="shared" si="5"/>
        <v>56889347.060000002</v>
      </c>
      <c r="K20" s="652">
        <f t="shared" si="5"/>
        <v>52366971.816</v>
      </c>
      <c r="L20" s="653">
        <f t="shared" si="5"/>
        <v>55364520.233159997</v>
      </c>
      <c r="M20" s="127"/>
    </row>
    <row r="21" spans="1:13" ht="12.75" customHeight="1" x14ac:dyDescent="0.25">
      <c r="A21" s="38" t="s">
        <v>600</v>
      </c>
      <c r="B21" s="75">
        <f t="shared" ref="B21:L21" si="6">B12-B20</f>
        <v>2692077</v>
      </c>
      <c r="C21" s="75">
        <f t="shared" si="6"/>
        <v>0</v>
      </c>
      <c r="D21" s="75">
        <f t="shared" si="6"/>
        <v>1125372</v>
      </c>
      <c r="E21" s="75">
        <f t="shared" si="6"/>
        <v>0</v>
      </c>
      <c r="F21" s="75">
        <f t="shared" si="6"/>
        <v>0</v>
      </c>
      <c r="G21" s="75">
        <f t="shared" si="6"/>
        <v>870000</v>
      </c>
      <c r="H21" s="75">
        <f t="shared" si="6"/>
        <v>-3680320.7500000019</v>
      </c>
      <c r="I21" s="75">
        <f t="shared" si="6"/>
        <v>-1684948.7500000019</v>
      </c>
      <c r="J21" s="75">
        <f t="shared" si="6"/>
        <v>1007128.25</v>
      </c>
      <c r="K21" s="75">
        <f t="shared" si="6"/>
        <v>3694082.4360000044</v>
      </c>
      <c r="L21" s="76">
        <f t="shared" si="6"/>
        <v>6035565.0684479997</v>
      </c>
      <c r="M21" s="127"/>
    </row>
    <row r="22" spans="1:13" ht="12.75" customHeight="1" x14ac:dyDescent="0.25">
      <c r="A22" s="648" t="s">
        <v>601</v>
      </c>
      <c r="B22" s="75">
        <f>'B4-FinPerf RE'!C41</f>
        <v>0</v>
      </c>
      <c r="C22" s="75">
        <f>'B4-FinPerf RE'!D41</f>
        <v>0</v>
      </c>
      <c r="D22" s="75">
        <f>'B4-FinPerf RE'!E41</f>
        <v>0</v>
      </c>
      <c r="E22" s="75">
        <f>'B4-FinPerf RE'!F41</f>
        <v>0</v>
      </c>
      <c r="F22" s="75">
        <f>'B4-FinPerf RE'!G41</f>
        <v>0</v>
      </c>
      <c r="G22" s="75">
        <f>'B4-FinPerf RE'!H41</f>
        <v>0</v>
      </c>
      <c r="H22" s="75">
        <f>'B4-FinPerf RE'!I41</f>
        <v>0</v>
      </c>
      <c r="I22" s="75">
        <f>SUM(D22:H22)</f>
        <v>0</v>
      </c>
      <c r="J22" s="75">
        <f>IF(C22=0,B22+I22,C22+I22)</f>
        <v>0</v>
      </c>
      <c r="K22" s="75">
        <f>'B4-FinPerf RE'!L41</f>
        <v>0</v>
      </c>
      <c r="L22" s="76">
        <f>'B4-FinPerf RE'!M41</f>
        <v>0</v>
      </c>
      <c r="M22" s="127"/>
    </row>
    <row r="23" spans="1:13" ht="12.75" customHeight="1" x14ac:dyDescent="0.25">
      <c r="A23" s="648" t="s">
        <v>172</v>
      </c>
      <c r="B23" s="75">
        <f>SUM('B4-FinPerf RE'!C42:C43)</f>
        <v>0</v>
      </c>
      <c r="C23" s="75">
        <f>SUM('B4-FinPerf RE'!D42:D43)</f>
        <v>0</v>
      </c>
      <c r="D23" s="75">
        <f>SUM('B4-FinPerf RE'!E42:E43)</f>
        <v>0</v>
      </c>
      <c r="E23" s="75">
        <f>SUM('B4-FinPerf RE'!F42:F43)</f>
        <v>0</v>
      </c>
      <c r="F23" s="75">
        <f>SUM('B4-FinPerf RE'!G42:G43)</f>
        <v>0</v>
      </c>
      <c r="G23" s="75">
        <f>SUM('B4-FinPerf RE'!H42:H43)</f>
        <v>0</v>
      </c>
      <c r="H23" s="75">
        <f>SUM('B4-FinPerf RE'!I42:I43)</f>
        <v>0</v>
      </c>
      <c r="I23" s="75">
        <f>SUM(D23:H23)</f>
        <v>0</v>
      </c>
      <c r="J23" s="75">
        <f>IF(C23=0,B23+I23,C23+I23)</f>
        <v>0</v>
      </c>
      <c r="K23" s="75">
        <f>SUM('B4-FinPerf RE'!L42:L43)</f>
        <v>0</v>
      </c>
      <c r="L23" s="76">
        <f>SUM('B4-FinPerf RE'!M42:M43)</f>
        <v>0</v>
      </c>
      <c r="M23" s="127"/>
    </row>
    <row r="24" spans="1:13" ht="25.5" x14ac:dyDescent="0.25">
      <c r="A24" s="40" t="s">
        <v>603</v>
      </c>
      <c r="B24" s="694">
        <f t="shared" ref="B24:L24" si="7">B21+SUM(B22:B23)</f>
        <v>2692077</v>
      </c>
      <c r="C24" s="652">
        <f t="shared" si="7"/>
        <v>0</v>
      </c>
      <c r="D24" s="652">
        <f t="shared" si="7"/>
        <v>1125372</v>
      </c>
      <c r="E24" s="652">
        <f t="shared" si="7"/>
        <v>0</v>
      </c>
      <c r="F24" s="652">
        <f t="shared" si="7"/>
        <v>0</v>
      </c>
      <c r="G24" s="652">
        <f t="shared" si="7"/>
        <v>870000</v>
      </c>
      <c r="H24" s="652">
        <f t="shared" si="7"/>
        <v>-3680320.7500000019</v>
      </c>
      <c r="I24" s="652">
        <f>SUM(D24:H24)</f>
        <v>-1684948.7500000019</v>
      </c>
      <c r="J24" s="652">
        <f>IF(C24=0,B24+I24,C24+I24)</f>
        <v>1007128.2499999981</v>
      </c>
      <c r="K24" s="652">
        <f t="shared" si="7"/>
        <v>3694082.4360000044</v>
      </c>
      <c r="L24" s="653">
        <f t="shared" si="7"/>
        <v>6035565.0684479997</v>
      </c>
      <c r="M24" s="127"/>
    </row>
    <row r="25" spans="1:13" ht="12.75" customHeight="1" x14ac:dyDescent="0.25">
      <c r="A25" s="41" t="s">
        <v>604</v>
      </c>
      <c r="B25" s="75">
        <f>'B4-FinPerf RE'!C49</f>
        <v>0</v>
      </c>
      <c r="C25" s="75">
        <f>'B4-FinPerf RE'!D49</f>
        <v>0</v>
      </c>
      <c r="D25" s="75">
        <f>'B4-FinPerf RE'!E49</f>
        <v>0</v>
      </c>
      <c r="E25" s="75">
        <f>'B4-FinPerf RE'!F49</f>
        <v>0</v>
      </c>
      <c r="F25" s="75">
        <f>'B4-FinPerf RE'!G49</f>
        <v>0</v>
      </c>
      <c r="G25" s="75">
        <f>'B4-FinPerf RE'!H49</f>
        <v>0</v>
      </c>
      <c r="H25" s="75">
        <f>'B4-FinPerf RE'!I49</f>
        <v>0</v>
      </c>
      <c r="I25" s="75">
        <f>SUM(D25:H25)</f>
        <v>0</v>
      </c>
      <c r="J25" s="75">
        <f>IF(C25=0,B25+I25,C25+I25)</f>
        <v>0</v>
      </c>
      <c r="K25" s="75">
        <f>'B4-FinPerf RE'!L49</f>
        <v>0</v>
      </c>
      <c r="L25" s="76">
        <f>'B4-FinPerf RE'!M49</f>
        <v>0</v>
      </c>
      <c r="M25" s="127"/>
    </row>
    <row r="26" spans="1:13" ht="12.75" customHeight="1" x14ac:dyDescent="0.25">
      <c r="A26" s="38" t="s">
        <v>605</v>
      </c>
      <c r="B26" s="694">
        <f t="shared" ref="B26:L26" si="8">B24+B25</f>
        <v>2692077</v>
      </c>
      <c r="C26" s="652">
        <f t="shared" si="8"/>
        <v>0</v>
      </c>
      <c r="D26" s="652">
        <f t="shared" si="8"/>
        <v>1125372</v>
      </c>
      <c r="E26" s="652">
        <f t="shared" si="8"/>
        <v>0</v>
      </c>
      <c r="F26" s="652">
        <f t="shared" si="8"/>
        <v>0</v>
      </c>
      <c r="G26" s="652">
        <f t="shared" si="8"/>
        <v>870000</v>
      </c>
      <c r="H26" s="652">
        <f t="shared" si="8"/>
        <v>-3680320.7500000019</v>
      </c>
      <c r="I26" s="652">
        <f t="shared" si="8"/>
        <v>-1684948.7500000019</v>
      </c>
      <c r="J26" s="652">
        <f t="shared" si="8"/>
        <v>1007128.2499999981</v>
      </c>
      <c r="K26" s="652">
        <f t="shared" si="8"/>
        <v>3694082.4360000044</v>
      </c>
      <c r="L26" s="653">
        <f t="shared" si="8"/>
        <v>6035565.0684479997</v>
      </c>
      <c r="M26" s="127"/>
    </row>
    <row r="27" spans="1:13" ht="5.0999999999999996" customHeight="1" x14ac:dyDescent="0.25">
      <c r="A27" s="42"/>
      <c r="B27" s="43"/>
      <c r="C27" s="44"/>
      <c r="D27" s="44"/>
      <c r="E27" s="44"/>
      <c r="F27" s="44"/>
      <c r="G27" s="44"/>
      <c r="H27" s="44"/>
      <c r="I27" s="44"/>
      <c r="J27" s="44"/>
      <c r="K27" s="45"/>
      <c r="L27" s="46"/>
      <c r="M27" s="127"/>
    </row>
    <row r="28" spans="1:13" ht="12.75" customHeight="1" x14ac:dyDescent="0.25">
      <c r="A28" s="25" t="s">
        <v>606</v>
      </c>
      <c r="B28" s="47"/>
      <c r="C28" s="27"/>
      <c r="D28" s="27"/>
      <c r="E28" s="27"/>
      <c r="F28" s="27"/>
      <c r="G28" s="27"/>
      <c r="H28" s="27"/>
      <c r="I28" s="27"/>
      <c r="J28" s="27"/>
      <c r="K28" s="28"/>
      <c r="L28" s="29"/>
      <c r="M28" s="127"/>
    </row>
    <row r="29" spans="1:13" ht="12.75" customHeight="1" x14ac:dyDescent="0.25">
      <c r="A29" s="51" t="s">
        <v>607</v>
      </c>
      <c r="B29" s="75">
        <f>'B5-Capex'!C42</f>
        <v>330000</v>
      </c>
      <c r="C29" s="75">
        <f>'B5-Capex'!D42</f>
        <v>0</v>
      </c>
      <c r="D29" s="75">
        <f>'B5-Capex'!E42</f>
        <v>0</v>
      </c>
      <c r="E29" s="75">
        <f>'B5-Capex'!F42</f>
        <v>0</v>
      </c>
      <c r="F29" s="75">
        <f>'B5-Capex'!G42</f>
        <v>0</v>
      </c>
      <c r="G29" s="75">
        <f>'B5-Capex'!H42</f>
        <v>0</v>
      </c>
      <c r="H29" s="75">
        <f>'B5-Capex'!I42</f>
        <v>0</v>
      </c>
      <c r="I29" s="75">
        <f>SUM(D29:H29)</f>
        <v>0</v>
      </c>
      <c r="J29" s="75">
        <f>IF(C29=0,B29+I29,C29+I29)</f>
        <v>330000</v>
      </c>
      <c r="K29" s="75">
        <f>'B5-Capex'!L42</f>
        <v>0</v>
      </c>
      <c r="L29" s="76">
        <f>'B5-Capex'!M42</f>
        <v>0</v>
      </c>
      <c r="M29" s="127"/>
    </row>
    <row r="30" spans="1:13" ht="12.75" customHeight="1" x14ac:dyDescent="0.25">
      <c r="A30" s="30" t="s">
        <v>601</v>
      </c>
      <c r="B30" s="75">
        <f>'B5-Capex'!C72</f>
        <v>0</v>
      </c>
      <c r="C30" s="75">
        <f>'B5-Capex'!D72</f>
        <v>0</v>
      </c>
      <c r="D30" s="75">
        <f>'B5-Capex'!E72</f>
        <v>0</v>
      </c>
      <c r="E30" s="75">
        <f>'B5-Capex'!F72</f>
        <v>0</v>
      </c>
      <c r="F30" s="75">
        <f>'B5-Capex'!G72</f>
        <v>0</v>
      </c>
      <c r="G30" s="75">
        <f>'B5-Capex'!H72</f>
        <v>0</v>
      </c>
      <c r="H30" s="75">
        <f>'B5-Capex'!I72</f>
        <v>0</v>
      </c>
      <c r="I30" s="75">
        <f>SUM(D30:H30)</f>
        <v>0</v>
      </c>
      <c r="J30" s="75">
        <f>IF(C30=0,B30+I30,C30+I30)</f>
        <v>0</v>
      </c>
      <c r="K30" s="75">
        <f>'B5-Capex'!L72</f>
        <v>0</v>
      </c>
      <c r="L30" s="76">
        <f>'B5-Capex'!M72</f>
        <v>0</v>
      </c>
      <c r="M30" s="127"/>
    </row>
    <row r="31" spans="1:13" ht="12.75" customHeight="1" x14ac:dyDescent="0.25">
      <c r="A31" s="30" t="s">
        <v>608</v>
      </c>
      <c r="B31" s="75">
        <f>'B5-Capex'!C73</f>
        <v>0</v>
      </c>
      <c r="C31" s="75">
        <f>'B5-Capex'!D73</f>
        <v>0</v>
      </c>
      <c r="D31" s="75">
        <f>'B5-Capex'!E73</f>
        <v>0</v>
      </c>
      <c r="E31" s="75">
        <f>'B5-Capex'!F73</f>
        <v>0</v>
      </c>
      <c r="F31" s="75">
        <f>'B5-Capex'!G73</f>
        <v>0</v>
      </c>
      <c r="G31" s="75">
        <f>'B5-Capex'!H73</f>
        <v>0</v>
      </c>
      <c r="H31" s="75">
        <f>'B5-Capex'!I73</f>
        <v>0</v>
      </c>
      <c r="I31" s="75">
        <f>SUM(D31:H31)</f>
        <v>0</v>
      </c>
      <c r="J31" s="75">
        <f>IF(C31=0,B31+I31,C31+I31)</f>
        <v>0</v>
      </c>
      <c r="K31" s="75">
        <f>'B5-Capex'!L73</f>
        <v>0</v>
      </c>
      <c r="L31" s="76">
        <f>'B5-Capex'!M73</f>
        <v>0</v>
      </c>
      <c r="M31" s="127"/>
    </row>
    <row r="32" spans="1:13" ht="12.75" customHeight="1" x14ac:dyDescent="0.25">
      <c r="A32" s="30" t="s">
        <v>609</v>
      </c>
      <c r="B32" s="75">
        <f>'B5-Capex'!C74</f>
        <v>0</v>
      </c>
      <c r="C32" s="75">
        <f>'B5-Capex'!D74</f>
        <v>0</v>
      </c>
      <c r="D32" s="75">
        <f>'B5-Capex'!E74</f>
        <v>0</v>
      </c>
      <c r="E32" s="75">
        <f>'B5-Capex'!F74</f>
        <v>0</v>
      </c>
      <c r="F32" s="75">
        <f>'B5-Capex'!G74</f>
        <v>0</v>
      </c>
      <c r="G32" s="75">
        <f>'B5-Capex'!H74</f>
        <v>0</v>
      </c>
      <c r="H32" s="75">
        <f>'B5-Capex'!I74</f>
        <v>0</v>
      </c>
      <c r="I32" s="75">
        <f>SUM(D32:H32)</f>
        <v>0</v>
      </c>
      <c r="J32" s="75">
        <f>IF(C32=0,B32+I32,C32+I32)</f>
        <v>0</v>
      </c>
      <c r="K32" s="75">
        <f>'B5-Capex'!L74</f>
        <v>0</v>
      </c>
      <c r="L32" s="76">
        <f>'B5-Capex'!M74</f>
        <v>0</v>
      </c>
      <c r="M32" s="127"/>
    </row>
    <row r="33" spans="1:13" ht="12.75" customHeight="1" x14ac:dyDescent="0.25">
      <c r="A33" s="30" t="s">
        <v>610</v>
      </c>
      <c r="B33" s="75">
        <f>'B5-Capex'!C75</f>
        <v>330000</v>
      </c>
      <c r="C33" s="75">
        <f>'B5-Capex'!D75</f>
        <v>0</v>
      </c>
      <c r="D33" s="75">
        <f>'B5-Capex'!E75</f>
        <v>0</v>
      </c>
      <c r="E33" s="75">
        <f>'B5-Capex'!F75</f>
        <v>0</v>
      </c>
      <c r="F33" s="75">
        <f>'B5-Capex'!G75</f>
        <v>0</v>
      </c>
      <c r="G33" s="75">
        <f>'B5-Capex'!H75</f>
        <v>0</v>
      </c>
      <c r="H33" s="75">
        <f>'B5-Capex'!I75</f>
        <v>0</v>
      </c>
      <c r="I33" s="75">
        <f>SUM(D33:H33)</f>
        <v>0</v>
      </c>
      <c r="J33" s="75">
        <f>IF(C33=0,B33+I33,C33+I33)</f>
        <v>330000</v>
      </c>
      <c r="K33" s="75">
        <f>'B5-Capex'!L75</f>
        <v>0</v>
      </c>
      <c r="L33" s="76">
        <f>'B5-Capex'!M75</f>
        <v>0</v>
      </c>
      <c r="M33" s="127"/>
    </row>
    <row r="34" spans="1:13" s="48" customFormat="1" ht="12.75" customHeight="1" x14ac:dyDescent="0.25">
      <c r="A34" s="51" t="s">
        <v>611</v>
      </c>
      <c r="B34" s="140">
        <f t="shared" ref="B34:L34" si="9">SUM(B30:B33)</f>
        <v>330000</v>
      </c>
      <c r="C34" s="140">
        <f t="shared" si="9"/>
        <v>0</v>
      </c>
      <c r="D34" s="140">
        <f t="shared" si="9"/>
        <v>0</v>
      </c>
      <c r="E34" s="140">
        <f t="shared" si="9"/>
        <v>0</v>
      </c>
      <c r="F34" s="140">
        <f t="shared" si="9"/>
        <v>0</v>
      </c>
      <c r="G34" s="140">
        <f t="shared" si="9"/>
        <v>0</v>
      </c>
      <c r="H34" s="140">
        <f t="shared" si="9"/>
        <v>0</v>
      </c>
      <c r="I34" s="140">
        <f t="shared" si="9"/>
        <v>0</v>
      </c>
      <c r="J34" s="140">
        <f t="shared" si="9"/>
        <v>330000</v>
      </c>
      <c r="K34" s="140">
        <f t="shared" si="9"/>
        <v>0</v>
      </c>
      <c r="L34" s="141">
        <f t="shared" si="9"/>
        <v>0</v>
      </c>
      <c r="M34" s="347"/>
    </row>
    <row r="35" spans="1:13" ht="5.0999999999999996" customHeight="1" x14ac:dyDescent="0.25">
      <c r="A35" s="49"/>
      <c r="B35" s="43"/>
      <c r="C35" s="44"/>
      <c r="D35" s="44"/>
      <c r="E35" s="44"/>
      <c r="F35" s="44"/>
      <c r="G35" s="44"/>
      <c r="H35" s="44"/>
      <c r="I35" s="44"/>
      <c r="J35" s="44"/>
      <c r="K35" s="45"/>
      <c r="L35" s="46"/>
      <c r="M35" s="127"/>
    </row>
    <row r="36" spans="1:13" ht="12.75" customHeight="1" x14ac:dyDescent="0.25">
      <c r="A36" s="25" t="s">
        <v>612</v>
      </c>
      <c r="B36" s="47"/>
      <c r="C36" s="27"/>
      <c r="D36" s="27"/>
      <c r="E36" s="27"/>
      <c r="F36" s="27"/>
      <c r="G36" s="27"/>
      <c r="H36" s="27"/>
      <c r="I36" s="27"/>
      <c r="J36" s="27"/>
      <c r="K36" s="28"/>
      <c r="L36" s="29"/>
      <c r="M36" s="127"/>
    </row>
    <row r="37" spans="1:13" ht="12.75" customHeight="1" x14ac:dyDescent="0.25">
      <c r="A37" s="30" t="s">
        <v>613</v>
      </c>
      <c r="B37" s="75">
        <f>'B6-FinPos'!C14</f>
        <v>8150819.6282520164</v>
      </c>
      <c r="C37" s="75">
        <f>'B6-FinPos'!D14</f>
        <v>0</v>
      </c>
      <c r="D37" s="75">
        <f>'B6-FinPos'!E14</f>
        <v>0</v>
      </c>
      <c r="E37" s="75">
        <f>'B6-FinPos'!F14</f>
        <v>0</v>
      </c>
      <c r="F37" s="75">
        <f>'B6-FinPos'!G14</f>
        <v>0</v>
      </c>
      <c r="G37" s="75">
        <f>'B6-FinPos'!H14</f>
        <v>0</v>
      </c>
      <c r="H37" s="75">
        <f>'B6-FinPos'!I14</f>
        <v>-2583187.4086640668</v>
      </c>
      <c r="I37" s="75">
        <f>SUM(D37:H37)</f>
        <v>-2583187.4086640668</v>
      </c>
      <c r="J37" s="75">
        <f>IF(C37=0,B37+I37,C37+I37)</f>
        <v>5567632.21958795</v>
      </c>
      <c r="K37" s="75">
        <f>'B6-FinPos'!L14</f>
        <v>10081883.730259847</v>
      </c>
      <c r="L37" s="76">
        <f>'B6-FinPos'!M14</f>
        <v>17323395.235447437</v>
      </c>
      <c r="M37" s="127"/>
    </row>
    <row r="38" spans="1:13" ht="12.75" customHeight="1" x14ac:dyDescent="0.25">
      <c r="A38" s="30" t="s">
        <v>614</v>
      </c>
      <c r="B38" s="75">
        <f>'B6-FinPos'!C26</f>
        <v>3681020</v>
      </c>
      <c r="C38" s="75">
        <f>'B6-FinPos'!D26</f>
        <v>0</v>
      </c>
      <c r="D38" s="75">
        <f>'B6-FinPos'!E26</f>
        <v>0</v>
      </c>
      <c r="E38" s="75">
        <f>'B6-FinPos'!F26</f>
        <v>0</v>
      </c>
      <c r="F38" s="75">
        <f>'B6-FinPos'!G26</f>
        <v>0</v>
      </c>
      <c r="G38" s="75">
        <f>'B6-FinPos'!H26</f>
        <v>0</v>
      </c>
      <c r="H38" s="75">
        <f>'B6-FinPos'!I26</f>
        <v>7694458.3399999999</v>
      </c>
      <c r="I38" s="75">
        <f>SUM(D38:H38)</f>
        <v>7694458.3399999999</v>
      </c>
      <c r="J38" s="75">
        <f>IF(C38=0,B38+I38,C38+I38)</f>
        <v>11375478.34</v>
      </c>
      <c r="K38" s="75">
        <f>'B6-FinPos'!L26</f>
        <v>11396526.813999999</v>
      </c>
      <c r="L38" s="76">
        <f>'B6-FinPos'!M26</f>
        <v>11421333.071355999</v>
      </c>
      <c r="M38" s="127"/>
    </row>
    <row r="39" spans="1:13" ht="12.75" customHeight="1" x14ac:dyDescent="0.25">
      <c r="A39" s="30" t="s">
        <v>615</v>
      </c>
      <c r="B39" s="75">
        <f>'B6-FinPos'!C36</f>
        <v>10959357.082652025</v>
      </c>
      <c r="C39" s="75">
        <f>'B6-FinPos'!D36</f>
        <v>0</v>
      </c>
      <c r="D39" s="75">
        <f>'B6-FinPos'!E36</f>
        <v>0</v>
      </c>
      <c r="E39" s="75">
        <f>'B6-FinPos'!F36</f>
        <v>0</v>
      </c>
      <c r="F39" s="75">
        <f>'B6-FinPos'!G36</f>
        <v>0</v>
      </c>
      <c r="G39" s="75">
        <f>'B6-FinPos'!H36</f>
        <v>0</v>
      </c>
      <c r="H39" s="75">
        <f>'B6-FinPos'!I36</f>
        <v>-166262.92632806534</v>
      </c>
      <c r="I39" s="75">
        <f>SUM(D39:H39)</f>
        <v>-166262.92632806534</v>
      </c>
      <c r="J39" s="75">
        <f>IF(C39=0,B39+I39,C39+I39)</f>
        <v>10793094.15632396</v>
      </c>
      <c r="K39" s="75">
        <f>'B6-FinPos'!L36</f>
        <v>10827497.268000001</v>
      </c>
      <c r="L39" s="76">
        <f>'B6-FinPos'!M36</f>
        <v>11152147.104080001</v>
      </c>
      <c r="M39" s="127"/>
    </row>
    <row r="40" spans="1:13" ht="12.75" customHeight="1" x14ac:dyDescent="0.25">
      <c r="A40" s="30" t="s">
        <v>616</v>
      </c>
      <c r="B40" s="75">
        <f>'B6-FinPos'!C41</f>
        <v>12231019.785600001</v>
      </c>
      <c r="C40" s="75">
        <f>'B6-FinPos'!D41</f>
        <v>0</v>
      </c>
      <c r="D40" s="75">
        <f>'B6-FinPos'!E41</f>
        <v>0</v>
      </c>
      <c r="E40" s="75">
        <f>'B6-FinPos'!F41</f>
        <v>0</v>
      </c>
      <c r="F40" s="75">
        <f>'B6-FinPos'!G41</f>
        <v>0</v>
      </c>
      <c r="G40" s="75">
        <f>'B6-FinPos'!H41</f>
        <v>0</v>
      </c>
      <c r="H40" s="75">
        <f>'B6-FinPos'!I41</f>
        <v>2068591.497663999</v>
      </c>
      <c r="I40" s="75">
        <f>SUM(D40:H40)</f>
        <v>2068591.497663999</v>
      </c>
      <c r="J40" s="75">
        <f>IF(C40=0,B40+I40,C40+I40)</f>
        <v>14299611.283264</v>
      </c>
      <c r="K40" s="75">
        <f>'B6-FinPos'!L41</f>
        <v>15106425.300259842</v>
      </c>
      <c r="L40" s="76">
        <f>'B6-FinPos'!M41</f>
        <v>16012528.158275433</v>
      </c>
      <c r="M40" s="127"/>
    </row>
    <row r="41" spans="1:13" ht="12.75" customHeight="1" x14ac:dyDescent="0.25">
      <c r="A41" s="51" t="s">
        <v>1290</v>
      </c>
      <c r="B41" s="140">
        <f>'B6-FinPos'!C49</f>
        <v>-11358536.82</v>
      </c>
      <c r="C41" s="140">
        <f>'B6-FinPos'!D49</f>
        <v>0</v>
      </c>
      <c r="D41" s="140">
        <f>'B6-FinPos'!E49</f>
        <v>0</v>
      </c>
      <c r="E41" s="140">
        <f>'B6-FinPos'!F49</f>
        <v>0</v>
      </c>
      <c r="F41" s="140">
        <f>'B6-FinPos'!G49</f>
        <v>0</v>
      </c>
      <c r="G41" s="140">
        <f>'B6-FinPos'!H49</f>
        <v>0</v>
      </c>
      <c r="H41" s="140">
        <f>'B6-FinPos'!I49</f>
        <v>3208942.3599999994</v>
      </c>
      <c r="I41" s="140">
        <f>SUM(D41:H41)</f>
        <v>3208942.3599999994</v>
      </c>
      <c r="J41" s="140">
        <f>IF(C41=0,B41+I41,C41+I41)</f>
        <v>-8149594.4600000009</v>
      </c>
      <c r="K41" s="140">
        <f>'B6-FinPos'!L49</f>
        <v>-4455512.0239999965</v>
      </c>
      <c r="L41" s="141">
        <f>'B6-FinPos'!M49</f>
        <v>1580053.0444480032</v>
      </c>
      <c r="M41" s="127"/>
    </row>
    <row r="42" spans="1:13" ht="5.0999999999999996" customHeight="1" x14ac:dyDescent="0.25">
      <c r="A42" s="42"/>
      <c r="B42" s="43"/>
      <c r="C42" s="44"/>
      <c r="D42" s="44"/>
      <c r="E42" s="44"/>
      <c r="F42" s="44"/>
      <c r="G42" s="44"/>
      <c r="H42" s="44"/>
      <c r="I42" s="44"/>
      <c r="J42" s="44"/>
      <c r="K42" s="45"/>
      <c r="L42" s="46"/>
      <c r="M42" s="127"/>
    </row>
    <row r="43" spans="1:13" ht="12.75" customHeight="1" x14ac:dyDescent="0.25">
      <c r="A43" s="25" t="s">
        <v>617</v>
      </c>
      <c r="B43" s="47"/>
      <c r="C43" s="27"/>
      <c r="D43" s="27"/>
      <c r="E43" s="27"/>
      <c r="F43" s="27"/>
      <c r="G43" s="27"/>
      <c r="H43" s="27"/>
      <c r="I43" s="27"/>
      <c r="J43" s="27"/>
      <c r="K43" s="28"/>
      <c r="L43" s="29"/>
      <c r="M43" s="127"/>
    </row>
    <row r="44" spans="1:13" ht="12.75" customHeight="1" x14ac:dyDescent="0.25">
      <c r="A44" s="30" t="s">
        <v>618</v>
      </c>
      <c r="B44" s="75">
        <f>'B7-CFlow'!C17</f>
        <v>4067928.7987095937</v>
      </c>
      <c r="C44" s="75">
        <f>'B7-CFlow'!D17</f>
        <v>0</v>
      </c>
      <c r="D44" s="75">
        <f>'B7-CFlow'!E17</f>
        <v>0</v>
      </c>
      <c r="E44" s="75">
        <f>'B7-CFlow'!F17</f>
        <v>0</v>
      </c>
      <c r="F44" s="75">
        <f>'B7-CFlow'!G17</f>
        <v>0</v>
      </c>
      <c r="G44" s="75">
        <f>'B7-CFlow'!H17</f>
        <v>870000</v>
      </c>
      <c r="H44" s="75">
        <f>'B7-CFlow'!I17</f>
        <v>-4303302.845445592</v>
      </c>
      <c r="I44" s="75">
        <f>SUM(D44:H44)</f>
        <v>-3433302.845445592</v>
      </c>
      <c r="J44" s="75">
        <f>IF(C44=0,B44+I44,C44+I44)</f>
        <v>634625.95326400176</v>
      </c>
      <c r="K44" s="75">
        <f>'B7-CFlow'!L17</f>
        <v>4795713.9358718917</v>
      </c>
      <c r="L44" s="76">
        <f>'B7-CFlow'!M17</f>
        <v>7488546.2410995737</v>
      </c>
      <c r="M44" s="127"/>
    </row>
    <row r="45" spans="1:13" ht="12.75" customHeight="1" x14ac:dyDescent="0.25">
      <c r="A45" s="30" t="s">
        <v>619</v>
      </c>
      <c r="B45" s="75">
        <f>'B7-CFlow'!C27</f>
        <v>-330000</v>
      </c>
      <c r="C45" s="75">
        <f>'B7-CFlow'!D27</f>
        <v>0</v>
      </c>
      <c r="D45" s="75">
        <f>'B7-CFlow'!E27</f>
        <v>0</v>
      </c>
      <c r="E45" s="75">
        <f>'B7-CFlow'!F27</f>
        <v>0</v>
      </c>
      <c r="F45" s="75">
        <f>'B7-CFlow'!G27</f>
        <v>0</v>
      </c>
      <c r="G45" s="75">
        <f>'B7-CFlow'!H27</f>
        <v>0</v>
      </c>
      <c r="H45" s="75">
        <f>'B7-CFlow'!I27</f>
        <v>0</v>
      </c>
      <c r="I45" s="75">
        <f>SUM(D45:H45)</f>
        <v>0</v>
      </c>
      <c r="J45" s="75">
        <f>IF(C45=0,B45+I45,C45+I45)</f>
        <v>-330000</v>
      </c>
      <c r="K45" s="75">
        <f>'B7-CFlow'!L27</f>
        <v>-436860.95999999996</v>
      </c>
      <c r="L45" s="76">
        <f>'B7-CFlow'!M27</f>
        <v>-463072.61760000046</v>
      </c>
      <c r="M45" s="127"/>
    </row>
    <row r="46" spans="1:13" ht="12.75" customHeight="1" x14ac:dyDescent="0.25">
      <c r="A46" s="30" t="s">
        <v>620</v>
      </c>
      <c r="B46" s="75">
        <f>'B7-CFlow'!C36</f>
        <v>-2000</v>
      </c>
      <c r="C46" s="75">
        <f>'B7-CFlow'!D36</f>
        <v>0</v>
      </c>
      <c r="D46" s="75">
        <f>'B7-CFlow'!E36</f>
        <v>0</v>
      </c>
      <c r="E46" s="75">
        <f>'B7-CFlow'!F36</f>
        <v>0</v>
      </c>
      <c r="F46" s="75">
        <f>'B7-CFlow'!G36</f>
        <v>0</v>
      </c>
      <c r="G46" s="75">
        <f>'B7-CFlow'!H36</f>
        <v>0</v>
      </c>
      <c r="H46" s="75">
        <f>'B7-CFlow'!I36</f>
        <v>-50298</v>
      </c>
      <c r="I46" s="75">
        <f>SUM(D46:H46)</f>
        <v>-50298</v>
      </c>
      <c r="J46" s="75">
        <f>IF(C46=0,B46+I46,C46+I46)</f>
        <v>-52298</v>
      </c>
      <c r="K46" s="75">
        <f>'B7-CFlow'!L36</f>
        <v>-50298</v>
      </c>
      <c r="L46" s="76">
        <f>'B7-CFlow'!M36</f>
        <v>-2000</v>
      </c>
      <c r="M46" s="127"/>
    </row>
    <row r="47" spans="1:13" ht="12.75" customHeight="1" x14ac:dyDescent="0.25">
      <c r="A47" s="51" t="s">
        <v>621</v>
      </c>
      <c r="B47" s="140">
        <f>'B7-CFlow'!C40</f>
        <v>5492698.7787096165</v>
      </c>
      <c r="C47" s="140">
        <f>'B7-CFlow'!D40</f>
        <v>0</v>
      </c>
      <c r="D47" s="140">
        <f>'B7-CFlow'!E40</f>
        <v>0</v>
      </c>
      <c r="E47" s="140">
        <f>'B7-CFlow'!F40</f>
        <v>0</v>
      </c>
      <c r="F47" s="140">
        <f>'B7-CFlow'!G40</f>
        <v>0</v>
      </c>
      <c r="G47" s="140">
        <f>'B7-CFlow'!H40</f>
        <v>870000</v>
      </c>
      <c r="H47" s="140">
        <f>'B7-CFlow'!I40</f>
        <v>-4223334.1954456149</v>
      </c>
      <c r="I47" s="140">
        <f>SUM(D47:H47)</f>
        <v>-3353334.1954456149</v>
      </c>
      <c r="J47" s="140">
        <f>IF(C47=0,B47+I47,C47+I47)</f>
        <v>2139364.5832640016</v>
      </c>
      <c r="K47" s="140">
        <f>'B7-CFlow'!L40</f>
        <v>6447919.5591358971</v>
      </c>
      <c r="L47" s="141">
        <f>'B7-CFlow'!M40</f>
        <v>13471393.182635471</v>
      </c>
      <c r="M47" s="127"/>
    </row>
    <row r="48" spans="1:13" ht="5.0999999999999996" customHeight="1" x14ac:dyDescent="0.25">
      <c r="A48" s="42"/>
      <c r="B48" s="43"/>
      <c r="C48" s="44"/>
      <c r="D48" s="44"/>
      <c r="E48" s="44"/>
      <c r="F48" s="44"/>
      <c r="G48" s="44"/>
      <c r="H48" s="44"/>
      <c r="I48" s="44"/>
      <c r="J48" s="44"/>
      <c r="K48" s="45"/>
      <c r="L48" s="46"/>
      <c r="M48" s="127"/>
    </row>
    <row r="49" spans="1:16" ht="12.75" customHeight="1" x14ac:dyDescent="0.25">
      <c r="A49" s="52" t="s">
        <v>622</v>
      </c>
      <c r="B49" s="31"/>
      <c r="C49" s="32"/>
      <c r="D49" s="32"/>
      <c r="E49" s="32"/>
      <c r="F49" s="32"/>
      <c r="G49" s="32"/>
      <c r="H49" s="32"/>
      <c r="I49" s="32"/>
      <c r="J49" s="32"/>
      <c r="K49" s="33"/>
      <c r="L49" s="34"/>
      <c r="M49" s="127"/>
    </row>
    <row r="50" spans="1:16" ht="12.75" customHeight="1" x14ac:dyDescent="0.25">
      <c r="A50" s="30" t="s">
        <v>623</v>
      </c>
      <c r="B50" s="75">
        <f>'B8-ResRecon'!C10</f>
        <v>5492698.7787096165</v>
      </c>
      <c r="C50" s="75">
        <f>'B8-ResRecon'!D10</f>
        <v>0</v>
      </c>
      <c r="D50" s="75">
        <f>'B8-ResRecon'!E10</f>
        <v>0</v>
      </c>
      <c r="E50" s="75">
        <f>'B8-ResRecon'!F10</f>
        <v>0</v>
      </c>
      <c r="F50" s="75">
        <f>'B8-ResRecon'!G10</f>
        <v>0</v>
      </c>
      <c r="G50" s="75">
        <f>'B8-ResRecon'!H10</f>
        <v>0</v>
      </c>
      <c r="H50" s="75">
        <f>'B8-ResRecon'!I10</f>
        <v>-3353335.1391216661</v>
      </c>
      <c r="I50" s="75">
        <f>SUM(D50:H50)</f>
        <v>-3353335.1391216661</v>
      </c>
      <c r="J50" s="75">
        <f>IF(C50=0,B50+I50,C50+I50)</f>
        <v>2139363.6395879504</v>
      </c>
      <c r="K50" s="75">
        <f>'B8-ResRecon'!L10</f>
        <v>6447919.0354598463</v>
      </c>
      <c r="L50" s="76">
        <f>'B8-ResRecon'!M10</f>
        <v>13471392.658959435</v>
      </c>
      <c r="M50" s="127"/>
    </row>
    <row r="51" spans="1:16" ht="12.75" customHeight="1" x14ac:dyDescent="0.25">
      <c r="A51" s="30" t="s">
        <v>624</v>
      </c>
      <c r="B51" s="75">
        <f>'B8-ResRecon'!C20</f>
        <v>6024385.6597400252</v>
      </c>
      <c r="C51" s="75">
        <f>'B8-ResRecon'!D20</f>
        <v>0</v>
      </c>
      <c r="D51" s="75">
        <f>'B8-ResRecon'!E20</f>
        <v>0</v>
      </c>
      <c r="E51" s="75">
        <f>'B8-ResRecon'!F20</f>
        <v>0</v>
      </c>
      <c r="F51" s="75">
        <f>'B8-ResRecon'!G20</f>
        <v>0</v>
      </c>
      <c r="G51" s="75">
        <f>'B8-ResRecon'!H20</f>
        <v>0</v>
      </c>
      <c r="H51" s="75">
        <f>'B8-ResRecon'!I20</f>
        <v>-1001253.5034160651</v>
      </c>
      <c r="I51" s="75">
        <f>SUM(D51:H51)</f>
        <v>-1001253.5034160651</v>
      </c>
      <c r="J51" s="75">
        <f>IF(C51=0,B51+I51,C51+I51)</f>
        <v>5023132.1563239601</v>
      </c>
      <c r="K51" s="75">
        <f>'B8-ResRecon'!L20</f>
        <v>4612922.1680000005</v>
      </c>
      <c r="L51" s="76">
        <f>'B8-ResRecon'!M20</f>
        <v>4569743.9980800012</v>
      </c>
      <c r="M51" s="127"/>
    </row>
    <row r="52" spans="1:16" ht="12.75" customHeight="1" x14ac:dyDescent="0.25">
      <c r="A52" s="51" t="s">
        <v>625</v>
      </c>
      <c r="B52" s="140">
        <f t="shared" ref="B52:L52" si="10">B50-B51</f>
        <v>-531686.88103040867</v>
      </c>
      <c r="C52" s="140">
        <f t="shared" si="10"/>
        <v>0</v>
      </c>
      <c r="D52" s="140">
        <f t="shared" si="10"/>
        <v>0</v>
      </c>
      <c r="E52" s="140">
        <f t="shared" si="10"/>
        <v>0</v>
      </c>
      <c r="F52" s="140">
        <f t="shared" si="10"/>
        <v>0</v>
      </c>
      <c r="G52" s="140">
        <f t="shared" si="10"/>
        <v>0</v>
      </c>
      <c r="H52" s="140">
        <f t="shared" si="10"/>
        <v>-2352081.635705601</v>
      </c>
      <c r="I52" s="140">
        <f t="shared" si="10"/>
        <v>-2352081.635705601</v>
      </c>
      <c r="J52" s="140">
        <f t="shared" si="10"/>
        <v>-2883768.5167360096</v>
      </c>
      <c r="K52" s="140">
        <f t="shared" si="10"/>
        <v>1834996.8674598457</v>
      </c>
      <c r="L52" s="141">
        <f t="shared" si="10"/>
        <v>8901648.6608794332</v>
      </c>
      <c r="M52" s="127"/>
    </row>
    <row r="53" spans="1:16" ht="5.0999999999999996" customHeight="1" x14ac:dyDescent="0.25">
      <c r="A53" s="42"/>
      <c r="B53" s="43"/>
      <c r="C53" s="44"/>
      <c r="D53" s="44"/>
      <c r="E53" s="44"/>
      <c r="F53" s="44"/>
      <c r="G53" s="44"/>
      <c r="H53" s="44"/>
      <c r="I53" s="44"/>
      <c r="J53" s="44"/>
      <c r="K53" s="45"/>
      <c r="L53" s="46"/>
      <c r="M53" s="127"/>
    </row>
    <row r="54" spans="1:16" ht="12.75" customHeight="1" x14ac:dyDescent="0.25">
      <c r="A54" s="52" t="s">
        <v>626</v>
      </c>
      <c r="B54" s="31"/>
      <c r="C54" s="32"/>
      <c r="D54" s="32"/>
      <c r="E54" s="32"/>
      <c r="F54" s="32"/>
      <c r="G54" s="32"/>
      <c r="H54" s="32"/>
      <c r="I54" s="32"/>
      <c r="J54" s="27"/>
      <c r="K54" s="33"/>
      <c r="L54" s="34"/>
      <c r="M54" s="127"/>
    </row>
    <row r="55" spans="1:16" ht="12.75" customHeight="1" x14ac:dyDescent="0.25">
      <c r="A55" s="30" t="s">
        <v>627</v>
      </c>
      <c r="B55" s="75">
        <f>'B9-Asset'!C67</f>
        <v>0</v>
      </c>
      <c r="C55" s="75">
        <f>'B9-Asset'!D67</f>
        <v>0</v>
      </c>
      <c r="D55" s="75">
        <f>'B9-Asset'!E67</f>
        <v>3681020</v>
      </c>
      <c r="E55" s="75">
        <f>'B9-Asset'!F67</f>
        <v>0</v>
      </c>
      <c r="F55" s="75">
        <f>'B9-Asset'!G67</f>
        <v>0</v>
      </c>
      <c r="G55" s="75">
        <f>'B9-Asset'!H67</f>
        <v>0</v>
      </c>
      <c r="H55" s="75">
        <f>'B9-Asset'!I67</f>
        <v>413442.43999999948</v>
      </c>
      <c r="I55" s="75">
        <f>SUM(D55:H55)</f>
        <v>4094462.4399999995</v>
      </c>
      <c r="J55" s="75">
        <f>IF(C55=0,B55+I55,C55+I55)</f>
        <v>4094462.4399999995</v>
      </c>
      <c r="K55" s="75">
        <f>'B9-Asset'!L67</f>
        <v>3678650.4399999995</v>
      </c>
      <c r="L55" s="76">
        <f>'B9-Asset'!M67</f>
        <v>3240384.4399999995</v>
      </c>
      <c r="M55" s="127"/>
    </row>
    <row r="56" spans="1:16" ht="12.75" customHeight="1" x14ac:dyDescent="0.25">
      <c r="A56" s="30" t="s">
        <v>594</v>
      </c>
      <c r="B56" s="171">
        <f>'B9-Asset'!C70</f>
        <v>394509</v>
      </c>
      <c r="C56" s="75">
        <f>'B9-Asset'!D70</f>
        <v>0</v>
      </c>
      <c r="D56" s="75">
        <f>'B9-Asset'!E70</f>
        <v>0</v>
      </c>
      <c r="E56" s="75">
        <f>'B9-Asset'!F70</f>
        <v>0</v>
      </c>
      <c r="F56" s="75">
        <f>'B9-Asset'!G70</f>
        <v>0</v>
      </c>
      <c r="G56" s="75">
        <f>'B9-Asset'!H70</f>
        <v>0</v>
      </c>
      <c r="H56" s="75">
        <f>'B9-Asset'!I70</f>
        <v>-7500</v>
      </c>
      <c r="I56" s="75">
        <f>SUM(D56:H56)</f>
        <v>-7500</v>
      </c>
      <c r="J56" s="75">
        <f>IF(C56=0,B56+I56,C56+I56)</f>
        <v>387009</v>
      </c>
      <c r="K56" s="75">
        <f>'B9-Asset'!L70</f>
        <v>415812.48599999998</v>
      </c>
      <c r="L56" s="76">
        <f>'B9-Asset'!M70</f>
        <v>438266.36024399998</v>
      </c>
      <c r="M56" s="127"/>
    </row>
    <row r="57" spans="1:16" ht="12.75" customHeight="1" x14ac:dyDescent="0.25">
      <c r="A57" s="30" t="s">
        <v>628</v>
      </c>
      <c r="B57" s="75">
        <f>'B9-Asset'!C22</f>
        <v>0</v>
      </c>
      <c r="C57" s="75">
        <f>'B9-Asset'!D22</f>
        <v>0</v>
      </c>
      <c r="D57" s="75">
        <f>'B9-Asset'!E22</f>
        <v>0</v>
      </c>
      <c r="E57" s="75">
        <f>'B9-Asset'!F22</f>
        <v>0</v>
      </c>
      <c r="F57" s="75">
        <f>'B9-Asset'!G22</f>
        <v>0</v>
      </c>
      <c r="G57" s="75">
        <f>'B9-Asset'!H22</f>
        <v>0</v>
      </c>
      <c r="H57" s="75">
        <f>'B9-Asset'!I22</f>
        <v>0</v>
      </c>
      <c r="I57" s="75">
        <f>SUM(D57:H57)</f>
        <v>0</v>
      </c>
      <c r="J57" s="75">
        <f>IF(C57=0,B57+I57,C57+I57)</f>
        <v>0</v>
      </c>
      <c r="K57" s="75">
        <f>'B9-Asset'!L22</f>
        <v>0</v>
      </c>
      <c r="L57" s="76">
        <f>'B9-Asset'!M22</f>
        <v>0</v>
      </c>
      <c r="M57" s="127"/>
    </row>
    <row r="58" spans="1:16" ht="12.75" customHeight="1" x14ac:dyDescent="0.25">
      <c r="A58" s="30" t="s">
        <v>629</v>
      </c>
      <c r="B58" s="75">
        <f>'B9-Asset'!C71</f>
        <v>68500</v>
      </c>
      <c r="C58" s="75">
        <f>'B9-Asset'!D71</f>
        <v>0</v>
      </c>
      <c r="D58" s="75">
        <f>'B9-Asset'!E71</f>
        <v>0</v>
      </c>
      <c r="E58" s="75">
        <f>'B9-Asset'!F71</f>
        <v>0</v>
      </c>
      <c r="F58" s="75">
        <f>'B9-Asset'!G71</f>
        <v>0</v>
      </c>
      <c r="G58" s="75">
        <f>'B9-Asset'!H71</f>
        <v>0</v>
      </c>
      <c r="H58" s="75">
        <f>'B9-Asset'!I71</f>
        <v>-800</v>
      </c>
      <c r="I58" s="75">
        <f>SUM(D58:H58)</f>
        <v>-800</v>
      </c>
      <c r="J58" s="75">
        <f>IF(C58=0,B58+I58,C58+I58)</f>
        <v>67700</v>
      </c>
      <c r="K58" s="75">
        <f>'B9-Asset'!L71</f>
        <v>53543.199999999997</v>
      </c>
      <c r="L58" s="76">
        <f>'B9-Asset'!M71</f>
        <v>56434.532800000001</v>
      </c>
      <c r="M58" s="127"/>
    </row>
    <row r="59" spans="1:16" ht="5.0999999999999996" customHeight="1" x14ac:dyDescent="0.25">
      <c r="A59" s="42"/>
      <c r="B59" s="43"/>
      <c r="C59" s="44"/>
      <c r="D59" s="44"/>
      <c r="E59" s="44"/>
      <c r="F59" s="44"/>
      <c r="G59" s="44"/>
      <c r="H59" s="44"/>
      <c r="I59" s="44"/>
      <c r="J59" s="44"/>
      <c r="K59" s="45"/>
      <c r="L59" s="46"/>
      <c r="M59" s="127"/>
    </row>
    <row r="60" spans="1:16" ht="12.75" customHeight="1" x14ac:dyDescent="0.25">
      <c r="A60" s="52" t="s">
        <v>1161</v>
      </c>
      <c r="B60" s="35"/>
      <c r="C60" s="32"/>
      <c r="D60" s="32"/>
      <c r="E60" s="32"/>
      <c r="F60" s="32"/>
      <c r="G60" s="32"/>
      <c r="H60" s="32"/>
      <c r="I60" s="32"/>
      <c r="J60" s="32"/>
      <c r="K60" s="33"/>
      <c r="L60" s="34"/>
      <c r="M60" s="564"/>
      <c r="N60" s="53"/>
      <c r="O60" s="53"/>
      <c r="P60" s="53"/>
    </row>
    <row r="61" spans="1:16" ht="12.75" customHeight="1" x14ac:dyDescent="0.25">
      <c r="A61" s="30" t="s">
        <v>630</v>
      </c>
      <c r="B61" s="75">
        <f>'B10-SerDel'!C61</f>
        <v>0</v>
      </c>
      <c r="C61" s="75">
        <f>'B10-SerDel'!D61</f>
        <v>0</v>
      </c>
      <c r="D61" s="75">
        <f>'B10-SerDel'!E61</f>
        <v>0</v>
      </c>
      <c r="E61" s="75">
        <f>'B10-SerDel'!F61</f>
        <v>0</v>
      </c>
      <c r="F61" s="75">
        <f>'B10-SerDel'!G61</f>
        <v>0</v>
      </c>
      <c r="G61" s="75">
        <f>'B10-SerDel'!H61</f>
        <v>0</v>
      </c>
      <c r="H61" s="75">
        <f>'B10-SerDel'!I61</f>
        <v>0</v>
      </c>
      <c r="I61" s="75">
        <f>'B10-SerDel'!J61</f>
        <v>0</v>
      </c>
      <c r="J61" s="75">
        <f>'B10-SerDel'!K61</f>
        <v>0</v>
      </c>
      <c r="K61" s="75">
        <f>'B10-SerDel'!L61</f>
        <v>0</v>
      </c>
      <c r="L61" s="76">
        <f>'B10-SerDel'!M61</f>
        <v>0</v>
      </c>
      <c r="M61" s="127"/>
      <c r="N61" s="54"/>
      <c r="O61" s="54"/>
      <c r="P61" s="54"/>
    </row>
    <row r="62" spans="1:16" ht="12.75" customHeight="1" x14ac:dyDescent="0.25">
      <c r="A62" s="36" t="s">
        <v>631</v>
      </c>
      <c r="B62" s="75">
        <f>'B10-SerDel'!C80</f>
        <v>0</v>
      </c>
      <c r="C62" s="75">
        <f>'B10-SerDel'!D80</f>
        <v>0</v>
      </c>
      <c r="D62" s="75">
        <f>'B10-SerDel'!E80</f>
        <v>0</v>
      </c>
      <c r="E62" s="75">
        <f>'B10-SerDel'!F80</f>
        <v>0</v>
      </c>
      <c r="F62" s="75">
        <f>'B10-SerDel'!G80</f>
        <v>0</v>
      </c>
      <c r="G62" s="75">
        <f>'B10-SerDel'!H80</f>
        <v>0</v>
      </c>
      <c r="H62" s="75">
        <f>'B10-SerDel'!I80</f>
        <v>0</v>
      </c>
      <c r="I62" s="75">
        <f>'B10-SerDel'!J80</f>
        <v>0</v>
      </c>
      <c r="J62" s="75">
        <f>'B10-SerDel'!K80</f>
        <v>0</v>
      </c>
      <c r="K62" s="75">
        <f>'B10-SerDel'!L80</f>
        <v>0</v>
      </c>
      <c r="L62" s="76">
        <f>'B10-SerDel'!M80</f>
        <v>0</v>
      </c>
      <c r="M62" s="864"/>
      <c r="N62" s="54"/>
      <c r="O62" s="54"/>
      <c r="P62" s="54"/>
    </row>
    <row r="63" spans="1:16" ht="12.75" customHeight="1" x14ac:dyDescent="0.25">
      <c r="A63" s="859" t="s">
        <v>1160</v>
      </c>
      <c r="B63" s="35"/>
      <c r="C63" s="32"/>
      <c r="D63" s="32"/>
      <c r="E63" s="32"/>
      <c r="F63" s="32"/>
      <c r="G63" s="32"/>
      <c r="H63" s="32"/>
      <c r="I63" s="32"/>
      <c r="J63" s="32"/>
      <c r="K63" s="33"/>
      <c r="L63" s="34"/>
      <c r="M63" s="864"/>
      <c r="N63" s="54"/>
      <c r="O63" s="54"/>
      <c r="P63" s="54"/>
    </row>
    <row r="64" spans="1:16" ht="12.75" customHeight="1" x14ac:dyDescent="0.25">
      <c r="A64" s="55" t="s">
        <v>632</v>
      </c>
      <c r="B64" s="75">
        <f>'B10-SerDel'!C16</f>
        <v>0</v>
      </c>
      <c r="C64" s="75">
        <f>'B10-SerDel'!D16</f>
        <v>0</v>
      </c>
      <c r="D64" s="75">
        <f>'B10-SerDel'!E16</f>
        <v>0</v>
      </c>
      <c r="E64" s="75">
        <f>'B10-SerDel'!F16</f>
        <v>0</v>
      </c>
      <c r="F64" s="75">
        <f>'B10-SerDel'!G16</f>
        <v>0</v>
      </c>
      <c r="G64" s="75">
        <f>'B10-SerDel'!H16</f>
        <v>0</v>
      </c>
      <c r="H64" s="75">
        <f>'B10-SerDel'!I16</f>
        <v>0</v>
      </c>
      <c r="I64" s="75">
        <f>SUM(D64:H64)</f>
        <v>0</v>
      </c>
      <c r="J64" s="75">
        <f>IF(C64=0,B64+I64,C64+I64)</f>
        <v>0</v>
      </c>
      <c r="K64" s="75">
        <f>'B10-SerDel'!L16</f>
        <v>0</v>
      </c>
      <c r="L64" s="76">
        <f>'B10-SerDel'!M16</f>
        <v>0</v>
      </c>
      <c r="M64" s="54"/>
      <c r="N64" s="54"/>
      <c r="O64" s="54"/>
      <c r="P64" s="54"/>
    </row>
    <row r="65" spans="1:16" ht="12.75" customHeight="1" x14ac:dyDescent="0.25">
      <c r="A65" s="55" t="s">
        <v>633</v>
      </c>
      <c r="B65" s="75">
        <f>'B10-SerDel'!C28</f>
        <v>0</v>
      </c>
      <c r="C65" s="75">
        <f>'B10-SerDel'!D28</f>
        <v>0</v>
      </c>
      <c r="D65" s="75">
        <f>'B10-SerDel'!E28</f>
        <v>0</v>
      </c>
      <c r="E65" s="75">
        <f>'B10-SerDel'!F28</f>
        <v>0</v>
      </c>
      <c r="F65" s="75">
        <f>'B10-SerDel'!G28</f>
        <v>0</v>
      </c>
      <c r="G65" s="75">
        <f>'B10-SerDel'!H28</f>
        <v>0</v>
      </c>
      <c r="H65" s="75">
        <f>'B10-SerDel'!I28</f>
        <v>0</v>
      </c>
      <c r="I65" s="75">
        <f>SUM(D65:H65)</f>
        <v>0</v>
      </c>
      <c r="J65" s="75">
        <f>IF(C65=0,B65+I65,C65+I65)</f>
        <v>0</v>
      </c>
      <c r="K65" s="75">
        <f>'B10-SerDel'!L28</f>
        <v>0</v>
      </c>
      <c r="L65" s="76">
        <f>'B10-SerDel'!M28</f>
        <v>0</v>
      </c>
      <c r="M65" s="53"/>
      <c r="N65" s="53"/>
      <c r="O65" s="53"/>
      <c r="P65" s="53"/>
    </row>
    <row r="66" spans="1:16" ht="12.75" customHeight="1" x14ac:dyDescent="0.25">
      <c r="A66" s="55" t="s">
        <v>634</v>
      </c>
      <c r="B66" s="75">
        <f>'B10-SerDel'!C37</f>
        <v>0</v>
      </c>
      <c r="C66" s="75">
        <f>'B10-SerDel'!D37</f>
        <v>0</v>
      </c>
      <c r="D66" s="75">
        <f>'B10-SerDel'!E37</f>
        <v>0</v>
      </c>
      <c r="E66" s="75">
        <f>'B10-SerDel'!F37</f>
        <v>0</v>
      </c>
      <c r="F66" s="75">
        <f>'B10-SerDel'!G37</f>
        <v>0</v>
      </c>
      <c r="G66" s="75">
        <f>'B10-SerDel'!H37</f>
        <v>0</v>
      </c>
      <c r="H66" s="75">
        <f>'B10-SerDel'!I37</f>
        <v>0</v>
      </c>
      <c r="I66" s="75">
        <f>SUM(D66:H66)</f>
        <v>0</v>
      </c>
      <c r="J66" s="75">
        <f>IF(C66=0,B66+I66,C66+I66)</f>
        <v>0</v>
      </c>
      <c r="K66" s="75">
        <f>'B10-SerDel'!L37</f>
        <v>0</v>
      </c>
      <c r="L66" s="76">
        <f>'B10-SerDel'!M37</f>
        <v>0</v>
      </c>
      <c r="M66" s="54"/>
      <c r="N66" s="54"/>
      <c r="O66" s="54"/>
      <c r="P66" s="53"/>
    </row>
    <row r="67" spans="1:16" ht="12.75" customHeight="1" x14ac:dyDescent="0.25">
      <c r="A67" s="55" t="s">
        <v>635</v>
      </c>
      <c r="B67" s="75">
        <f>'B10-SerDel'!C47</f>
        <v>0</v>
      </c>
      <c r="C67" s="75">
        <f>'B10-SerDel'!D47</f>
        <v>0</v>
      </c>
      <c r="D67" s="75">
        <f>'B10-SerDel'!E47</f>
        <v>0</v>
      </c>
      <c r="E67" s="75">
        <f>'B10-SerDel'!F47</f>
        <v>0</v>
      </c>
      <c r="F67" s="75">
        <f>'B10-SerDel'!G47</f>
        <v>0</v>
      </c>
      <c r="G67" s="75">
        <f>'B10-SerDel'!H47</f>
        <v>0</v>
      </c>
      <c r="H67" s="75">
        <f>'B10-SerDel'!I47</f>
        <v>0</v>
      </c>
      <c r="I67" s="75">
        <f>SUM(D67:H67)</f>
        <v>0</v>
      </c>
      <c r="J67" s="75">
        <f>IF(C67=0,B67+I67,C67+I67)</f>
        <v>0</v>
      </c>
      <c r="K67" s="75">
        <f>'B10-SerDel'!L47</f>
        <v>0</v>
      </c>
      <c r="L67" s="76">
        <f>'B10-SerDel'!M47</f>
        <v>0</v>
      </c>
      <c r="M67" s="53"/>
      <c r="N67" s="53"/>
      <c r="O67" s="53"/>
      <c r="P67" s="53"/>
    </row>
    <row r="68" spans="1:16" ht="5.0999999999999996" customHeight="1" x14ac:dyDescent="0.25">
      <c r="A68" s="42"/>
      <c r="B68" s="56"/>
      <c r="C68" s="44"/>
      <c r="D68" s="44"/>
      <c r="E68" s="44"/>
      <c r="F68" s="44"/>
      <c r="G68" s="44"/>
      <c r="H68" s="44"/>
      <c r="I68" s="44"/>
      <c r="J68" s="44"/>
      <c r="K68" s="45"/>
      <c r="L68" s="46"/>
    </row>
    <row r="69" spans="1:16" ht="12.75" customHeight="1" x14ac:dyDescent="0.25">
      <c r="A69" s="657" t="s">
        <v>549</v>
      </c>
    </row>
    <row r="70" spans="1:16" x14ac:dyDescent="0.25">
      <c r="A70" s="1215" t="s">
        <v>1103</v>
      </c>
      <c r="B70" s="1215"/>
      <c r="C70" s="1215"/>
      <c r="D70" s="1215"/>
      <c r="E70" s="1215"/>
      <c r="F70" s="1215"/>
      <c r="G70" s="1215"/>
      <c r="H70" s="1215"/>
      <c r="I70" s="1215"/>
      <c r="J70" s="1215"/>
      <c r="K70" s="1215"/>
      <c r="L70" s="1215"/>
      <c r="M70" s="1215"/>
    </row>
    <row r="71" spans="1:16" x14ac:dyDescent="0.25">
      <c r="A71" s="1215" t="s">
        <v>8</v>
      </c>
      <c r="B71" s="1215"/>
      <c r="C71" s="1215"/>
      <c r="D71" s="1215"/>
      <c r="E71" s="1215"/>
      <c r="F71" s="1215"/>
      <c r="G71" s="1215"/>
      <c r="H71" s="1215"/>
      <c r="I71" s="1215"/>
      <c r="J71" s="1215"/>
      <c r="K71" s="1215"/>
      <c r="L71" s="1215"/>
      <c r="M71" s="1215"/>
    </row>
    <row r="72" spans="1:16" x14ac:dyDescent="0.25">
      <c r="A72" s="1209" t="s">
        <v>9</v>
      </c>
      <c r="B72" s="1209"/>
      <c r="C72" s="1209"/>
      <c r="D72" s="1209"/>
      <c r="E72" s="1209"/>
      <c r="F72" s="1209"/>
      <c r="G72" s="1209"/>
      <c r="H72" s="1209"/>
      <c r="I72" s="1209"/>
      <c r="J72" s="1209"/>
      <c r="K72" s="1209"/>
      <c r="L72" s="1209"/>
      <c r="M72" s="1209"/>
    </row>
    <row r="73" spans="1:16" x14ac:dyDescent="0.25">
      <c r="A73" s="1209" t="s">
        <v>10</v>
      </c>
      <c r="B73" s="1209"/>
      <c r="C73" s="1209"/>
      <c r="D73" s="1209"/>
      <c r="E73" s="1209"/>
      <c r="F73" s="1209"/>
      <c r="G73" s="1209"/>
      <c r="H73" s="1209"/>
      <c r="I73" s="1209"/>
      <c r="J73" s="1209"/>
      <c r="K73" s="1209"/>
      <c r="L73" s="1209"/>
      <c r="M73" s="1209"/>
    </row>
    <row r="74" spans="1:16" x14ac:dyDescent="0.25">
      <c r="A74" s="99" t="s">
        <v>11</v>
      </c>
      <c r="B74" s="93"/>
      <c r="C74" s="96"/>
      <c r="D74" s="96"/>
      <c r="E74" s="96"/>
      <c r="F74" s="96"/>
      <c r="G74" s="96"/>
      <c r="H74" s="96"/>
      <c r="I74" s="96"/>
      <c r="J74" s="96"/>
      <c r="K74" s="96"/>
      <c r="L74" s="96"/>
      <c r="M74" s="96"/>
    </row>
    <row r="75" spans="1:16" x14ac:dyDescent="0.25">
      <c r="A75" s="1209" t="s">
        <v>12</v>
      </c>
      <c r="B75" s="1209"/>
      <c r="C75" s="1209"/>
      <c r="D75" s="1209"/>
      <c r="E75" s="1209"/>
      <c r="F75" s="1209"/>
      <c r="G75" s="1209"/>
      <c r="H75" s="1209"/>
      <c r="I75" s="1209"/>
      <c r="J75" s="1209"/>
      <c r="K75" s="1209"/>
      <c r="L75" s="1209"/>
      <c r="M75" s="1209"/>
    </row>
    <row r="76" spans="1:16" x14ac:dyDescent="0.25">
      <c r="A76" s="99" t="s">
        <v>13</v>
      </c>
      <c r="B76" s="93"/>
      <c r="C76" s="96"/>
      <c r="D76" s="96"/>
      <c r="E76" s="96"/>
      <c r="F76" s="96"/>
      <c r="G76" s="96"/>
      <c r="H76" s="96"/>
      <c r="I76" s="96"/>
      <c r="J76" s="96"/>
      <c r="K76" s="96"/>
      <c r="L76" s="96"/>
      <c r="M76" s="96"/>
    </row>
    <row r="77" spans="1:16" x14ac:dyDescent="0.25">
      <c r="A77" s="1209" t="s">
        <v>14</v>
      </c>
      <c r="B77" s="1209"/>
      <c r="C77" s="1209"/>
      <c r="D77" s="1209"/>
      <c r="E77" s="1209"/>
      <c r="F77" s="1209"/>
      <c r="G77" s="1209"/>
      <c r="H77" s="1209"/>
      <c r="I77" s="1209"/>
      <c r="J77" s="1209"/>
      <c r="K77" s="1209"/>
      <c r="L77" s="1209"/>
      <c r="M77" s="1209"/>
    </row>
  </sheetData>
  <sheetProtection sheet="1" objects="1" scenarios="1"/>
  <mergeCells count="8">
    <mergeCell ref="A75:M75"/>
    <mergeCell ref="A77:M77"/>
    <mergeCell ref="B2:J2"/>
    <mergeCell ref="A2:A4"/>
    <mergeCell ref="A70:M70"/>
    <mergeCell ref="A71:M71"/>
    <mergeCell ref="A72:M72"/>
    <mergeCell ref="A73:M73"/>
  </mergeCells>
  <phoneticPr fontId="3" type="noConversion"/>
  <printOptions horizontalCentered="1"/>
  <pageMargins left="0.35433070866141736" right="0.15748031496062992" top="0.78740157480314965" bottom="0.59055118110236227" header="0.51181102362204722" footer="0.39370078740157483"/>
  <pageSetup paperSize="9" scale="7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3">
    <tabColor indexed="44"/>
    <pageSetUpPr fitToPage="1"/>
  </sheetPr>
  <dimension ref="A1:N101"/>
  <sheetViews>
    <sheetView showGridLines="0" workbookViewId="0">
      <pane xSplit="2" ySplit="5" topLeftCell="C48" activePane="bottomRight" state="frozen"/>
      <selection activeCell="M17" sqref="M17:M63"/>
      <selection pane="topRight" activeCell="M17" sqref="M17:M63"/>
      <selection pane="bottomLeft" activeCell="M17" sqref="M17:M63"/>
      <selection pane="bottomRight" activeCell="K51" sqref="K51"/>
    </sheetView>
  </sheetViews>
  <sheetFormatPr defaultRowHeight="12.75" x14ac:dyDescent="0.25"/>
  <cols>
    <col min="1" max="1" width="32.7109375" style="5" customWidth="1"/>
    <col min="2" max="2" width="3.28515625" style="58" customWidth="1"/>
    <col min="3" max="13" width="8.7109375" style="5" customWidth="1"/>
    <col min="14" max="15" width="9.5703125" style="5" customWidth="1"/>
    <col min="16" max="16" width="9.85546875" style="5" customWidth="1"/>
    <col min="17" max="19" width="9.5703125" style="5" customWidth="1"/>
    <col min="20" max="20" width="9.85546875" style="5" customWidth="1"/>
    <col min="21" max="23" width="9.5703125" style="5" customWidth="1"/>
    <col min="24" max="25" width="9.85546875" style="5" customWidth="1"/>
    <col min="26" max="16384" width="9.140625" style="5"/>
  </cols>
  <sheetData>
    <row r="1" spans="1:14" ht="13.5" x14ac:dyDescent="0.25">
      <c r="A1" s="57" t="str">
        <f>muni&amp;" - "&amp;_ADJ3&amp;" - "&amp;Date</f>
        <v>Choose name from list - Table B2 Adjustments Budget Financial Performance (standard classification) - 23/01/2014</v>
      </c>
      <c r="B1" s="5"/>
      <c r="C1" s="58"/>
    </row>
    <row r="2" spans="1:14" ht="38.25" x14ac:dyDescent="0.25">
      <c r="A2" s="1216" t="str">
        <f>"Standard "&amp;desc</f>
        <v>Standard Description</v>
      </c>
      <c r="B2" s="1213" t="str">
        <f>head27</f>
        <v>Ref</v>
      </c>
      <c r="C2" s="1210" t="str">
        <f>Head2</f>
        <v>Budget Year 2013/14</v>
      </c>
      <c r="D2" s="1211"/>
      <c r="E2" s="1211"/>
      <c r="F2" s="1211"/>
      <c r="G2" s="1211"/>
      <c r="H2" s="1211"/>
      <c r="I2" s="1211"/>
      <c r="J2" s="1211"/>
      <c r="K2" s="1211"/>
      <c r="L2" s="103" t="str">
        <f>Head10</f>
        <v>Budget Year +1 2014/15</v>
      </c>
      <c r="M2" s="61" t="str">
        <f>Head11</f>
        <v>Budget Year +2 2015/16</v>
      </c>
    </row>
    <row r="3" spans="1:14" ht="25.5" x14ac:dyDescent="0.25">
      <c r="A3" s="1217"/>
      <c r="B3" s="1214"/>
      <c r="C3" s="62" t="str">
        <f>Head6</f>
        <v>Original Budget</v>
      </c>
      <c r="D3" s="10" t="str">
        <f>Head54</f>
        <v>Prior Adjusted</v>
      </c>
      <c r="E3" s="10" t="str">
        <f>Head51</f>
        <v>Accum. Funds</v>
      </c>
      <c r="F3" s="10" t="str">
        <f>Head52</f>
        <v>Multi-year capital</v>
      </c>
      <c r="G3" s="10" t="str">
        <f>Head53</f>
        <v>Unfore. Unavoid.</v>
      </c>
      <c r="H3" s="10" t="str">
        <f>Head55</f>
        <v>Nat. or Prov. Govt</v>
      </c>
      <c r="I3" s="11" t="str">
        <f>Head50</f>
        <v>Other Adjusts.</v>
      </c>
      <c r="J3" s="11" t="str">
        <f>Head56</f>
        <v>Total Adjusts.</v>
      </c>
      <c r="K3" s="11" t="str">
        <f>Head7</f>
        <v>Adjusted Budget</v>
      </c>
      <c r="L3" s="11" t="str">
        <f>Head7</f>
        <v>Adjusted Budget</v>
      </c>
      <c r="M3" s="13" t="str">
        <f>Head7</f>
        <v>Adjusted Budget</v>
      </c>
    </row>
    <row r="4" spans="1:14" x14ac:dyDescent="0.25">
      <c r="A4" s="64"/>
      <c r="B4" s="8"/>
      <c r="C4" s="65"/>
      <c r="D4" s="15">
        <v>5</v>
      </c>
      <c r="E4" s="15">
        <f t="shared" ref="E4:K4" si="0">D4+1</f>
        <v>6</v>
      </c>
      <c r="F4" s="15">
        <f t="shared" si="0"/>
        <v>7</v>
      </c>
      <c r="G4" s="15">
        <f t="shared" si="0"/>
        <v>8</v>
      </c>
      <c r="H4" s="15">
        <f t="shared" si="0"/>
        <v>9</v>
      </c>
      <c r="I4" s="15">
        <f t="shared" si="0"/>
        <v>10</v>
      </c>
      <c r="J4" s="15">
        <f t="shared" si="0"/>
        <v>11</v>
      </c>
      <c r="K4" s="15">
        <f t="shared" si="0"/>
        <v>12</v>
      </c>
      <c r="L4" s="15"/>
      <c r="M4" s="17"/>
    </row>
    <row r="5" spans="1:14" x14ac:dyDescent="0.25">
      <c r="A5" s="66" t="s">
        <v>637</v>
      </c>
      <c r="B5" s="104" t="s">
        <v>646</v>
      </c>
      <c r="C5" s="67" t="s">
        <v>577</v>
      </c>
      <c r="D5" s="68" t="s">
        <v>578</v>
      </c>
      <c r="E5" s="68" t="s">
        <v>579</v>
      </c>
      <c r="F5" s="69" t="s">
        <v>580</v>
      </c>
      <c r="G5" s="69" t="s">
        <v>581</v>
      </c>
      <c r="H5" s="69" t="s">
        <v>582</v>
      </c>
      <c r="I5" s="70" t="s">
        <v>583</v>
      </c>
      <c r="J5" s="70" t="s">
        <v>584</v>
      </c>
      <c r="K5" s="70" t="s">
        <v>585</v>
      </c>
      <c r="L5" s="70"/>
      <c r="M5" s="71"/>
    </row>
    <row r="6" spans="1:14" ht="12.75" customHeight="1" x14ac:dyDescent="0.25">
      <c r="A6" s="72" t="s">
        <v>647</v>
      </c>
      <c r="B6" s="105"/>
      <c r="C6" s="106"/>
      <c r="D6" s="75"/>
      <c r="E6" s="75"/>
      <c r="F6" s="75"/>
      <c r="G6" s="75"/>
      <c r="H6" s="75"/>
      <c r="I6" s="75"/>
      <c r="J6" s="75"/>
      <c r="K6" s="75"/>
      <c r="L6" s="75"/>
      <c r="M6" s="76"/>
      <c r="N6" s="127"/>
    </row>
    <row r="7" spans="1:14" ht="12.75" customHeight="1" x14ac:dyDescent="0.25">
      <c r="A7" s="107" t="s">
        <v>648</v>
      </c>
      <c r="B7" s="73"/>
      <c r="C7" s="257">
        <f>SUM(C8:C10)</f>
        <v>20049123</v>
      </c>
      <c r="D7" s="257">
        <f t="shared" ref="D7:I7" si="1">SUM(D8:D10)</f>
        <v>0</v>
      </c>
      <c r="E7" s="257">
        <f t="shared" si="1"/>
        <v>0</v>
      </c>
      <c r="F7" s="257">
        <f t="shared" si="1"/>
        <v>0</v>
      </c>
      <c r="G7" s="257">
        <f t="shared" si="1"/>
        <v>0</v>
      </c>
      <c r="H7" s="257">
        <f t="shared" si="1"/>
        <v>0</v>
      </c>
      <c r="I7" s="257">
        <f t="shared" si="1"/>
        <v>1475428.31</v>
      </c>
      <c r="J7" s="257">
        <f>SUM(J8:J10)</f>
        <v>1475428.31</v>
      </c>
      <c r="K7" s="257">
        <f>SUM(K8:K10)</f>
        <v>21524551.309999999</v>
      </c>
      <c r="L7" s="257">
        <f>SUM(L8:L10)</f>
        <v>20230495.642000005</v>
      </c>
      <c r="M7" s="717">
        <f>SUM(M8:M10)</f>
        <v>21216734.406668</v>
      </c>
      <c r="N7" s="127"/>
    </row>
    <row r="8" spans="1:14" ht="12.75" customHeight="1" x14ac:dyDescent="0.25">
      <c r="A8" s="108" t="s">
        <v>649</v>
      </c>
      <c r="B8" s="73"/>
      <c r="C8" s="131">
        <f>B2B!C8</f>
        <v>6447606</v>
      </c>
      <c r="D8" s="131">
        <f>B2B!D8</f>
        <v>0</v>
      </c>
      <c r="E8" s="131">
        <f>B2B!E8</f>
        <v>0</v>
      </c>
      <c r="F8" s="131">
        <f>B2B!F8</f>
        <v>0</v>
      </c>
      <c r="G8" s="131">
        <f>B2B!G8</f>
        <v>0</v>
      </c>
      <c r="H8" s="131">
        <f>B2B!H8</f>
        <v>0</v>
      </c>
      <c r="I8" s="131">
        <f>B2B!I8</f>
        <v>0</v>
      </c>
      <c r="J8" s="171">
        <f>SUM(E8:I8)</f>
        <v>0</v>
      </c>
      <c r="K8" s="171">
        <f>IF(D8=0,C8+J8,D8+J8)</f>
        <v>6447606</v>
      </c>
      <c r="L8" s="131">
        <f>B2B!L8</f>
        <v>7015996.7240000013</v>
      </c>
      <c r="M8" s="132">
        <f>B2B!M8</f>
        <v>7356152.547096001</v>
      </c>
      <c r="N8" s="127"/>
    </row>
    <row r="9" spans="1:14" ht="12.75" customHeight="1" x14ac:dyDescent="0.25">
      <c r="A9" s="108" t="s">
        <v>650</v>
      </c>
      <c r="B9" s="73"/>
      <c r="C9" s="799">
        <f>B2B!C11</f>
        <v>5732648</v>
      </c>
      <c r="D9" s="799">
        <f>B2B!D11</f>
        <v>0</v>
      </c>
      <c r="E9" s="799">
        <f>B2B!E11</f>
        <v>0</v>
      </c>
      <c r="F9" s="799">
        <f>B2B!F11</f>
        <v>0</v>
      </c>
      <c r="G9" s="799">
        <f>B2B!G11</f>
        <v>0</v>
      </c>
      <c r="H9" s="799">
        <f>B2B!H11</f>
        <v>0</v>
      </c>
      <c r="I9" s="799">
        <f>B2B!I11</f>
        <v>1057695</v>
      </c>
      <c r="J9" s="171">
        <f>SUM(E9:I9)</f>
        <v>1057695</v>
      </c>
      <c r="K9" s="171">
        <f>IF(D9=0,C9+J9,D9+J9)</f>
        <v>6790343</v>
      </c>
      <c r="L9" s="799">
        <f>B2B!L11</f>
        <v>6011539.972000001</v>
      </c>
      <c r="M9" s="800">
        <f>B2B!M11</f>
        <v>6274293.710488</v>
      </c>
      <c r="N9" s="127"/>
    </row>
    <row r="10" spans="1:14" ht="12.75" customHeight="1" x14ac:dyDescent="0.25">
      <c r="A10" s="108" t="s">
        <v>651</v>
      </c>
      <c r="B10" s="73"/>
      <c r="C10" s="131">
        <f>B2B!C12</f>
        <v>7868869</v>
      </c>
      <c r="D10" s="131">
        <f>B2B!D12</f>
        <v>0</v>
      </c>
      <c r="E10" s="131">
        <f>B2B!E12</f>
        <v>0</v>
      </c>
      <c r="F10" s="131">
        <f>B2B!F12</f>
        <v>0</v>
      </c>
      <c r="G10" s="131">
        <f>B2B!G12</f>
        <v>0</v>
      </c>
      <c r="H10" s="131">
        <f>B2B!H12</f>
        <v>0</v>
      </c>
      <c r="I10" s="131">
        <f>B2B!I12</f>
        <v>417733.31</v>
      </c>
      <c r="J10" s="171">
        <f>SUM(E10:I10)</f>
        <v>417733.31</v>
      </c>
      <c r="K10" s="171">
        <f>IF(D10=0,C10+J10,D10+J10)</f>
        <v>8286602.3099999996</v>
      </c>
      <c r="L10" s="131">
        <f>B2B!L12</f>
        <v>7202958.9460000005</v>
      </c>
      <c r="M10" s="132">
        <f>B2B!M12</f>
        <v>7586288.1490839999</v>
      </c>
      <c r="N10" s="127"/>
    </row>
    <row r="11" spans="1:14" ht="12.75" customHeight="1" x14ac:dyDescent="0.25">
      <c r="A11" s="107" t="s">
        <v>652</v>
      </c>
      <c r="B11" s="73"/>
      <c r="C11" s="257">
        <f>SUM(C12:C16)</f>
        <v>3345338</v>
      </c>
      <c r="D11" s="257">
        <f t="shared" ref="D11:I11" si="2">SUM(D12:D16)</f>
        <v>0</v>
      </c>
      <c r="E11" s="257">
        <f t="shared" si="2"/>
        <v>0</v>
      </c>
      <c r="F11" s="257">
        <f t="shared" si="2"/>
        <v>0</v>
      </c>
      <c r="G11" s="257">
        <f t="shared" si="2"/>
        <v>0</v>
      </c>
      <c r="H11" s="257">
        <f t="shared" si="2"/>
        <v>0</v>
      </c>
      <c r="I11" s="257">
        <f t="shared" si="2"/>
        <v>30500</v>
      </c>
      <c r="J11" s="257">
        <f>SUM(J12:J16)</f>
        <v>30500</v>
      </c>
      <c r="K11" s="257">
        <f>SUM(K12:K16)</f>
        <v>3375838</v>
      </c>
      <c r="L11" s="257">
        <f>SUM(L12:L16)</f>
        <v>4772314.2520000003</v>
      </c>
      <c r="M11" s="717">
        <f>SUM(M12:M16)</f>
        <v>7465397.2216080017</v>
      </c>
      <c r="N11" s="127"/>
    </row>
    <row r="12" spans="1:14" ht="12.75" customHeight="1" x14ac:dyDescent="0.25">
      <c r="A12" s="108" t="s">
        <v>653</v>
      </c>
      <c r="B12" s="73"/>
      <c r="C12" s="131">
        <f>B2B!C18</f>
        <v>0</v>
      </c>
      <c r="D12" s="131">
        <f>B2B!D18</f>
        <v>0</v>
      </c>
      <c r="E12" s="131">
        <f>B2B!E18</f>
        <v>0</v>
      </c>
      <c r="F12" s="131">
        <f>B2B!F18</f>
        <v>0</v>
      </c>
      <c r="G12" s="131">
        <f>B2B!G18</f>
        <v>0</v>
      </c>
      <c r="H12" s="131">
        <f>B2B!H18</f>
        <v>0</v>
      </c>
      <c r="I12" s="131">
        <f>B2B!I18</f>
        <v>0</v>
      </c>
      <c r="J12" s="171">
        <f>SUM(E12:I12)</f>
        <v>0</v>
      </c>
      <c r="K12" s="171">
        <f>IF(D12=0,C12+J12,D12+J12)</f>
        <v>0</v>
      </c>
      <c r="L12" s="131">
        <f>B2B!L18</f>
        <v>0</v>
      </c>
      <c r="M12" s="132">
        <f>B2B!M18</f>
        <v>0</v>
      </c>
      <c r="N12" s="127"/>
    </row>
    <row r="13" spans="1:14" ht="12.75" customHeight="1" x14ac:dyDescent="0.25">
      <c r="A13" s="108" t="s">
        <v>654</v>
      </c>
      <c r="B13" s="73"/>
      <c r="C13" s="131">
        <f>B2B!C27</f>
        <v>0</v>
      </c>
      <c r="D13" s="131">
        <f>B2B!D27</f>
        <v>0</v>
      </c>
      <c r="E13" s="131">
        <f>B2B!E27</f>
        <v>0</v>
      </c>
      <c r="F13" s="131">
        <f>B2B!F27</f>
        <v>0</v>
      </c>
      <c r="G13" s="131">
        <f>B2B!G27</f>
        <v>0</v>
      </c>
      <c r="H13" s="131">
        <f>B2B!H27</f>
        <v>0</v>
      </c>
      <c r="I13" s="131">
        <f>B2B!I27</f>
        <v>0</v>
      </c>
      <c r="J13" s="171">
        <f>SUM(E13:I13)</f>
        <v>0</v>
      </c>
      <c r="K13" s="171">
        <f>IF(D13=0,C13+J13,D13+J13)</f>
        <v>0</v>
      </c>
      <c r="L13" s="131">
        <f>B2B!L27</f>
        <v>0</v>
      </c>
      <c r="M13" s="132">
        <f>B2B!M27</f>
        <v>0</v>
      </c>
      <c r="N13" s="127"/>
    </row>
    <row r="14" spans="1:14" ht="12.75" customHeight="1" x14ac:dyDescent="0.25">
      <c r="A14" s="108" t="s">
        <v>655</v>
      </c>
      <c r="B14" s="73"/>
      <c r="C14" s="131">
        <f>B2B!C28</f>
        <v>765800</v>
      </c>
      <c r="D14" s="131">
        <f>B2B!D28</f>
        <v>0</v>
      </c>
      <c r="E14" s="131">
        <f>B2B!E28</f>
        <v>0</v>
      </c>
      <c r="F14" s="131">
        <f>B2B!F28</f>
        <v>0</v>
      </c>
      <c r="G14" s="131">
        <f>B2B!G28</f>
        <v>0</v>
      </c>
      <c r="H14" s="131">
        <f>B2B!H28</f>
        <v>0</v>
      </c>
      <c r="I14" s="131">
        <f>B2B!I28</f>
        <v>0</v>
      </c>
      <c r="J14" s="171">
        <f>SUM(E14:I14)</f>
        <v>0</v>
      </c>
      <c r="K14" s="171">
        <f>IF(D14=0,C14+J14,D14+J14)</f>
        <v>765800</v>
      </c>
      <c r="L14" s="131">
        <f>B2B!L28</f>
        <v>2053481.2000000002</v>
      </c>
      <c r="M14" s="132">
        <f>B2B!M28</f>
        <v>4599747.1848000009</v>
      </c>
      <c r="N14" s="127"/>
    </row>
    <row r="15" spans="1:14" ht="12.75" customHeight="1" x14ac:dyDescent="0.25">
      <c r="A15" s="108" t="s">
        <v>656</v>
      </c>
      <c r="B15" s="73"/>
      <c r="C15" s="131">
        <f>B2B!C34</f>
        <v>0</v>
      </c>
      <c r="D15" s="131">
        <f>B2B!D34</f>
        <v>0</v>
      </c>
      <c r="E15" s="131">
        <f>B2B!E34</f>
        <v>0</v>
      </c>
      <c r="F15" s="131">
        <f>B2B!F34</f>
        <v>0</v>
      </c>
      <c r="G15" s="131">
        <f>B2B!G34</f>
        <v>0</v>
      </c>
      <c r="H15" s="131">
        <f>B2B!H34</f>
        <v>0</v>
      </c>
      <c r="I15" s="131">
        <f>B2B!I34</f>
        <v>0</v>
      </c>
      <c r="J15" s="171">
        <f>SUM(E15:I15)</f>
        <v>0</v>
      </c>
      <c r="K15" s="171">
        <f>IF(D15=0,C15+J15,D15+J15)</f>
        <v>0</v>
      </c>
      <c r="L15" s="131">
        <f>B2B!L34</f>
        <v>0</v>
      </c>
      <c r="M15" s="132">
        <f>B2B!M34</f>
        <v>0</v>
      </c>
      <c r="N15" s="127"/>
    </row>
    <row r="16" spans="1:14" ht="12.75" customHeight="1" x14ac:dyDescent="0.25">
      <c r="A16" s="108" t="s">
        <v>657</v>
      </c>
      <c r="B16" s="73"/>
      <c r="C16" s="799">
        <f>B2B!C35</f>
        <v>2579538</v>
      </c>
      <c r="D16" s="799">
        <f>B2B!D35</f>
        <v>0</v>
      </c>
      <c r="E16" s="799">
        <f>B2B!E35</f>
        <v>0</v>
      </c>
      <c r="F16" s="799">
        <f>B2B!F35</f>
        <v>0</v>
      </c>
      <c r="G16" s="799">
        <f>B2B!G35</f>
        <v>0</v>
      </c>
      <c r="H16" s="799">
        <f>B2B!H35</f>
        <v>0</v>
      </c>
      <c r="I16" s="799">
        <f>B2B!I35</f>
        <v>30500</v>
      </c>
      <c r="J16" s="171">
        <f>SUM(E16:I16)</f>
        <v>30500</v>
      </c>
      <c r="K16" s="171">
        <f>IF(D16=0,C16+J16,D16+J16)</f>
        <v>2610038</v>
      </c>
      <c r="L16" s="799">
        <f>B2B!L35</f>
        <v>2718833.0520000001</v>
      </c>
      <c r="M16" s="800">
        <f>B2B!M35</f>
        <v>2865650.0368080004</v>
      </c>
      <c r="N16" s="127"/>
    </row>
    <row r="17" spans="1:14" ht="12.75" customHeight="1" x14ac:dyDescent="0.25">
      <c r="A17" s="107" t="s">
        <v>658</v>
      </c>
      <c r="B17" s="73"/>
      <c r="C17" s="257">
        <f>SUM(C18:C20)</f>
        <v>29212033</v>
      </c>
      <c r="D17" s="257">
        <f t="shared" ref="D17:I17" si="3">SUM(D18:D20)</f>
        <v>0</v>
      </c>
      <c r="E17" s="257">
        <f t="shared" si="3"/>
        <v>0</v>
      </c>
      <c r="F17" s="257">
        <f t="shared" si="3"/>
        <v>0</v>
      </c>
      <c r="G17" s="257">
        <f t="shared" si="3"/>
        <v>0</v>
      </c>
      <c r="H17" s="257">
        <f t="shared" si="3"/>
        <v>0</v>
      </c>
      <c r="I17" s="257">
        <f t="shared" si="3"/>
        <v>3050859</v>
      </c>
      <c r="J17" s="257">
        <f>SUM(J18:J20)</f>
        <v>3050859</v>
      </c>
      <c r="K17" s="257">
        <f>SUM(K18:K20)</f>
        <v>32262892</v>
      </c>
      <c r="L17" s="257">
        <f>SUM(L18:L20)</f>
        <v>30469222.782000002</v>
      </c>
      <c r="M17" s="717">
        <f>SUM(M18:M20)</f>
        <v>32097124.812228002</v>
      </c>
      <c r="N17" s="127"/>
    </row>
    <row r="18" spans="1:14" ht="12.75" customHeight="1" x14ac:dyDescent="0.25">
      <c r="A18" s="108" t="s">
        <v>659</v>
      </c>
      <c r="B18" s="73"/>
      <c r="C18" s="131">
        <f>B2B!C40</f>
        <v>2232033</v>
      </c>
      <c r="D18" s="131">
        <f>B2B!D40</f>
        <v>0</v>
      </c>
      <c r="E18" s="131">
        <f>B2B!E40</f>
        <v>0</v>
      </c>
      <c r="F18" s="131">
        <f>B2B!F40</f>
        <v>0</v>
      </c>
      <c r="G18" s="131">
        <f>B2B!G40</f>
        <v>0</v>
      </c>
      <c r="H18" s="131">
        <f>B2B!H40</f>
        <v>0</v>
      </c>
      <c r="I18" s="131">
        <f>B2B!I40</f>
        <v>0</v>
      </c>
      <c r="J18" s="171">
        <f>SUM(E18:I18)</f>
        <v>0</v>
      </c>
      <c r="K18" s="171">
        <f>IF(D18=0,C18+J18,D18+J18)</f>
        <v>2232033</v>
      </c>
      <c r="L18" s="131">
        <f>B2B!L40</f>
        <v>2348502.7820000001</v>
      </c>
      <c r="M18" s="132">
        <f>B2B!M40</f>
        <v>2457885.9322280008</v>
      </c>
      <c r="N18" s="127"/>
    </row>
    <row r="19" spans="1:14" ht="12.75" customHeight="1" x14ac:dyDescent="0.25">
      <c r="A19" s="108" t="s">
        <v>660</v>
      </c>
      <c r="B19" s="73"/>
      <c r="C19" s="131">
        <f>B2B!C44</f>
        <v>26980000</v>
      </c>
      <c r="D19" s="131">
        <f>B2B!D44</f>
        <v>0</v>
      </c>
      <c r="E19" s="131">
        <f>B2B!E44</f>
        <v>0</v>
      </c>
      <c r="F19" s="131">
        <f>B2B!F44</f>
        <v>0</v>
      </c>
      <c r="G19" s="131">
        <f>B2B!G44</f>
        <v>0</v>
      </c>
      <c r="H19" s="131">
        <f>B2B!H44</f>
        <v>0</v>
      </c>
      <c r="I19" s="131">
        <f>B2B!I44</f>
        <v>3050859</v>
      </c>
      <c r="J19" s="171">
        <f>SUM(E19:I19)</f>
        <v>3050859</v>
      </c>
      <c r="K19" s="171">
        <f>IF(D19=0,C19+J19,D19+J19)</f>
        <v>30030859</v>
      </c>
      <c r="L19" s="131">
        <f>B2B!L44</f>
        <v>28120720</v>
      </c>
      <c r="M19" s="132">
        <f>B2B!M44</f>
        <v>29639238.879999999</v>
      </c>
      <c r="N19" s="127"/>
    </row>
    <row r="20" spans="1:14" ht="12.75" customHeight="1" x14ac:dyDescent="0.25">
      <c r="A20" s="108" t="s">
        <v>661</v>
      </c>
      <c r="B20" s="73"/>
      <c r="C20" s="131">
        <f>B2B!C50</f>
        <v>0</v>
      </c>
      <c r="D20" s="131">
        <f>B2B!D50</f>
        <v>0</v>
      </c>
      <c r="E20" s="131">
        <f>B2B!E50</f>
        <v>0</v>
      </c>
      <c r="F20" s="131">
        <f>B2B!F50</f>
        <v>0</v>
      </c>
      <c r="G20" s="131">
        <f>B2B!G50</f>
        <v>0</v>
      </c>
      <c r="H20" s="131">
        <f>B2B!H50</f>
        <v>0</v>
      </c>
      <c r="I20" s="131">
        <f>B2B!I50</f>
        <v>0</v>
      </c>
      <c r="J20" s="171">
        <f>SUM(E20:I20)</f>
        <v>0</v>
      </c>
      <c r="K20" s="171">
        <f>IF(D20=0,C20+J20,D20+J20)</f>
        <v>0</v>
      </c>
      <c r="L20" s="131">
        <f>B2B!L50</f>
        <v>0</v>
      </c>
      <c r="M20" s="132">
        <f>B2B!M50</f>
        <v>0</v>
      </c>
      <c r="N20" s="127"/>
    </row>
    <row r="21" spans="1:14" ht="12.75" customHeight="1" x14ac:dyDescent="0.25">
      <c r="A21" s="107" t="s">
        <v>662</v>
      </c>
      <c r="B21" s="73"/>
      <c r="C21" s="257">
        <f>SUM(C22:C25)</f>
        <v>0</v>
      </c>
      <c r="D21" s="257">
        <f t="shared" ref="D21:M21" si="4">SUM(D22:D25)</f>
        <v>0</v>
      </c>
      <c r="E21" s="257">
        <f t="shared" si="4"/>
        <v>0</v>
      </c>
      <c r="F21" s="257">
        <f t="shared" si="4"/>
        <v>0</v>
      </c>
      <c r="G21" s="257">
        <f t="shared" si="4"/>
        <v>0</v>
      </c>
      <c r="H21" s="257">
        <f t="shared" si="4"/>
        <v>0</v>
      </c>
      <c r="I21" s="257">
        <f t="shared" si="4"/>
        <v>0</v>
      </c>
      <c r="J21" s="257">
        <f t="shared" si="4"/>
        <v>0</v>
      </c>
      <c r="K21" s="257">
        <f t="shared" si="4"/>
        <v>0</v>
      </c>
      <c r="L21" s="257">
        <f t="shared" si="4"/>
        <v>0</v>
      </c>
      <c r="M21" s="717">
        <f t="shared" si="4"/>
        <v>0</v>
      </c>
      <c r="N21" s="127"/>
    </row>
    <row r="22" spans="1:14" ht="12.75" customHeight="1" x14ac:dyDescent="0.25">
      <c r="A22" s="108" t="s">
        <v>663</v>
      </c>
      <c r="B22" s="73"/>
      <c r="C22" s="131">
        <f>B2B!C55</f>
        <v>0</v>
      </c>
      <c r="D22" s="131">
        <f>B2B!D55</f>
        <v>0</v>
      </c>
      <c r="E22" s="131">
        <f>B2B!E55</f>
        <v>0</v>
      </c>
      <c r="F22" s="131">
        <f>B2B!F55</f>
        <v>0</v>
      </c>
      <c r="G22" s="131">
        <f>B2B!G55</f>
        <v>0</v>
      </c>
      <c r="H22" s="131">
        <f>B2B!H55</f>
        <v>0</v>
      </c>
      <c r="I22" s="131">
        <f>B2B!I55</f>
        <v>0</v>
      </c>
      <c r="J22" s="171">
        <f>SUM(E22:I22)</f>
        <v>0</v>
      </c>
      <c r="K22" s="171">
        <f>IF(D22=0,C22+J22,D22+J22)</f>
        <v>0</v>
      </c>
      <c r="L22" s="131">
        <f>B2B!L55</f>
        <v>0</v>
      </c>
      <c r="M22" s="132">
        <f>B2B!M55</f>
        <v>0</v>
      </c>
      <c r="N22" s="127"/>
    </row>
    <row r="23" spans="1:14" ht="12.75" customHeight="1" x14ac:dyDescent="0.25">
      <c r="A23" s="108" t="s">
        <v>664</v>
      </c>
      <c r="B23" s="73"/>
      <c r="C23" s="131">
        <f>B2B!C58</f>
        <v>0</v>
      </c>
      <c r="D23" s="131">
        <f>B2B!D58</f>
        <v>0</v>
      </c>
      <c r="E23" s="131">
        <f>B2B!E58</f>
        <v>0</v>
      </c>
      <c r="F23" s="131">
        <f>B2B!F58</f>
        <v>0</v>
      </c>
      <c r="G23" s="131">
        <f>B2B!G58</f>
        <v>0</v>
      </c>
      <c r="H23" s="131">
        <f>B2B!H58</f>
        <v>0</v>
      </c>
      <c r="I23" s="131">
        <f>B2B!I58</f>
        <v>0</v>
      </c>
      <c r="J23" s="171">
        <f>SUM(E23:I23)</f>
        <v>0</v>
      </c>
      <c r="K23" s="171">
        <f>IF(D23=0,C23+J23,D23+J23)</f>
        <v>0</v>
      </c>
      <c r="L23" s="131">
        <f>B2B!L58</f>
        <v>0</v>
      </c>
      <c r="M23" s="132">
        <f>B2B!M58</f>
        <v>0</v>
      </c>
      <c r="N23" s="127"/>
    </row>
    <row r="24" spans="1:14" ht="12.75" customHeight="1" x14ac:dyDescent="0.25">
      <c r="A24" s="108" t="s">
        <v>665</v>
      </c>
      <c r="B24" s="73"/>
      <c r="C24" s="799">
        <f>B2B!C61</f>
        <v>0</v>
      </c>
      <c r="D24" s="799">
        <f>B2B!D61</f>
        <v>0</v>
      </c>
      <c r="E24" s="131">
        <f>B2B!E61</f>
        <v>0</v>
      </c>
      <c r="F24" s="131">
        <f>B2B!F61</f>
        <v>0</v>
      </c>
      <c r="G24" s="131">
        <f>B2B!G61</f>
        <v>0</v>
      </c>
      <c r="H24" s="799">
        <f>B2B!H61</f>
        <v>0</v>
      </c>
      <c r="I24" s="799">
        <f>B2B!I61</f>
        <v>0</v>
      </c>
      <c r="J24" s="171">
        <f>SUM(E24:I24)</f>
        <v>0</v>
      </c>
      <c r="K24" s="171">
        <f>IF(D24=0,C24+J24,D24+J24)</f>
        <v>0</v>
      </c>
      <c r="L24" s="799">
        <f>B2B!L61</f>
        <v>0</v>
      </c>
      <c r="M24" s="800">
        <f>B2B!M61</f>
        <v>0</v>
      </c>
      <c r="N24" s="127"/>
    </row>
    <row r="25" spans="1:14" ht="12.75" customHeight="1" x14ac:dyDescent="0.25">
      <c r="A25" s="108" t="s">
        <v>666</v>
      </c>
      <c r="B25" s="73"/>
      <c r="C25" s="131">
        <f>B2B!C65</f>
        <v>0</v>
      </c>
      <c r="D25" s="131">
        <f>B2B!D65</f>
        <v>0</v>
      </c>
      <c r="E25" s="131">
        <f>B2B!E65</f>
        <v>0</v>
      </c>
      <c r="F25" s="131">
        <f>B2B!F65</f>
        <v>0</v>
      </c>
      <c r="G25" s="131">
        <f>B2B!G65</f>
        <v>0</v>
      </c>
      <c r="H25" s="131">
        <f>B2B!H65</f>
        <v>0</v>
      </c>
      <c r="I25" s="131">
        <f>B2B!I65</f>
        <v>0</v>
      </c>
      <c r="J25" s="171">
        <f>SUM(E25:I25)</f>
        <v>0</v>
      </c>
      <c r="K25" s="171">
        <f>IF(D25=0,C25+J25,D25+J25)</f>
        <v>0</v>
      </c>
      <c r="L25" s="131">
        <f>B2B!L65</f>
        <v>0</v>
      </c>
      <c r="M25" s="132">
        <f>B2B!M65</f>
        <v>0</v>
      </c>
      <c r="N25" s="127"/>
    </row>
    <row r="26" spans="1:14" ht="12.75" customHeight="1" x14ac:dyDescent="0.25">
      <c r="A26" s="107" t="s">
        <v>667</v>
      </c>
      <c r="B26" s="73"/>
      <c r="C26" s="257">
        <f>B2B!C67</f>
        <v>733194</v>
      </c>
      <c r="D26" s="257">
        <f>B2B!D67</f>
        <v>0</v>
      </c>
      <c r="E26" s="257">
        <f>B2B!E67</f>
        <v>0</v>
      </c>
      <c r="F26" s="257">
        <f>B2B!F67</f>
        <v>0</v>
      </c>
      <c r="G26" s="257">
        <f>B2B!G67</f>
        <v>0</v>
      </c>
      <c r="H26" s="257">
        <f>B2B!H67</f>
        <v>0</v>
      </c>
      <c r="I26" s="257">
        <f>B2B!I67</f>
        <v>0</v>
      </c>
      <c r="J26" s="711">
        <f>SUM(E26:I26)</f>
        <v>0</v>
      </c>
      <c r="K26" s="711">
        <f>IF(D26=0,C26+J26,D26+J26)</f>
        <v>733194</v>
      </c>
      <c r="L26" s="257">
        <f>B2B!L67</f>
        <v>589021.576</v>
      </c>
      <c r="M26" s="717">
        <f>B2B!M67</f>
        <v>620828.74110400002</v>
      </c>
      <c r="N26" s="127"/>
    </row>
    <row r="27" spans="1:14" ht="12.75" customHeight="1" x14ac:dyDescent="0.25">
      <c r="A27" s="78" t="s">
        <v>668</v>
      </c>
      <c r="B27" s="79">
        <v>2</v>
      </c>
      <c r="C27" s="695">
        <f>C7+C11+C17+C21+C26</f>
        <v>53339688</v>
      </c>
      <c r="D27" s="696">
        <f t="shared" ref="D27:M27" si="5">D7+D11+D17+D21+D26</f>
        <v>0</v>
      </c>
      <c r="E27" s="696">
        <f t="shared" si="5"/>
        <v>0</v>
      </c>
      <c r="F27" s="696">
        <f t="shared" si="5"/>
        <v>0</v>
      </c>
      <c r="G27" s="696">
        <f t="shared" si="5"/>
        <v>0</v>
      </c>
      <c r="H27" s="696">
        <f t="shared" si="5"/>
        <v>0</v>
      </c>
      <c r="I27" s="696">
        <f t="shared" si="5"/>
        <v>4556787.3100000005</v>
      </c>
      <c r="J27" s="696">
        <f t="shared" si="5"/>
        <v>4556787.3100000005</v>
      </c>
      <c r="K27" s="696">
        <f t="shared" si="5"/>
        <v>57896475.310000002</v>
      </c>
      <c r="L27" s="696">
        <f t="shared" si="5"/>
        <v>56061054.252000004</v>
      </c>
      <c r="M27" s="697">
        <f t="shared" si="5"/>
        <v>61400085.181607999</v>
      </c>
      <c r="N27" s="127"/>
    </row>
    <row r="28" spans="1:14" ht="5.0999999999999996" customHeight="1" x14ac:dyDescent="0.25">
      <c r="A28" s="83"/>
      <c r="B28" s="73"/>
      <c r="C28" s="74"/>
      <c r="D28" s="75"/>
      <c r="E28" s="75"/>
      <c r="F28" s="75"/>
      <c r="G28" s="75"/>
      <c r="H28" s="75"/>
      <c r="I28" s="75"/>
      <c r="J28" s="75"/>
      <c r="K28" s="75"/>
      <c r="L28" s="75"/>
      <c r="M28" s="76"/>
      <c r="N28" s="127"/>
    </row>
    <row r="29" spans="1:14" ht="12.75" customHeight="1" x14ac:dyDescent="0.25">
      <c r="A29" s="72" t="s">
        <v>669</v>
      </c>
      <c r="B29" s="114"/>
      <c r="C29" s="74"/>
      <c r="D29" s="75"/>
      <c r="E29" s="75"/>
      <c r="F29" s="75"/>
      <c r="G29" s="75"/>
      <c r="H29" s="75"/>
      <c r="I29" s="75"/>
      <c r="J29" s="75"/>
      <c r="K29" s="75"/>
      <c r="L29" s="75"/>
      <c r="M29" s="76"/>
      <c r="N29" s="127"/>
    </row>
    <row r="30" spans="1:14" ht="12.75" customHeight="1" x14ac:dyDescent="0.25">
      <c r="A30" s="107" t="str">
        <f t="shared" ref="A30:A49" si="6">A7</f>
        <v>Governance and administration</v>
      </c>
      <c r="B30" s="73"/>
      <c r="C30" s="257">
        <f>SUM(C31:C33)</f>
        <v>17742782</v>
      </c>
      <c r="D30" s="257">
        <f t="shared" ref="D30:I30" si="7">SUM(D31:D33)</f>
        <v>0</v>
      </c>
      <c r="E30" s="257">
        <f t="shared" si="7"/>
        <v>0</v>
      </c>
      <c r="F30" s="257">
        <f t="shared" si="7"/>
        <v>0</v>
      </c>
      <c r="G30" s="257">
        <f t="shared" si="7"/>
        <v>0</v>
      </c>
      <c r="H30" s="257">
        <f t="shared" si="7"/>
        <v>0</v>
      </c>
      <c r="I30" s="257">
        <f t="shared" si="7"/>
        <v>2968797.06</v>
      </c>
      <c r="J30" s="257">
        <f>SUM(J31:J33)</f>
        <v>2968797.06</v>
      </c>
      <c r="K30" s="257">
        <f>SUM(K31:K33)</f>
        <v>20711579.059999999</v>
      </c>
      <c r="L30" s="257">
        <f>SUM(L31:L33)</f>
        <v>17799361.200000003</v>
      </c>
      <c r="M30" s="717">
        <f>SUM(M31:M33)</f>
        <v>18855823.246896002</v>
      </c>
      <c r="N30" s="127"/>
    </row>
    <row r="31" spans="1:14" ht="12.75" customHeight="1" x14ac:dyDescent="0.25">
      <c r="A31" s="108" t="str">
        <f t="shared" si="6"/>
        <v>Executive and council</v>
      </c>
      <c r="B31" s="73"/>
      <c r="C31" s="131">
        <f>B2B!C77</f>
        <v>5759989</v>
      </c>
      <c r="D31" s="131">
        <f>B2B!D77</f>
        <v>0</v>
      </c>
      <c r="E31" s="131">
        <f>B2B!E77</f>
        <v>0</v>
      </c>
      <c r="F31" s="131">
        <f>B2B!F77</f>
        <v>0</v>
      </c>
      <c r="G31" s="131">
        <f>B2B!G77</f>
        <v>0</v>
      </c>
      <c r="H31" s="131">
        <f>B2B!H77</f>
        <v>0</v>
      </c>
      <c r="I31" s="131">
        <f>B2B!I77</f>
        <v>902385</v>
      </c>
      <c r="J31" s="171">
        <f>SUM(E31:I31)</f>
        <v>902385</v>
      </c>
      <c r="K31" s="171">
        <f>IF(D31=0,C31+J31,D31+J31)</f>
        <v>6662374</v>
      </c>
      <c r="L31" s="131">
        <f>B2B!L77</f>
        <v>6095235.2320000008</v>
      </c>
      <c r="M31" s="132">
        <f>B2B!M77</f>
        <v>6450230.8246960007</v>
      </c>
      <c r="N31" s="127"/>
    </row>
    <row r="32" spans="1:14" ht="12.75" customHeight="1" x14ac:dyDescent="0.25">
      <c r="A32" s="108" t="str">
        <f t="shared" si="6"/>
        <v>Budget and treasury office</v>
      </c>
      <c r="B32" s="73"/>
      <c r="C32" s="799">
        <f>B2B!C80</f>
        <v>4556249</v>
      </c>
      <c r="D32" s="799">
        <f>B2B!D80</f>
        <v>0</v>
      </c>
      <c r="E32" s="799">
        <f>B2B!E80</f>
        <v>0</v>
      </c>
      <c r="F32" s="799">
        <f>B2B!F80</f>
        <v>0</v>
      </c>
      <c r="G32" s="799">
        <f>B2B!G80</f>
        <v>0</v>
      </c>
      <c r="H32" s="799">
        <f>B2B!H80</f>
        <v>0</v>
      </c>
      <c r="I32" s="799">
        <f>B2B!I80</f>
        <v>2024629</v>
      </c>
      <c r="J32" s="171">
        <f>SUM(E32:I32)</f>
        <v>2024629</v>
      </c>
      <c r="K32" s="171">
        <f>IF(D32=0,C32+J32,D32+J32)</f>
        <v>6580878</v>
      </c>
      <c r="L32" s="799">
        <f>B2B!L80</f>
        <v>4811648.68</v>
      </c>
      <c r="M32" s="800">
        <f>B2B!M80</f>
        <v>5081476.574632002</v>
      </c>
      <c r="N32" s="127"/>
    </row>
    <row r="33" spans="1:14" ht="12.75" customHeight="1" x14ac:dyDescent="0.25">
      <c r="A33" s="108" t="str">
        <f t="shared" si="6"/>
        <v>Corporate services</v>
      </c>
      <c r="B33" s="73"/>
      <c r="C33" s="131">
        <f>B2B!C81</f>
        <v>7426544</v>
      </c>
      <c r="D33" s="131">
        <f>B2B!D81</f>
        <v>0</v>
      </c>
      <c r="E33" s="131">
        <f>B2B!E81</f>
        <v>0</v>
      </c>
      <c r="F33" s="131">
        <f>B2B!F81</f>
        <v>0</v>
      </c>
      <c r="G33" s="131">
        <f>B2B!G81</f>
        <v>0</v>
      </c>
      <c r="H33" s="131">
        <f>B2B!H81</f>
        <v>0</v>
      </c>
      <c r="I33" s="131">
        <f>B2B!I81</f>
        <v>41783.06</v>
      </c>
      <c r="J33" s="171">
        <f>SUM(E33:I33)</f>
        <v>41783.06</v>
      </c>
      <c r="K33" s="171">
        <f>IF(D33=0,C33+J33,D33+J33)</f>
        <v>7468327.0599999996</v>
      </c>
      <c r="L33" s="131">
        <f>B2B!L81</f>
        <v>6892477.2880000006</v>
      </c>
      <c r="M33" s="132">
        <f>B2B!M81</f>
        <v>7324115.8475680007</v>
      </c>
      <c r="N33" s="127"/>
    </row>
    <row r="34" spans="1:14" ht="12.75" customHeight="1" x14ac:dyDescent="0.25">
      <c r="A34" s="107" t="str">
        <f t="shared" si="6"/>
        <v>Community and public safety</v>
      </c>
      <c r="B34" s="73"/>
      <c r="C34" s="257">
        <f>SUM(C35:C39)</f>
        <v>3082176</v>
      </c>
      <c r="D34" s="257">
        <f t="shared" ref="D34:I34" si="8">SUM(D35:D39)</f>
        <v>0</v>
      </c>
      <c r="E34" s="257">
        <f t="shared" si="8"/>
        <v>0</v>
      </c>
      <c r="F34" s="257">
        <f t="shared" si="8"/>
        <v>0</v>
      </c>
      <c r="G34" s="257">
        <f t="shared" si="8"/>
        <v>0</v>
      </c>
      <c r="H34" s="257">
        <f t="shared" si="8"/>
        <v>0</v>
      </c>
      <c r="I34" s="257">
        <f t="shared" si="8"/>
        <v>171581</v>
      </c>
      <c r="J34" s="257">
        <f>SUM(J35:J39)</f>
        <v>171581</v>
      </c>
      <c r="K34" s="257">
        <f>SUM(K35:K39)</f>
        <v>3253757</v>
      </c>
      <c r="L34" s="257">
        <f>SUM(L35:L39)</f>
        <v>3285012.6359999999</v>
      </c>
      <c r="M34" s="717">
        <f>SUM(M35:M39)</f>
        <v>3501277.5913200025</v>
      </c>
      <c r="N34" s="127"/>
    </row>
    <row r="35" spans="1:14" ht="12.75" customHeight="1" x14ac:dyDescent="0.25">
      <c r="A35" s="108" t="str">
        <f t="shared" si="6"/>
        <v>Community and social services</v>
      </c>
      <c r="B35" s="73"/>
      <c r="C35" s="131">
        <f>B2B!C87</f>
        <v>0</v>
      </c>
      <c r="D35" s="131">
        <f>B2B!D87</f>
        <v>0</v>
      </c>
      <c r="E35" s="131">
        <f>B2B!E87</f>
        <v>0</v>
      </c>
      <c r="F35" s="131">
        <f>B2B!F87</f>
        <v>0</v>
      </c>
      <c r="G35" s="131">
        <f>B2B!G87</f>
        <v>0</v>
      </c>
      <c r="H35" s="131">
        <f>B2B!H87</f>
        <v>0</v>
      </c>
      <c r="I35" s="131">
        <f>B2B!I87</f>
        <v>0</v>
      </c>
      <c r="J35" s="171">
        <f>SUM(E35:I35)</f>
        <v>0</v>
      </c>
      <c r="K35" s="171">
        <f>IF(D35=0,C35+J35,D35+J35)</f>
        <v>0</v>
      </c>
      <c r="L35" s="131">
        <f>B2B!L87</f>
        <v>0</v>
      </c>
      <c r="M35" s="132">
        <f>B2B!M87</f>
        <v>0</v>
      </c>
      <c r="N35" s="127"/>
    </row>
    <row r="36" spans="1:14" ht="12.75" customHeight="1" x14ac:dyDescent="0.25">
      <c r="A36" s="108" t="str">
        <f t="shared" si="6"/>
        <v>Sport and recreation</v>
      </c>
      <c r="B36" s="73"/>
      <c r="C36" s="131">
        <f>B2B!C96</f>
        <v>0</v>
      </c>
      <c r="D36" s="131">
        <f>B2B!D96</f>
        <v>0</v>
      </c>
      <c r="E36" s="131">
        <f>B2B!E96</f>
        <v>0</v>
      </c>
      <c r="F36" s="131">
        <f>B2B!F96</f>
        <v>0</v>
      </c>
      <c r="G36" s="131">
        <f>B2B!G96</f>
        <v>0</v>
      </c>
      <c r="H36" s="131">
        <f>B2B!H96</f>
        <v>0</v>
      </c>
      <c r="I36" s="131">
        <f>B2B!I96</f>
        <v>0</v>
      </c>
      <c r="J36" s="171">
        <f>SUM(E36:I36)</f>
        <v>0</v>
      </c>
      <c r="K36" s="171">
        <f>IF(D36=0,C36+J36,D36+J36)</f>
        <v>0</v>
      </c>
      <c r="L36" s="131">
        <f>B2B!L96</f>
        <v>0</v>
      </c>
      <c r="M36" s="132">
        <f>B2B!M96</f>
        <v>0</v>
      </c>
      <c r="N36" s="127"/>
    </row>
    <row r="37" spans="1:14" ht="12.75" customHeight="1" x14ac:dyDescent="0.25">
      <c r="A37" s="108" t="str">
        <f t="shared" si="6"/>
        <v>Public safety</v>
      </c>
      <c r="B37" s="73"/>
      <c r="C37" s="131">
        <f>B2B!C97</f>
        <v>715800</v>
      </c>
      <c r="D37" s="131">
        <f>B2B!D97</f>
        <v>0</v>
      </c>
      <c r="E37" s="131">
        <f>B2B!E97</f>
        <v>0</v>
      </c>
      <c r="F37" s="131">
        <f>B2B!F97</f>
        <v>0</v>
      </c>
      <c r="G37" s="131">
        <f>B2B!G97</f>
        <v>0</v>
      </c>
      <c r="H37" s="131">
        <f>B2B!H97</f>
        <v>0</v>
      </c>
      <c r="I37" s="131">
        <f>B2B!I97</f>
        <v>-8000</v>
      </c>
      <c r="J37" s="171">
        <f>SUM(E37:I37)</f>
        <v>-8000</v>
      </c>
      <c r="K37" s="171">
        <f>IF(D37=0,C37+J37,D37+J37)</f>
        <v>707800</v>
      </c>
      <c r="L37" s="131">
        <f>B2B!L97</f>
        <v>761967.7</v>
      </c>
      <c r="M37" s="132">
        <f>B2B!M97</f>
        <v>811139.44179999991</v>
      </c>
      <c r="N37" s="127"/>
    </row>
    <row r="38" spans="1:14" ht="12.75" customHeight="1" x14ac:dyDescent="0.25">
      <c r="A38" s="108" t="str">
        <f t="shared" si="6"/>
        <v>Housing</v>
      </c>
      <c r="B38" s="73"/>
      <c r="C38" s="131">
        <f>B2B!C103</f>
        <v>0</v>
      </c>
      <c r="D38" s="131">
        <f>B2B!D103</f>
        <v>0</v>
      </c>
      <c r="E38" s="131">
        <f>B2B!E103</f>
        <v>0</v>
      </c>
      <c r="F38" s="131">
        <f>B2B!F103</f>
        <v>0</v>
      </c>
      <c r="G38" s="131">
        <f>B2B!G103</f>
        <v>0</v>
      </c>
      <c r="H38" s="131">
        <f>B2B!H103</f>
        <v>0</v>
      </c>
      <c r="I38" s="131">
        <f>B2B!I103</f>
        <v>0</v>
      </c>
      <c r="J38" s="171">
        <f>SUM(E38:I38)</f>
        <v>0</v>
      </c>
      <c r="K38" s="171">
        <f>IF(D38=0,C38+J38,D38+J38)</f>
        <v>0</v>
      </c>
      <c r="L38" s="131">
        <f>B2B!L103</f>
        <v>0</v>
      </c>
      <c r="M38" s="132">
        <f>B2B!M103</f>
        <v>0</v>
      </c>
      <c r="N38" s="127"/>
    </row>
    <row r="39" spans="1:14" ht="12.75" customHeight="1" x14ac:dyDescent="0.25">
      <c r="A39" s="108" t="str">
        <f t="shared" si="6"/>
        <v>Health</v>
      </c>
      <c r="B39" s="73"/>
      <c r="C39" s="799">
        <f>B2B!C104</f>
        <v>2366376</v>
      </c>
      <c r="D39" s="799">
        <f>B2B!D104</f>
        <v>0</v>
      </c>
      <c r="E39" s="799">
        <f>B2B!E104</f>
        <v>0</v>
      </c>
      <c r="F39" s="799">
        <f>B2B!F104</f>
        <v>0</v>
      </c>
      <c r="G39" s="799">
        <f>B2B!G104</f>
        <v>0</v>
      </c>
      <c r="H39" s="799">
        <f>B2B!H104</f>
        <v>0</v>
      </c>
      <c r="I39" s="799">
        <f>B2B!I104</f>
        <v>179581</v>
      </c>
      <c r="J39" s="171">
        <f>SUM(E39:I39)</f>
        <v>179581</v>
      </c>
      <c r="K39" s="171">
        <f>IF(D39=0,C39+J39,D39+J39)</f>
        <v>2545957</v>
      </c>
      <c r="L39" s="799">
        <f>B2B!L104</f>
        <v>2523044.9360000002</v>
      </c>
      <c r="M39" s="800">
        <f>B2B!M104</f>
        <v>2690138.1495200028</v>
      </c>
      <c r="N39" s="127"/>
    </row>
    <row r="40" spans="1:14" ht="12.75" customHeight="1" x14ac:dyDescent="0.25">
      <c r="A40" s="107" t="str">
        <f t="shared" si="6"/>
        <v>Economic and environmental services</v>
      </c>
      <c r="B40" s="73"/>
      <c r="C40" s="257">
        <f>SUM(C41:C43)</f>
        <v>29104399</v>
      </c>
      <c r="D40" s="257">
        <f t="shared" ref="D40:I40" si="9">SUM(D41:D43)</f>
        <v>0</v>
      </c>
      <c r="E40" s="257">
        <f t="shared" si="9"/>
        <v>0</v>
      </c>
      <c r="F40" s="257">
        <f t="shared" si="9"/>
        <v>0</v>
      </c>
      <c r="G40" s="257">
        <f t="shared" si="9"/>
        <v>0</v>
      </c>
      <c r="H40" s="257">
        <f t="shared" si="9"/>
        <v>0</v>
      </c>
      <c r="I40" s="257">
        <f t="shared" si="9"/>
        <v>3077234</v>
      </c>
      <c r="J40" s="257">
        <f>SUM(J41:J43)</f>
        <v>3077234</v>
      </c>
      <c r="K40" s="257">
        <f>SUM(K41:K43)</f>
        <v>32181633</v>
      </c>
      <c r="L40" s="257">
        <f>SUM(L41:L43)</f>
        <v>30702959.357999999</v>
      </c>
      <c r="M40" s="717">
        <f>SUM(M41:M43)</f>
        <v>32389672.726548001</v>
      </c>
      <c r="N40" s="127"/>
    </row>
    <row r="41" spans="1:14" ht="12.75" customHeight="1" x14ac:dyDescent="0.25">
      <c r="A41" s="108" t="str">
        <f t="shared" si="6"/>
        <v>Planning and development</v>
      </c>
      <c r="B41" s="73"/>
      <c r="C41" s="131">
        <f>B2B!C109</f>
        <v>2124399</v>
      </c>
      <c r="D41" s="131">
        <f>B2B!D109</f>
        <v>0</v>
      </c>
      <c r="E41" s="131">
        <f>B2B!E109</f>
        <v>0</v>
      </c>
      <c r="F41" s="131">
        <f>B2B!F109</f>
        <v>0</v>
      </c>
      <c r="G41" s="131">
        <f>B2B!G109</f>
        <v>0</v>
      </c>
      <c r="H41" s="131">
        <f>B2B!H109</f>
        <v>0</v>
      </c>
      <c r="I41" s="131">
        <f>B2B!I109</f>
        <v>26375</v>
      </c>
      <c r="J41" s="171">
        <f>SUM(E41:I41)</f>
        <v>26375</v>
      </c>
      <c r="K41" s="171">
        <f>IF(D41=0,C41+J41,D41+J41)</f>
        <v>2150774</v>
      </c>
      <c r="L41" s="131">
        <f>B2B!L109</f>
        <v>2266039.358</v>
      </c>
      <c r="M41" s="132">
        <f>B2B!M109</f>
        <v>2417159.0465480001</v>
      </c>
      <c r="N41" s="127"/>
    </row>
    <row r="42" spans="1:14" ht="12.75" customHeight="1" x14ac:dyDescent="0.25">
      <c r="A42" s="108" t="str">
        <f t="shared" si="6"/>
        <v>Road transport</v>
      </c>
      <c r="B42" s="73"/>
      <c r="C42" s="131">
        <f>B2B!C113</f>
        <v>26980000</v>
      </c>
      <c r="D42" s="131">
        <f>B2B!D113</f>
        <v>0</v>
      </c>
      <c r="E42" s="131">
        <f>B2B!E113</f>
        <v>0</v>
      </c>
      <c r="F42" s="131">
        <f>B2B!F113</f>
        <v>0</v>
      </c>
      <c r="G42" s="131">
        <f>B2B!G113</f>
        <v>0</v>
      </c>
      <c r="H42" s="131">
        <f>B2B!H113</f>
        <v>0</v>
      </c>
      <c r="I42" s="131">
        <f>B2B!I113</f>
        <v>3050859</v>
      </c>
      <c r="J42" s="171">
        <f>SUM(E42:I42)</f>
        <v>3050859</v>
      </c>
      <c r="K42" s="171">
        <f>IF(D42=0,C42+J42,D42+J42)</f>
        <v>30030859</v>
      </c>
      <c r="L42" s="131">
        <f>B2B!L113</f>
        <v>28436920</v>
      </c>
      <c r="M42" s="132">
        <f>B2B!M113</f>
        <v>29972513.68</v>
      </c>
      <c r="N42" s="127"/>
    </row>
    <row r="43" spans="1:14" ht="12.75" customHeight="1" x14ac:dyDescent="0.25">
      <c r="A43" s="108" t="str">
        <f t="shared" si="6"/>
        <v>Environmental protection</v>
      </c>
      <c r="B43" s="73"/>
      <c r="C43" s="131">
        <f>B2B!C119</f>
        <v>0</v>
      </c>
      <c r="D43" s="131">
        <f>B2B!D119</f>
        <v>0</v>
      </c>
      <c r="E43" s="131">
        <f>B2B!E119</f>
        <v>0</v>
      </c>
      <c r="F43" s="131">
        <f>B2B!F119</f>
        <v>0</v>
      </c>
      <c r="G43" s="131">
        <f>B2B!G119</f>
        <v>0</v>
      </c>
      <c r="H43" s="131">
        <f>B2B!H119</f>
        <v>0</v>
      </c>
      <c r="I43" s="131">
        <f>B2B!I119</f>
        <v>0</v>
      </c>
      <c r="J43" s="171">
        <f>SUM(E43:I43)</f>
        <v>0</v>
      </c>
      <c r="K43" s="171">
        <f>IF(D43=0,C43+J43,D43+J43)</f>
        <v>0</v>
      </c>
      <c r="L43" s="131">
        <f>B2B!L119</f>
        <v>0</v>
      </c>
      <c r="M43" s="132">
        <f>B2B!M119</f>
        <v>0</v>
      </c>
      <c r="N43" s="127"/>
    </row>
    <row r="44" spans="1:14" ht="12.75" customHeight="1" x14ac:dyDescent="0.25">
      <c r="A44" s="107" t="str">
        <f t="shared" si="6"/>
        <v>Trading services</v>
      </c>
      <c r="B44" s="73"/>
      <c r="C44" s="257">
        <f>SUM(C45:C48)</f>
        <v>0</v>
      </c>
      <c r="D44" s="257">
        <f t="shared" ref="D44:M44" si="10">SUM(D45:D48)</f>
        <v>0</v>
      </c>
      <c r="E44" s="257">
        <f t="shared" si="10"/>
        <v>0</v>
      </c>
      <c r="F44" s="257">
        <f t="shared" si="10"/>
        <v>0</v>
      </c>
      <c r="G44" s="257">
        <f t="shared" si="10"/>
        <v>0</v>
      </c>
      <c r="H44" s="257">
        <f t="shared" si="10"/>
        <v>0</v>
      </c>
      <c r="I44" s="257">
        <f t="shared" si="10"/>
        <v>0</v>
      </c>
      <c r="J44" s="257">
        <f t="shared" si="10"/>
        <v>0</v>
      </c>
      <c r="K44" s="257">
        <f t="shared" si="10"/>
        <v>0</v>
      </c>
      <c r="L44" s="257">
        <f t="shared" si="10"/>
        <v>0</v>
      </c>
      <c r="M44" s="717">
        <f t="shared" si="10"/>
        <v>0</v>
      </c>
      <c r="N44" s="127"/>
    </row>
    <row r="45" spans="1:14" ht="12.75" customHeight="1" x14ac:dyDescent="0.25">
      <c r="A45" s="108" t="str">
        <f t="shared" si="6"/>
        <v>Electricity</v>
      </c>
      <c r="B45" s="73"/>
      <c r="C45" s="131">
        <f>B2B!C124</f>
        <v>0</v>
      </c>
      <c r="D45" s="131">
        <f>B2B!D124</f>
        <v>0</v>
      </c>
      <c r="E45" s="131">
        <f>B2B!E124</f>
        <v>0</v>
      </c>
      <c r="F45" s="131">
        <f>B2B!F124</f>
        <v>0</v>
      </c>
      <c r="G45" s="131">
        <f>B2B!G124</f>
        <v>0</v>
      </c>
      <c r="H45" s="131">
        <f>B2B!H124</f>
        <v>0</v>
      </c>
      <c r="I45" s="131">
        <f>B2B!I124</f>
        <v>0</v>
      </c>
      <c r="J45" s="171">
        <f>SUM(E45:I45)</f>
        <v>0</v>
      </c>
      <c r="K45" s="171">
        <f>IF(D45=0,C45+J45,D45+J45)</f>
        <v>0</v>
      </c>
      <c r="L45" s="131">
        <f>B2B!L124</f>
        <v>0</v>
      </c>
      <c r="M45" s="132">
        <f>B2B!M124</f>
        <v>0</v>
      </c>
      <c r="N45" s="127"/>
    </row>
    <row r="46" spans="1:14" ht="12.75" customHeight="1" x14ac:dyDescent="0.25">
      <c r="A46" s="108" t="str">
        <f t="shared" si="6"/>
        <v>Water</v>
      </c>
      <c r="B46" s="73"/>
      <c r="C46" s="131">
        <f>B2B!C127</f>
        <v>0</v>
      </c>
      <c r="D46" s="131">
        <f>B2B!D127</f>
        <v>0</v>
      </c>
      <c r="E46" s="131">
        <f>B2B!E127</f>
        <v>0</v>
      </c>
      <c r="F46" s="131">
        <f>B2B!F127</f>
        <v>0</v>
      </c>
      <c r="G46" s="131">
        <f>B2B!G127</f>
        <v>0</v>
      </c>
      <c r="H46" s="131">
        <f>B2B!H127</f>
        <v>0</v>
      </c>
      <c r="I46" s="131">
        <f>B2B!I127</f>
        <v>0</v>
      </c>
      <c r="J46" s="171">
        <f>SUM(E46:I46)</f>
        <v>0</v>
      </c>
      <c r="K46" s="171">
        <f>IF(D46=0,C46+J46,D46+J46)</f>
        <v>0</v>
      </c>
      <c r="L46" s="131">
        <f>B2B!L127</f>
        <v>0</v>
      </c>
      <c r="M46" s="132">
        <f>B2B!M127</f>
        <v>0</v>
      </c>
      <c r="N46" s="127"/>
    </row>
    <row r="47" spans="1:14" ht="12.75" customHeight="1" x14ac:dyDescent="0.25">
      <c r="A47" s="108" t="str">
        <f t="shared" si="6"/>
        <v>Waste water management</v>
      </c>
      <c r="B47" s="73"/>
      <c r="C47" s="799">
        <f>B2B!C130</f>
        <v>0</v>
      </c>
      <c r="D47" s="799">
        <f>B2B!D130</f>
        <v>0</v>
      </c>
      <c r="E47" s="131">
        <f>B2B!E130</f>
        <v>0</v>
      </c>
      <c r="F47" s="131">
        <f>B2B!F130</f>
        <v>0</v>
      </c>
      <c r="G47" s="131">
        <f>B2B!G130</f>
        <v>0</v>
      </c>
      <c r="H47" s="799">
        <f>B2B!H130</f>
        <v>0</v>
      </c>
      <c r="I47" s="799">
        <f>B2B!I130</f>
        <v>0</v>
      </c>
      <c r="J47" s="171">
        <f>SUM(E47:I47)</f>
        <v>0</v>
      </c>
      <c r="K47" s="171">
        <f>IF(D47=0,C47+J47,D47+J47)</f>
        <v>0</v>
      </c>
      <c r="L47" s="799">
        <f>B2B!L130</f>
        <v>0</v>
      </c>
      <c r="M47" s="800">
        <f>B2B!M130</f>
        <v>0</v>
      </c>
      <c r="N47" s="127"/>
    </row>
    <row r="48" spans="1:14" ht="12.75" customHeight="1" x14ac:dyDescent="0.25">
      <c r="A48" s="108" t="str">
        <f t="shared" si="6"/>
        <v>Waste management</v>
      </c>
      <c r="B48" s="73"/>
      <c r="C48" s="131">
        <f>B2B!C134</f>
        <v>0</v>
      </c>
      <c r="D48" s="131">
        <f>B2B!D134</f>
        <v>0</v>
      </c>
      <c r="E48" s="131">
        <f>B2B!E134</f>
        <v>0</v>
      </c>
      <c r="F48" s="131">
        <f>B2B!F134</f>
        <v>0</v>
      </c>
      <c r="G48" s="131">
        <f>B2B!G134</f>
        <v>0</v>
      </c>
      <c r="H48" s="131">
        <f>B2B!H134</f>
        <v>0</v>
      </c>
      <c r="I48" s="131">
        <f>B2B!I134</f>
        <v>0</v>
      </c>
      <c r="J48" s="171">
        <f>SUM(E48:I48)</f>
        <v>0</v>
      </c>
      <c r="K48" s="171">
        <f>IF(D48=0,C48+J48,D48+J48)</f>
        <v>0</v>
      </c>
      <c r="L48" s="131">
        <f>B2B!L134</f>
        <v>0</v>
      </c>
      <c r="M48" s="132">
        <f>B2B!M134</f>
        <v>0</v>
      </c>
      <c r="N48" s="127"/>
    </row>
    <row r="49" spans="1:14" ht="12.75" customHeight="1" x14ac:dyDescent="0.25">
      <c r="A49" s="107" t="str">
        <f t="shared" si="6"/>
        <v>Other</v>
      </c>
      <c r="B49" s="73"/>
      <c r="C49" s="257">
        <f>B2B!C136</f>
        <v>718254</v>
      </c>
      <c r="D49" s="257">
        <f>B2B!D136</f>
        <v>0</v>
      </c>
      <c r="E49" s="257">
        <f>B2B!E136</f>
        <v>0</v>
      </c>
      <c r="F49" s="257">
        <f>B2B!F136</f>
        <v>0</v>
      </c>
      <c r="G49" s="257">
        <f>B2B!G136</f>
        <v>0</v>
      </c>
      <c r="H49" s="257">
        <f>B2B!H136</f>
        <v>0</v>
      </c>
      <c r="I49" s="257">
        <f>B2B!I136</f>
        <v>23971</v>
      </c>
      <c r="J49" s="711">
        <f>SUM(E49:I49)</f>
        <v>23971</v>
      </c>
      <c r="K49" s="711">
        <f>IF(D49=0,C49+J49,D49+J49)</f>
        <v>742225</v>
      </c>
      <c r="L49" s="257">
        <f>B2B!L136</f>
        <v>579800.62199999997</v>
      </c>
      <c r="M49" s="906">
        <f>B2B!M136</f>
        <v>618079.41639600019</v>
      </c>
      <c r="N49" s="127"/>
    </row>
    <row r="50" spans="1:14" ht="12.75" customHeight="1" x14ac:dyDescent="0.25">
      <c r="A50" s="78" t="s">
        <v>670</v>
      </c>
      <c r="B50" s="79">
        <v>3</v>
      </c>
      <c r="C50" s="698">
        <f>C30+C34+C40+C44+C49</f>
        <v>50647611</v>
      </c>
      <c r="D50" s="696">
        <f t="shared" ref="D50:M50" si="11">D30+D34+D40+D44+D49</f>
        <v>0</v>
      </c>
      <c r="E50" s="696">
        <f t="shared" si="11"/>
        <v>0</v>
      </c>
      <c r="F50" s="696">
        <f t="shared" si="11"/>
        <v>0</v>
      </c>
      <c r="G50" s="696">
        <f t="shared" si="11"/>
        <v>0</v>
      </c>
      <c r="H50" s="696">
        <f t="shared" si="11"/>
        <v>0</v>
      </c>
      <c r="I50" s="696">
        <f t="shared" si="11"/>
        <v>6241583.0600000005</v>
      </c>
      <c r="J50" s="696">
        <f t="shared" si="11"/>
        <v>6241583.0600000005</v>
      </c>
      <c r="K50" s="696">
        <f t="shared" si="11"/>
        <v>56889194.060000002</v>
      </c>
      <c r="L50" s="696">
        <f t="shared" si="11"/>
        <v>52367133.816000007</v>
      </c>
      <c r="M50" s="697">
        <f t="shared" si="11"/>
        <v>55364852.981160007</v>
      </c>
      <c r="N50" s="127"/>
    </row>
    <row r="51" spans="1:14" ht="12.75" customHeight="1" x14ac:dyDescent="0.25">
      <c r="A51" s="87" t="s">
        <v>605</v>
      </c>
      <c r="B51" s="88"/>
      <c r="C51" s="115">
        <f t="shared" ref="C51:M51" si="12">C27-C50</f>
        <v>2692077</v>
      </c>
      <c r="D51" s="116">
        <f t="shared" si="12"/>
        <v>0</v>
      </c>
      <c r="E51" s="116">
        <f t="shared" si="12"/>
        <v>0</v>
      </c>
      <c r="F51" s="116">
        <f t="shared" si="12"/>
        <v>0</v>
      </c>
      <c r="G51" s="116">
        <f t="shared" si="12"/>
        <v>0</v>
      </c>
      <c r="H51" s="116">
        <f t="shared" si="12"/>
        <v>0</v>
      </c>
      <c r="I51" s="116">
        <f t="shared" si="12"/>
        <v>-1684795.75</v>
      </c>
      <c r="J51" s="116">
        <f t="shared" si="12"/>
        <v>-1684795.75</v>
      </c>
      <c r="K51" s="116">
        <f t="shared" si="12"/>
        <v>1007281.25</v>
      </c>
      <c r="L51" s="116">
        <f t="shared" si="12"/>
        <v>3693920.435999997</v>
      </c>
      <c r="M51" s="117">
        <f t="shared" si="12"/>
        <v>6035232.2004479915</v>
      </c>
      <c r="N51" s="127"/>
    </row>
    <row r="52" spans="1:14" ht="12.75" customHeight="1" x14ac:dyDescent="0.25">
      <c r="A52" s="118" t="str">
        <f>head27a</f>
        <v>References</v>
      </c>
      <c r="B52" s="93"/>
      <c r="C52" s="96"/>
      <c r="D52" s="96"/>
      <c r="E52" s="96"/>
      <c r="F52" s="96"/>
      <c r="G52" s="96"/>
      <c r="H52" s="96"/>
      <c r="I52" s="96"/>
      <c r="J52" s="96"/>
      <c r="K52" s="96"/>
      <c r="L52" s="96"/>
      <c r="M52" s="96"/>
    </row>
    <row r="53" spans="1:14" ht="12.75" customHeight="1" x14ac:dyDescent="0.25">
      <c r="A53" s="119" t="s">
        <v>671</v>
      </c>
      <c r="B53" s="93"/>
      <c r="C53" s="96"/>
      <c r="D53" s="96"/>
      <c r="E53" s="96"/>
      <c r="F53" s="96"/>
      <c r="G53" s="96"/>
      <c r="H53" s="96"/>
      <c r="I53" s="96"/>
      <c r="J53" s="96"/>
      <c r="K53" s="96"/>
      <c r="L53" s="96"/>
      <c r="M53" s="96"/>
    </row>
    <row r="54" spans="1:14" ht="12.75" customHeight="1" x14ac:dyDescent="0.25">
      <c r="A54" s="95" t="s">
        <v>1162</v>
      </c>
      <c r="B54" s="93"/>
      <c r="C54" s="96"/>
      <c r="D54" s="96"/>
      <c r="E54" s="96"/>
      <c r="F54" s="96"/>
      <c r="G54" s="94"/>
      <c r="H54" s="96"/>
      <c r="I54" s="96"/>
      <c r="J54" s="96"/>
      <c r="K54" s="96"/>
      <c r="L54" s="96"/>
      <c r="M54" s="96"/>
    </row>
    <row r="55" spans="1:14" ht="12.75" customHeight="1" x14ac:dyDescent="0.25">
      <c r="A55" s="1218" t="s">
        <v>1163</v>
      </c>
      <c r="B55" s="1218"/>
      <c r="C55" s="1218"/>
      <c r="D55" s="1219"/>
      <c r="E55" s="1219"/>
      <c r="F55" s="1219"/>
      <c r="G55" s="1219"/>
      <c r="H55" s="1219"/>
      <c r="I55" s="1219"/>
      <c r="J55" s="1219"/>
      <c r="K55" s="1219"/>
      <c r="L55" s="1219"/>
      <c r="M55" s="1219"/>
    </row>
    <row r="56" spans="1:14" ht="24" customHeight="1" x14ac:dyDescent="0.25">
      <c r="A56" s="1220" t="s">
        <v>1164</v>
      </c>
      <c r="B56" s="1220"/>
      <c r="C56" s="1220"/>
      <c r="D56" s="1221"/>
      <c r="E56" s="1221"/>
      <c r="F56" s="1221"/>
      <c r="G56" s="1221"/>
      <c r="H56" s="1221"/>
      <c r="I56" s="1221"/>
      <c r="J56" s="1221"/>
      <c r="K56" s="1221"/>
      <c r="L56" s="699"/>
      <c r="M56" s="699"/>
    </row>
    <row r="57" spans="1:14" ht="12.75" customHeight="1" x14ac:dyDescent="0.25">
      <c r="A57" s="1215" t="s">
        <v>1102</v>
      </c>
      <c r="B57" s="1215"/>
      <c r="C57" s="1215"/>
      <c r="D57" s="1215"/>
      <c r="E57" s="1215"/>
      <c r="F57" s="1215"/>
      <c r="G57" s="1215"/>
      <c r="H57" s="1215"/>
      <c r="I57" s="1215"/>
      <c r="J57" s="1215"/>
      <c r="K57" s="1215"/>
      <c r="L57" s="1215"/>
      <c r="M57" s="1215"/>
    </row>
    <row r="58" spans="1:14" ht="26.25" customHeight="1" x14ac:dyDescent="0.25">
      <c r="A58" s="1215" t="s">
        <v>1167</v>
      </c>
      <c r="B58" s="1215"/>
      <c r="C58" s="1215"/>
      <c r="D58" s="1215"/>
      <c r="E58" s="1215"/>
      <c r="F58" s="1215"/>
      <c r="G58" s="1215"/>
      <c r="H58" s="1215"/>
      <c r="I58" s="1215"/>
      <c r="J58" s="1215"/>
      <c r="K58" s="1215"/>
      <c r="L58" s="1215"/>
      <c r="M58" s="1215"/>
    </row>
    <row r="59" spans="1:14" ht="12.75" customHeight="1" x14ac:dyDescent="0.25">
      <c r="A59" s="1209" t="s">
        <v>1168</v>
      </c>
      <c r="B59" s="1209"/>
      <c r="C59" s="1209"/>
      <c r="D59" s="1209"/>
      <c r="E59" s="1209"/>
      <c r="F59" s="1209"/>
      <c r="G59" s="1209"/>
      <c r="H59" s="1209"/>
      <c r="I59" s="1209"/>
      <c r="J59" s="1209"/>
      <c r="K59" s="1209"/>
      <c r="L59" s="1209"/>
      <c r="M59" s="1209"/>
    </row>
    <row r="60" spans="1:14" ht="12.75" customHeight="1" x14ac:dyDescent="0.25">
      <c r="A60" s="1209" t="s">
        <v>1169</v>
      </c>
      <c r="B60" s="1209"/>
      <c r="C60" s="1209"/>
      <c r="D60" s="1209"/>
      <c r="E60" s="1209"/>
      <c r="F60" s="1209"/>
      <c r="G60" s="1209"/>
      <c r="H60" s="1209"/>
      <c r="I60" s="1209"/>
      <c r="J60" s="1209"/>
      <c r="K60" s="1209"/>
      <c r="L60" s="1209"/>
      <c r="M60" s="1209"/>
    </row>
    <row r="61" spans="1:14" ht="12.75" customHeight="1" x14ac:dyDescent="0.25">
      <c r="A61" s="99" t="s">
        <v>1165</v>
      </c>
      <c r="B61" s="93"/>
      <c r="C61" s="96"/>
      <c r="D61" s="96"/>
      <c r="E61" s="96"/>
      <c r="F61" s="96"/>
      <c r="G61" s="96"/>
      <c r="H61" s="96"/>
      <c r="I61" s="96"/>
      <c r="J61" s="96"/>
      <c r="K61" s="96"/>
      <c r="L61" s="96"/>
      <c r="M61" s="96"/>
    </row>
    <row r="62" spans="1:14" ht="25.5" customHeight="1" x14ac:dyDescent="0.25">
      <c r="A62" s="1209" t="s">
        <v>1166</v>
      </c>
      <c r="B62" s="1209"/>
      <c r="C62" s="1209"/>
      <c r="D62" s="1209"/>
      <c r="E62" s="1209"/>
      <c r="F62" s="1209"/>
      <c r="G62" s="1209"/>
      <c r="H62" s="1209"/>
      <c r="I62" s="1209"/>
      <c r="J62" s="1209"/>
      <c r="K62" s="1209"/>
      <c r="L62" s="1209"/>
      <c r="M62" s="1209"/>
    </row>
    <row r="63" spans="1:14" ht="12.75" customHeight="1" x14ac:dyDescent="0.25">
      <c r="A63" s="99" t="s">
        <v>676</v>
      </c>
      <c r="B63" s="93"/>
      <c r="C63" s="96"/>
      <c r="D63" s="96"/>
      <c r="E63" s="96"/>
      <c r="F63" s="96"/>
      <c r="G63" s="96"/>
      <c r="H63" s="96"/>
      <c r="I63" s="96"/>
      <c r="J63" s="96"/>
      <c r="K63" s="96"/>
      <c r="L63" s="96"/>
      <c r="M63" s="96"/>
    </row>
    <row r="64" spans="1:14" ht="12.75" customHeight="1" x14ac:dyDescent="0.25">
      <c r="A64" s="1209" t="s">
        <v>677</v>
      </c>
      <c r="B64" s="1209"/>
      <c r="C64" s="1209"/>
      <c r="D64" s="1209"/>
      <c r="E64" s="1209"/>
      <c r="F64" s="1209"/>
      <c r="G64" s="1209"/>
      <c r="H64" s="1209"/>
      <c r="I64" s="1209"/>
      <c r="J64" s="1209"/>
      <c r="K64" s="1209"/>
      <c r="L64" s="1209"/>
      <c r="M64" s="1209"/>
    </row>
    <row r="65" spans="1:13" ht="12.75" customHeight="1" x14ac:dyDescent="0.25">
      <c r="A65" s="48"/>
      <c r="B65" s="120"/>
      <c r="C65" s="53"/>
      <c r="D65" s="53"/>
      <c r="E65" s="53"/>
      <c r="F65" s="53"/>
      <c r="G65" s="53"/>
      <c r="H65" s="53"/>
      <c r="I65" s="53"/>
      <c r="J65" s="53"/>
      <c r="K65" s="53"/>
      <c r="L65" s="53"/>
      <c r="M65" s="53"/>
    </row>
    <row r="66" spans="1:13" ht="12.75" customHeight="1" x14ac:dyDescent="0.25">
      <c r="A66" s="121"/>
      <c r="B66" s="93"/>
      <c r="C66" s="122"/>
      <c r="D66" s="122"/>
      <c r="E66" s="122"/>
      <c r="F66" s="122"/>
      <c r="G66" s="122"/>
      <c r="H66" s="122"/>
      <c r="I66" s="122"/>
      <c r="J66" s="122"/>
      <c r="K66" s="122"/>
      <c r="L66" s="122"/>
      <c r="M66" s="122"/>
    </row>
    <row r="67" spans="1:13" ht="12.75" customHeight="1" x14ac:dyDescent="0.25">
      <c r="A67" s="121"/>
      <c r="B67" s="93"/>
      <c r="C67" s="122"/>
      <c r="D67" s="122"/>
      <c r="E67" s="122"/>
      <c r="F67" s="122"/>
      <c r="G67" s="122"/>
      <c r="H67" s="122"/>
      <c r="I67" s="122"/>
      <c r="J67" s="122"/>
      <c r="K67" s="122"/>
      <c r="L67" s="122"/>
      <c r="M67" s="122"/>
    </row>
    <row r="68" spans="1:13" ht="11.25" customHeight="1" x14ac:dyDescent="0.25"/>
    <row r="69" spans="1:13" ht="11.25" customHeight="1" x14ac:dyDescent="0.25"/>
    <row r="70" spans="1:13" ht="11.25" customHeight="1" x14ac:dyDescent="0.25"/>
    <row r="71" spans="1:13" ht="11.25" customHeight="1" x14ac:dyDescent="0.25"/>
    <row r="72" spans="1:13" ht="11.25" customHeight="1" x14ac:dyDescent="0.25"/>
    <row r="73" spans="1:13" ht="11.25" customHeight="1" x14ac:dyDescent="0.25"/>
    <row r="74" spans="1:13" ht="11.25" customHeight="1" x14ac:dyDescent="0.25"/>
    <row r="75" spans="1:13" ht="11.25" customHeight="1" x14ac:dyDescent="0.25"/>
    <row r="76" spans="1:13" ht="11.25" customHeight="1" x14ac:dyDescent="0.25"/>
    <row r="77" spans="1:13" ht="11.25" customHeight="1" x14ac:dyDescent="0.25"/>
    <row r="78" spans="1:13" ht="11.25" customHeight="1" x14ac:dyDescent="0.25"/>
    <row r="79" spans="1:13" ht="11.25" customHeight="1" x14ac:dyDescent="0.25"/>
    <row r="80" spans="1:13" ht="11.25" customHeight="1" x14ac:dyDescent="0.25"/>
    <row r="81" ht="11.25" customHeight="1" x14ac:dyDescent="0.25"/>
    <row r="82" ht="11.25" customHeight="1" x14ac:dyDescent="0.25"/>
    <row r="83" ht="11.25" customHeight="1" x14ac:dyDescent="0.25"/>
    <row r="84" ht="11.25" customHeight="1" x14ac:dyDescent="0.25"/>
    <row r="85" ht="11.25" customHeight="1" x14ac:dyDescent="0.25"/>
    <row r="86" ht="11.25" customHeight="1" x14ac:dyDescent="0.25"/>
    <row r="87" ht="11.25" customHeight="1" x14ac:dyDescent="0.25"/>
    <row r="88" ht="11.25" customHeight="1" x14ac:dyDescent="0.25"/>
    <row r="89" ht="11.25" customHeight="1" x14ac:dyDescent="0.25"/>
    <row r="90" ht="11.25" customHeight="1" x14ac:dyDescent="0.25"/>
    <row r="91" ht="11.25" customHeight="1" x14ac:dyDescent="0.25"/>
    <row r="92" ht="11.25" customHeight="1" x14ac:dyDescent="0.25"/>
    <row r="93" ht="11.25" customHeight="1" x14ac:dyDescent="0.25"/>
    <row r="94" ht="11.25" customHeight="1" x14ac:dyDescent="0.25"/>
    <row r="95" ht="11.25" customHeight="1" x14ac:dyDescent="0.25"/>
    <row r="96" ht="11.25" customHeight="1" x14ac:dyDescent="0.25"/>
    <row r="97" ht="11.25" customHeight="1" x14ac:dyDescent="0.25"/>
    <row r="98" ht="11.25" customHeight="1" x14ac:dyDescent="0.25"/>
    <row r="99" ht="11.25" customHeight="1" x14ac:dyDescent="0.25"/>
    <row r="100" ht="11.25" customHeight="1" x14ac:dyDescent="0.25"/>
    <row r="101" ht="11.25" customHeight="1" x14ac:dyDescent="0.25"/>
  </sheetData>
  <sheetProtection sheet="1" objects="1" scenarios="1"/>
  <mergeCells count="11">
    <mergeCell ref="A64:M64"/>
    <mergeCell ref="A59:M59"/>
    <mergeCell ref="A60:M60"/>
    <mergeCell ref="A62:M62"/>
    <mergeCell ref="A2:A3"/>
    <mergeCell ref="B2:B3"/>
    <mergeCell ref="A57:M57"/>
    <mergeCell ref="A58:M58"/>
    <mergeCell ref="A55:M55"/>
    <mergeCell ref="C2:K2"/>
    <mergeCell ref="A56:K56"/>
  </mergeCells>
  <phoneticPr fontId="3" type="noConversion"/>
  <printOptions horizontalCentered="1"/>
  <pageMargins left="0.4" right="0.16" top="0.75" bottom="0.77" header="0.51181102362204722" footer="0.51181102362204722"/>
  <pageSetup paperSize="9" scale="75" orientation="portrait" r:id="rId1"/>
  <headerFooter alignWithMargins="0"/>
  <ignoredErrors>
    <ignoredError sqref="J34 J35:J43 J28:J33 J11:J20 K11:K20 K22:K26 J22:J26 K28:K4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7E4401F70939B408F4A9CF3E0982304" ma:contentTypeVersion="1" ma:contentTypeDescription="Create a new document." ma:contentTypeScope="" ma:versionID="1eaa06724ccfff4d26122b6c37af6476">
  <xsd:schema xmlns:xsd="http://www.w3.org/2001/XMLSchema" xmlns:p="http://schemas.microsoft.com/office/2006/metadata/properties" xmlns:ns1="http://schemas.microsoft.com/sharepoint/v3" targetNamespace="http://schemas.microsoft.com/office/2006/metadata/properties" ma:root="true" ma:fieldsID="ddb0c952b897a810c8a4e377cff6bff8"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dms="http://schemas.microsoft.com/office/2006/documentManagement/types" targetNamespace="http://schemas.microsoft.com/sharepoint/v3" elementFormDefault="qualified">
    <xsd:import namespace="http://schemas.microsoft.com/office/2006/documentManagement/type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0472A1BA-82FB-4F57-975A-70E48E238D8F}">
  <ds:schemaRefs>
    <ds:schemaRef ds:uri="http://schemas.microsoft.com/sharepoint/v3/contenttype/forms"/>
  </ds:schemaRefs>
</ds:datastoreItem>
</file>

<file path=customXml/itemProps2.xml><?xml version="1.0" encoding="utf-8"?>
<ds:datastoreItem xmlns:ds="http://schemas.openxmlformats.org/officeDocument/2006/customXml" ds:itemID="{A677C2E8-1E69-4930-95D3-3A0D0546AA4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FD893B95-59AB-43FF-940D-1D81898DA8B5}">
  <ds:schemaRefs>
    <ds:schemaRef ds:uri="http://purl.org/dc/terms/"/>
    <ds:schemaRef ds:uri="http://schemas.microsoft.com/office/2006/metadata/properties"/>
    <ds:schemaRef ds:uri="http://schemas.microsoft.com/sharepoint/v3"/>
    <ds:schemaRef ds:uri="http://purl.org/dc/elements/1.1/"/>
    <ds:schemaRef ds:uri="http://purl.org/dc/dcmitype/"/>
    <ds:schemaRef ds:uri="http://schemas.microsoft.com/office/2006/documentManagement/typ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164</vt:i4>
      </vt:variant>
    </vt:vector>
  </HeadingPairs>
  <TitlesOfParts>
    <vt:vector size="205" baseType="lpstr">
      <vt:lpstr>C SKEDULE</vt:lpstr>
      <vt:lpstr>START</vt:lpstr>
      <vt:lpstr>Instructions</vt:lpstr>
      <vt:lpstr>Org structure</vt:lpstr>
      <vt:lpstr>Contacts</vt:lpstr>
      <vt:lpstr>B1-Sum</vt:lpstr>
      <vt:lpstr>B2-FinPerf SC</vt:lpstr>
      <vt:lpstr>B2B</vt:lpstr>
      <vt:lpstr>B3-FinPerf V</vt:lpstr>
      <vt:lpstr>B3B</vt:lpstr>
      <vt:lpstr>B4-FinPerf RE</vt:lpstr>
      <vt:lpstr>B5-Capex</vt:lpstr>
      <vt:lpstr>B5B</vt:lpstr>
      <vt:lpstr>B6-FinPos</vt:lpstr>
      <vt:lpstr>B7-CFlow</vt:lpstr>
      <vt:lpstr>B8-ResRecon</vt:lpstr>
      <vt:lpstr>B9-Asset</vt:lpstr>
      <vt:lpstr>B10-SerDel</vt:lpstr>
      <vt:lpstr>SB1</vt:lpstr>
      <vt:lpstr>SB2</vt:lpstr>
      <vt:lpstr>SB3</vt:lpstr>
      <vt:lpstr>SB4</vt:lpstr>
      <vt:lpstr>SB5</vt:lpstr>
      <vt:lpstr>SB6</vt:lpstr>
      <vt:lpstr>SB7</vt:lpstr>
      <vt:lpstr>SB8</vt:lpstr>
      <vt:lpstr>SB9</vt:lpstr>
      <vt:lpstr>SB10</vt:lpstr>
      <vt:lpstr>SB11</vt:lpstr>
      <vt:lpstr>SB12</vt:lpstr>
      <vt:lpstr>SB13</vt:lpstr>
      <vt:lpstr>SB14</vt:lpstr>
      <vt:lpstr>SB15</vt:lpstr>
      <vt:lpstr>SB16</vt:lpstr>
      <vt:lpstr>SB17</vt:lpstr>
      <vt:lpstr>SB18a</vt:lpstr>
      <vt:lpstr>SB18b</vt:lpstr>
      <vt:lpstr>SB18c</vt:lpstr>
      <vt:lpstr>SB18d</vt:lpstr>
      <vt:lpstr>SB19</vt:lpstr>
      <vt:lpstr>SB20</vt:lpstr>
      <vt:lpstr>_ADJ10</vt:lpstr>
      <vt:lpstr>_ADJ2</vt:lpstr>
      <vt:lpstr>_ADJ3</vt:lpstr>
      <vt:lpstr>_ADJ4</vt:lpstr>
      <vt:lpstr>_ADJ5</vt:lpstr>
      <vt:lpstr>_ADJ6</vt:lpstr>
      <vt:lpstr>_ADJ7</vt:lpstr>
      <vt:lpstr>_ADJ8</vt:lpstr>
      <vt:lpstr>_ADJ9</vt:lpstr>
      <vt:lpstr>ADJB1</vt:lpstr>
      <vt:lpstr>ADJB10</vt:lpstr>
      <vt:lpstr>ADJB11</vt:lpstr>
      <vt:lpstr>ADJB12</vt:lpstr>
      <vt:lpstr>ADJB13</vt:lpstr>
      <vt:lpstr>ADJB14</vt:lpstr>
      <vt:lpstr>ADJB15</vt:lpstr>
      <vt:lpstr>ADJB16</vt:lpstr>
      <vt:lpstr>ADJB17</vt:lpstr>
      <vt:lpstr>ADJB18a</vt:lpstr>
      <vt:lpstr>ADJB18b</vt:lpstr>
      <vt:lpstr>ADJB18c</vt:lpstr>
      <vt:lpstr>ADJB18d</vt:lpstr>
      <vt:lpstr>ADJB19</vt:lpstr>
      <vt:lpstr>ADJB2</vt:lpstr>
      <vt:lpstr>ADJB20</vt:lpstr>
      <vt:lpstr>ADJB3</vt:lpstr>
      <vt:lpstr>ADJB4</vt:lpstr>
      <vt:lpstr>ADJB5</vt:lpstr>
      <vt:lpstr>ADJB6</vt:lpstr>
      <vt:lpstr>ADJB7</vt:lpstr>
      <vt:lpstr>ADJB8</vt:lpstr>
      <vt:lpstr>ADJB9</vt:lpstr>
      <vt:lpstr>adjsum</vt:lpstr>
      <vt:lpstr>Asset_Class</vt:lpstr>
      <vt:lpstr>Asset_sub_class</vt:lpstr>
      <vt:lpstr>basedesc</vt:lpstr>
      <vt:lpstr>Cash1</vt:lpstr>
      <vt:lpstr>Cash2</vt:lpstr>
      <vt:lpstr>Consolques</vt:lpstr>
      <vt:lpstr>Instructions!Date</vt:lpstr>
      <vt:lpstr>Date</vt:lpstr>
      <vt:lpstr>desc</vt:lpstr>
      <vt:lpstr>Instructions!FinYear</vt:lpstr>
      <vt:lpstr>Head1</vt:lpstr>
      <vt:lpstr>Head10</vt:lpstr>
      <vt:lpstr>Head11</vt:lpstr>
      <vt:lpstr>Head1A</vt:lpstr>
      <vt:lpstr>Head1B</vt:lpstr>
      <vt:lpstr>Head2</vt:lpstr>
      <vt:lpstr>Head24</vt:lpstr>
      <vt:lpstr>head27</vt:lpstr>
      <vt:lpstr>head27a</vt:lpstr>
      <vt:lpstr>Head29</vt:lpstr>
      <vt:lpstr>Head2A</vt:lpstr>
      <vt:lpstr>Head3</vt:lpstr>
      <vt:lpstr>Head30</vt:lpstr>
      <vt:lpstr>Head31</vt:lpstr>
      <vt:lpstr>Head32</vt:lpstr>
      <vt:lpstr>Head33</vt:lpstr>
      <vt:lpstr>Head34</vt:lpstr>
      <vt:lpstr>Head35</vt:lpstr>
      <vt:lpstr>Head36</vt:lpstr>
      <vt:lpstr>Head37</vt:lpstr>
      <vt:lpstr>Head38</vt:lpstr>
      <vt:lpstr>Head39</vt:lpstr>
      <vt:lpstr>Head3a</vt:lpstr>
      <vt:lpstr>Head4</vt:lpstr>
      <vt:lpstr>Head40</vt:lpstr>
      <vt:lpstr>Head41</vt:lpstr>
      <vt:lpstr>Head42</vt:lpstr>
      <vt:lpstr>Head43</vt:lpstr>
      <vt:lpstr>Head44</vt:lpstr>
      <vt:lpstr>Head45</vt:lpstr>
      <vt:lpstr>head46</vt:lpstr>
      <vt:lpstr>Head47</vt:lpstr>
      <vt:lpstr>Head48</vt:lpstr>
      <vt:lpstr>Head49</vt:lpstr>
      <vt:lpstr>Head5</vt:lpstr>
      <vt:lpstr>Head50</vt:lpstr>
      <vt:lpstr>Head51</vt:lpstr>
      <vt:lpstr>Head52</vt:lpstr>
      <vt:lpstr>Head53</vt:lpstr>
      <vt:lpstr>Head54</vt:lpstr>
      <vt:lpstr>Head55</vt:lpstr>
      <vt:lpstr>Head56</vt:lpstr>
      <vt:lpstr>Head57</vt:lpstr>
      <vt:lpstr>Head58</vt:lpstr>
      <vt:lpstr>Head59</vt:lpstr>
      <vt:lpstr>Head5A</vt:lpstr>
      <vt:lpstr>Head5b</vt:lpstr>
      <vt:lpstr>Head6</vt:lpstr>
      <vt:lpstr>Head7</vt:lpstr>
      <vt:lpstr>Head8</vt:lpstr>
      <vt:lpstr>Head9</vt:lpstr>
      <vt:lpstr>Headings</vt:lpstr>
      <vt:lpstr>Instructions!MTREF</vt:lpstr>
      <vt:lpstr>MTREF</vt:lpstr>
      <vt:lpstr>muni</vt:lpstr>
      <vt:lpstr>MuniEntities</vt:lpstr>
      <vt:lpstr>MuniType</vt:lpstr>
      <vt:lpstr>'Lookup and lists'!NatCapexGrantNames</vt:lpstr>
      <vt:lpstr>NatCapexGrantNames</vt:lpstr>
      <vt:lpstr>'Lookup and lists'!NatOpexGrantNames</vt:lpstr>
      <vt:lpstr>NatOpexGrantNames</vt:lpstr>
      <vt:lpstr>'Org structure'!Orgstructurevotes</vt:lpstr>
      <vt:lpstr>'B10-SerDel'!Print_Area</vt:lpstr>
      <vt:lpstr>'B1-Sum'!Print_Area</vt:lpstr>
      <vt:lpstr>'B3-FinPerf V'!Print_Area</vt:lpstr>
      <vt:lpstr>'B5-Capex'!Print_Area</vt:lpstr>
      <vt:lpstr>'B6-FinPos'!Print_Area</vt:lpstr>
      <vt:lpstr>'B8-ResRecon'!Print_Area</vt:lpstr>
      <vt:lpstr>'B9-Asset'!Print_Area</vt:lpstr>
      <vt:lpstr>Contacts!Print_Area</vt:lpstr>
      <vt:lpstr>Instructions!Print_Area</vt:lpstr>
      <vt:lpstr>'SB1'!Print_Area</vt:lpstr>
      <vt:lpstr>'SB10'!Print_Area</vt:lpstr>
      <vt:lpstr>'SB11'!Print_Area</vt:lpstr>
      <vt:lpstr>'SB12'!Print_Area</vt:lpstr>
      <vt:lpstr>'SB13'!Print_Area</vt:lpstr>
      <vt:lpstr>'SB14'!Print_Area</vt:lpstr>
      <vt:lpstr>'SB15'!Print_Area</vt:lpstr>
      <vt:lpstr>'SB16'!Print_Area</vt:lpstr>
      <vt:lpstr>'SB17'!Print_Area</vt:lpstr>
      <vt:lpstr>SB18a!Print_Area</vt:lpstr>
      <vt:lpstr>'SB2'!Print_Area</vt:lpstr>
      <vt:lpstr>'SB20'!Print_Area</vt:lpstr>
      <vt:lpstr>'SB3'!Print_Area</vt:lpstr>
      <vt:lpstr>'SB4'!Print_Area</vt:lpstr>
      <vt:lpstr>'SB5'!Print_Area</vt:lpstr>
      <vt:lpstr>'SB6'!Print_Area</vt:lpstr>
      <vt:lpstr>'SB7'!Print_Area</vt:lpstr>
      <vt:lpstr>'SB9'!Print_Area</vt:lpstr>
      <vt:lpstr>'SB3'!Print_Titles</vt:lpstr>
      <vt:lpstr>'Lookup and lists'!ProvCapexGrantNames</vt:lpstr>
      <vt:lpstr>ProvCapexGrantNames</vt:lpstr>
      <vt:lpstr>'Lookup and lists'!ProvOpexGrantNames</vt:lpstr>
      <vt:lpstr>ProvOpexGrantNames</vt:lpstr>
      <vt:lpstr>RandM</vt:lpstr>
      <vt:lpstr>result</vt:lpstr>
      <vt:lpstr>SFPerf1</vt:lpstr>
      <vt:lpstr>SFPerf2</vt:lpstr>
      <vt:lpstr>SFpos1</vt:lpstr>
      <vt:lpstr>SFpos2</vt:lpstr>
      <vt:lpstr>Tablc8</vt:lpstr>
      <vt:lpstr>Vdesc</vt:lpstr>
      <vt:lpstr>'Org structure'!Vote</vt:lpstr>
      <vt:lpstr>'Org structure'!Vote1</vt:lpstr>
      <vt:lpstr>'Org structure'!Vote10</vt:lpstr>
      <vt:lpstr>'Org structure'!Vote11</vt:lpstr>
      <vt:lpstr>'Org structure'!Vote12</vt:lpstr>
      <vt:lpstr>'Org structure'!Vote13</vt:lpstr>
      <vt:lpstr>'Org structure'!Vote14</vt:lpstr>
      <vt:lpstr>'Org structure'!Vote15</vt:lpstr>
      <vt:lpstr>'Org structure'!Vote2</vt:lpstr>
      <vt:lpstr>'Org structure'!Vote3</vt:lpstr>
      <vt:lpstr>'Org structure'!Vote4</vt:lpstr>
      <vt:lpstr>'Org structure'!Vote5</vt:lpstr>
      <vt:lpstr>'Org structure'!Vote6</vt:lpstr>
      <vt:lpstr>'Org structure'!Vote7</vt:lpstr>
      <vt:lpstr>'Org structure'!Vote8</vt:lpstr>
      <vt:lpstr>'Org structure'!Vote9</vt:lpstr>
      <vt:lpstr>Y_N</vt:lpstr>
      <vt:lpstr>'Lookup and lists'!YesNo</vt:lpstr>
      <vt:lpstr>YesNo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Sophia Cronje</dc:creator>
  <cp:lastModifiedBy>Elroy Martin</cp:lastModifiedBy>
  <dcterms:created xsi:type="dcterms:W3CDTF">2009-03-24T13:39:17Z</dcterms:created>
  <dcterms:modified xsi:type="dcterms:W3CDTF">2015-06-11T12:53:13Z</dcterms:modified>
</cp:coreProperties>
</file>